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bbachman.BOILERAD\Box\Kinzig Lab 2024\HIN_SFB\6. SFB\SFB-B\"/>
    </mc:Choice>
  </mc:AlternateContent>
  <xr:revisionPtr revIDLastSave="0" documentId="13_ncr:1_{38BB4EC0-93D5-4F43-BE24-A169817AF9D9}" xr6:coauthVersionLast="47" xr6:coauthVersionMax="47" xr10:uidLastSave="{00000000-0000-0000-0000-000000000000}"/>
  <bookViews>
    <workbookView xWindow="-120" yWindow="-120" windowWidth="38640" windowHeight="21240" firstSheet="2" activeTab="7" xr2:uid="{00000000-000D-0000-FFFF-FFFF00000000}"/>
  </bookViews>
  <sheets>
    <sheet name="Schedule" sheetId="1" r:id="rId1"/>
    <sheet name="Group Assignments" sheetId="3" r:id="rId2"/>
    <sheet name="Body Weight" sheetId="2" r:id="rId3"/>
    <sheet name="Food Out" sheetId="4" r:id="rId4"/>
    <sheet name="Food In" sheetId="5" r:id="rId5"/>
    <sheet name="Spillage" sheetId="8" r:id="rId6"/>
    <sheet name="Food Intake (DON'T WRITE)" sheetId="6" r:id="rId7"/>
    <sheet name="Energy Intake (DON'T WRITE)" sheetId="10" r:id="rId8"/>
    <sheet name="piEI" sheetId="17" r:id="rId9"/>
    <sheet name="NMR 04_02_24 (initial)" sheetId="7" r:id="rId10"/>
    <sheet name="NMR 06_01_24 (Final)" sheetId="16" r:id="rId11"/>
    <sheet name="Body Composition" sheetId="9" r:id="rId12"/>
    <sheet name="Y-Maze" sheetId="12" r:id="rId13"/>
    <sheet name="IBA1" sheetId="11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O45" i="10" l="1"/>
  <c r="BP45" i="10"/>
  <c r="BO46" i="10"/>
  <c r="BP46" i="10"/>
  <c r="BO47" i="10"/>
  <c r="BP47" i="10"/>
  <c r="BO48" i="10"/>
  <c r="BP48" i="10"/>
  <c r="BO49" i="10"/>
  <c r="BP49" i="10"/>
  <c r="BO50" i="10"/>
  <c r="BP50" i="10"/>
  <c r="BO51" i="10"/>
  <c r="BP51" i="10"/>
  <c r="BO52" i="10"/>
  <c r="BP52" i="10"/>
  <c r="BO53" i="10"/>
  <c r="BP53" i="10"/>
  <c r="BO54" i="10"/>
  <c r="BP54" i="10"/>
  <c r="BO55" i="10"/>
  <c r="BP55" i="10"/>
  <c r="BO56" i="10"/>
  <c r="BP56" i="10"/>
  <c r="BO57" i="10"/>
  <c r="BP57" i="10"/>
  <c r="BO58" i="10"/>
  <c r="BP58" i="10"/>
  <c r="BO59" i="10"/>
  <c r="BP59" i="10"/>
  <c r="BO60" i="10"/>
  <c r="BP60" i="10"/>
  <c r="BO61" i="10"/>
  <c r="BP61" i="10"/>
  <c r="BO62" i="10"/>
  <c r="BP62" i="10"/>
  <c r="BO63" i="10"/>
  <c r="BP63" i="10"/>
  <c r="BO64" i="10"/>
  <c r="BP64" i="10"/>
  <c r="BO65" i="10"/>
  <c r="BP65" i="10"/>
  <c r="BO66" i="10"/>
  <c r="BP66" i="10"/>
  <c r="BO67" i="10"/>
  <c r="BP67" i="10"/>
  <c r="BO68" i="10"/>
  <c r="BP68" i="10"/>
  <c r="BO69" i="10"/>
  <c r="BP69" i="10"/>
  <c r="BO70" i="10"/>
  <c r="BP70" i="10"/>
  <c r="BO71" i="10"/>
  <c r="BP71" i="10"/>
  <c r="BO72" i="10"/>
  <c r="BP72" i="10"/>
  <c r="BO73" i="10"/>
  <c r="BP73" i="10"/>
  <c r="BO74" i="10"/>
  <c r="BP74" i="10"/>
  <c r="BO75" i="10"/>
  <c r="BP75" i="10"/>
  <c r="BO76" i="10"/>
  <c r="BP76" i="10"/>
  <c r="BO77" i="10"/>
  <c r="BP77" i="10"/>
  <c r="BO78" i="10"/>
  <c r="BP78" i="10"/>
  <c r="BO79" i="10"/>
  <c r="BP79" i="10"/>
  <c r="BO80" i="10"/>
  <c r="BP80" i="10"/>
  <c r="BO81" i="10"/>
  <c r="BP81" i="10"/>
  <c r="BP44" i="10"/>
  <c r="BO44" i="10"/>
  <c r="BO47" i="2"/>
  <c r="BP47" i="2"/>
  <c r="BO48" i="2"/>
  <c r="BP48" i="2"/>
  <c r="BO49" i="2"/>
  <c r="BP49" i="2"/>
  <c r="BO50" i="2"/>
  <c r="BP50" i="2"/>
  <c r="BO51" i="2"/>
  <c r="BP51" i="2"/>
  <c r="BO52" i="2"/>
  <c r="BP52" i="2"/>
  <c r="BO53" i="2"/>
  <c r="BP53" i="2"/>
  <c r="BO54" i="2"/>
  <c r="BP54" i="2"/>
  <c r="BO55" i="2"/>
  <c r="BP55" i="2"/>
  <c r="BO56" i="2"/>
  <c r="BP56" i="2"/>
  <c r="BO57" i="2"/>
  <c r="BP57" i="2"/>
  <c r="BO58" i="2"/>
  <c r="BP58" i="2"/>
  <c r="BO59" i="2"/>
  <c r="BP59" i="2"/>
  <c r="BO60" i="2"/>
  <c r="BP60" i="2"/>
  <c r="BO61" i="2"/>
  <c r="BP61" i="2"/>
  <c r="BO62" i="2"/>
  <c r="BP62" i="2"/>
  <c r="BO63" i="2"/>
  <c r="BP63" i="2"/>
  <c r="BO64" i="2"/>
  <c r="BP64" i="2"/>
  <c r="BO65" i="2"/>
  <c r="BP65" i="2"/>
  <c r="BO66" i="2"/>
  <c r="BP66" i="2"/>
  <c r="BO67" i="2"/>
  <c r="BP67" i="2"/>
  <c r="BO68" i="2"/>
  <c r="BP68" i="2"/>
  <c r="BO69" i="2"/>
  <c r="BP69" i="2"/>
  <c r="BO70" i="2"/>
  <c r="BP70" i="2"/>
  <c r="BO71" i="2"/>
  <c r="BP71" i="2"/>
  <c r="BO72" i="2"/>
  <c r="BP72" i="2"/>
  <c r="BO73" i="2"/>
  <c r="BP73" i="2"/>
  <c r="BO74" i="2"/>
  <c r="BP74" i="2"/>
  <c r="BO75" i="2"/>
  <c r="BP75" i="2"/>
  <c r="BO76" i="2"/>
  <c r="BP76" i="2"/>
  <c r="BO77" i="2"/>
  <c r="BP77" i="2"/>
  <c r="BO78" i="2"/>
  <c r="BP78" i="2"/>
  <c r="BO79" i="2"/>
  <c r="BP79" i="2"/>
  <c r="BO80" i="2"/>
  <c r="BP80" i="2"/>
  <c r="BO81" i="2"/>
  <c r="BP81" i="2"/>
  <c r="BO82" i="2"/>
  <c r="BP82" i="2"/>
  <c r="BO83" i="2"/>
  <c r="BP83" i="2"/>
  <c r="BP46" i="2"/>
  <c r="BO46" i="2"/>
  <c r="AR46" i="2"/>
  <c r="AS121" i="10"/>
  <c r="AS114" i="10"/>
  <c r="AS115" i="10"/>
  <c r="AS116" i="10"/>
  <c r="AS122" i="10"/>
  <c r="AS123" i="10"/>
  <c r="AS109" i="10"/>
  <c r="AS124" i="10"/>
  <c r="AS125" i="10"/>
  <c r="AS110" i="10"/>
  <c r="AS111" i="10"/>
  <c r="AS117" i="10"/>
  <c r="AS112" i="10"/>
  <c r="AS118" i="10"/>
  <c r="AS113" i="10"/>
  <c r="AS119" i="10"/>
  <c r="AS126" i="10"/>
  <c r="AS120" i="10"/>
  <c r="AS102" i="10"/>
  <c r="AS89" i="10"/>
  <c r="AS90" i="10"/>
  <c r="AS95" i="10"/>
  <c r="AS103" i="10"/>
  <c r="AS96" i="10"/>
  <c r="AS91" i="10"/>
  <c r="AS104" i="10"/>
  <c r="AS92" i="10"/>
  <c r="AS97" i="10"/>
  <c r="AS105" i="10"/>
  <c r="AS93" i="10"/>
  <c r="AS106" i="10"/>
  <c r="AS98" i="10"/>
  <c r="AS99" i="10"/>
  <c r="AS94" i="10"/>
  <c r="AS107" i="10"/>
  <c r="AS100" i="10"/>
  <c r="AS101" i="10"/>
  <c r="AS108" i="10"/>
  <c r="AU17" i="10" a="1"/>
  <c r="AU17" i="10"/>
  <c r="BU46" i="10"/>
  <c r="Y19" i="10" a="1"/>
  <c r="Y19" i="10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43" i="9"/>
  <c r="DY44" i="10"/>
  <c r="DZ44" i="10"/>
  <c r="EA44" i="10"/>
  <c r="EB44" i="10"/>
  <c r="EC44" i="10"/>
  <c r="ED44" i="10"/>
  <c r="EE44" i="10"/>
  <c r="EF44" i="10"/>
  <c r="EG44" i="10"/>
  <c r="EH44" i="10"/>
  <c r="EI44" i="10"/>
  <c r="EJ44" i="10"/>
  <c r="EK44" i="10"/>
  <c r="EL44" i="10"/>
  <c r="EM44" i="10"/>
  <c r="EN44" i="10"/>
  <c r="EO44" i="10"/>
  <c r="EP44" i="10"/>
  <c r="EQ44" i="10"/>
  <c r="ER44" i="10"/>
  <c r="ES44" i="10"/>
  <c r="ET44" i="10"/>
  <c r="EU44" i="10"/>
  <c r="EV44" i="10"/>
  <c r="EW44" i="10"/>
  <c r="EX44" i="10"/>
  <c r="EY44" i="10"/>
  <c r="EZ44" i="10"/>
  <c r="FA44" i="10"/>
  <c r="FB44" i="10"/>
  <c r="FC44" i="10"/>
  <c r="FF44" i="10"/>
  <c r="FG44" i="10"/>
  <c r="FH44" i="10"/>
  <c r="FI44" i="10"/>
  <c r="FJ44" i="10"/>
  <c r="FK44" i="10"/>
  <c r="FL44" i="10"/>
  <c r="FM44" i="10"/>
  <c r="FN44" i="10"/>
  <c r="FO44" i="10"/>
  <c r="FP44" i="10"/>
  <c r="FQ44" i="10"/>
  <c r="FR44" i="10"/>
  <c r="FS44" i="10"/>
  <c r="FT44" i="10"/>
  <c r="FU44" i="10"/>
  <c r="FV44" i="10"/>
  <c r="FW44" i="10"/>
  <c r="FX44" i="10"/>
  <c r="DY45" i="10"/>
  <c r="DZ45" i="10"/>
  <c r="EA45" i="10"/>
  <c r="EB45" i="10"/>
  <c r="EC45" i="10"/>
  <c r="ED45" i="10"/>
  <c r="EE45" i="10"/>
  <c r="EF45" i="10"/>
  <c r="EG45" i="10"/>
  <c r="EH45" i="10"/>
  <c r="EI45" i="10"/>
  <c r="EJ45" i="10"/>
  <c r="EK45" i="10"/>
  <c r="EL45" i="10"/>
  <c r="EM45" i="10"/>
  <c r="EN45" i="10"/>
  <c r="EO45" i="10"/>
  <c r="EP45" i="10"/>
  <c r="EQ45" i="10"/>
  <c r="ER45" i="10"/>
  <c r="ES45" i="10"/>
  <c r="ET45" i="10"/>
  <c r="EU45" i="10"/>
  <c r="EV45" i="10"/>
  <c r="EW45" i="10"/>
  <c r="EX45" i="10"/>
  <c r="EY45" i="10"/>
  <c r="EZ45" i="10"/>
  <c r="FA45" i="10"/>
  <c r="FB45" i="10"/>
  <c r="FC45" i="10"/>
  <c r="FF45" i="10"/>
  <c r="FG45" i="10"/>
  <c r="FH45" i="10"/>
  <c r="FI45" i="10"/>
  <c r="FJ45" i="10"/>
  <c r="FK45" i="10"/>
  <c r="FL45" i="10"/>
  <c r="FM45" i="10"/>
  <c r="FN45" i="10"/>
  <c r="FO45" i="10"/>
  <c r="FP45" i="10"/>
  <c r="FQ45" i="10"/>
  <c r="FR45" i="10"/>
  <c r="FS45" i="10"/>
  <c r="FT45" i="10"/>
  <c r="FU45" i="10"/>
  <c r="FV45" i="10"/>
  <c r="FW45" i="10"/>
  <c r="FX45" i="10"/>
  <c r="DY46" i="10"/>
  <c r="DZ46" i="10"/>
  <c r="EA46" i="10"/>
  <c r="EB46" i="10"/>
  <c r="EC46" i="10"/>
  <c r="ED46" i="10"/>
  <c r="EE46" i="10"/>
  <c r="EF46" i="10"/>
  <c r="EG46" i="10"/>
  <c r="EH46" i="10"/>
  <c r="EI46" i="10"/>
  <c r="EJ46" i="10"/>
  <c r="EK46" i="10"/>
  <c r="EL46" i="10"/>
  <c r="EM46" i="10"/>
  <c r="EN46" i="10"/>
  <c r="EO46" i="10"/>
  <c r="EP46" i="10"/>
  <c r="EQ46" i="10"/>
  <c r="ER46" i="10"/>
  <c r="ES46" i="10"/>
  <c r="ET46" i="10"/>
  <c r="EU46" i="10"/>
  <c r="EV46" i="10"/>
  <c r="EW46" i="10"/>
  <c r="EX46" i="10"/>
  <c r="EY46" i="10"/>
  <c r="EZ46" i="10"/>
  <c r="FA46" i="10"/>
  <c r="FB46" i="10"/>
  <c r="FC46" i="10"/>
  <c r="FF46" i="10"/>
  <c r="FG46" i="10"/>
  <c r="FH46" i="10"/>
  <c r="FI46" i="10"/>
  <c r="FJ46" i="10"/>
  <c r="FK46" i="10"/>
  <c r="FL46" i="10"/>
  <c r="FM46" i="10"/>
  <c r="FN46" i="10"/>
  <c r="FO46" i="10"/>
  <c r="FP46" i="10"/>
  <c r="FQ46" i="10"/>
  <c r="FR46" i="10"/>
  <c r="FS46" i="10"/>
  <c r="FT46" i="10"/>
  <c r="FU46" i="10"/>
  <c r="FV46" i="10"/>
  <c r="FW46" i="10"/>
  <c r="FX46" i="10"/>
  <c r="DY47" i="10"/>
  <c r="DZ47" i="10"/>
  <c r="EA47" i="10"/>
  <c r="EB47" i="10"/>
  <c r="EC47" i="10"/>
  <c r="ED47" i="10"/>
  <c r="EE47" i="10"/>
  <c r="EF47" i="10"/>
  <c r="EG47" i="10"/>
  <c r="EH47" i="10"/>
  <c r="EI47" i="10"/>
  <c r="EJ47" i="10"/>
  <c r="EK47" i="10"/>
  <c r="EL47" i="10"/>
  <c r="EM47" i="10"/>
  <c r="EN47" i="10"/>
  <c r="EO47" i="10"/>
  <c r="EP47" i="10"/>
  <c r="EQ47" i="10"/>
  <c r="ER47" i="10"/>
  <c r="ES47" i="10"/>
  <c r="ET47" i="10"/>
  <c r="EU47" i="10"/>
  <c r="EV47" i="10"/>
  <c r="EW47" i="10"/>
  <c r="EX47" i="10"/>
  <c r="EY47" i="10"/>
  <c r="EZ47" i="10"/>
  <c r="FA47" i="10"/>
  <c r="FB47" i="10"/>
  <c r="FC47" i="10"/>
  <c r="FF47" i="10"/>
  <c r="FG47" i="10"/>
  <c r="FH47" i="10"/>
  <c r="FI47" i="10"/>
  <c r="FJ47" i="10"/>
  <c r="FK47" i="10"/>
  <c r="FL47" i="10"/>
  <c r="FM47" i="10"/>
  <c r="FN47" i="10"/>
  <c r="FO47" i="10"/>
  <c r="FP47" i="10"/>
  <c r="FQ47" i="10"/>
  <c r="FR47" i="10"/>
  <c r="FS47" i="10"/>
  <c r="FT47" i="10"/>
  <c r="FU47" i="10"/>
  <c r="FV47" i="10"/>
  <c r="FW47" i="10"/>
  <c r="FX47" i="10"/>
  <c r="DY48" i="10"/>
  <c r="DZ48" i="10"/>
  <c r="EA48" i="10"/>
  <c r="EB48" i="10"/>
  <c r="EC48" i="10"/>
  <c r="ED48" i="10"/>
  <c r="EE48" i="10"/>
  <c r="EF48" i="10"/>
  <c r="EG48" i="10"/>
  <c r="EH48" i="10"/>
  <c r="EI48" i="10"/>
  <c r="EJ48" i="10"/>
  <c r="EK48" i="10"/>
  <c r="EL48" i="10"/>
  <c r="EM48" i="10"/>
  <c r="EN48" i="10"/>
  <c r="EO48" i="10"/>
  <c r="EP48" i="10"/>
  <c r="EQ48" i="10"/>
  <c r="ER48" i="10"/>
  <c r="ES48" i="10"/>
  <c r="ET48" i="10"/>
  <c r="EU48" i="10"/>
  <c r="EV48" i="10"/>
  <c r="EW48" i="10"/>
  <c r="EX48" i="10"/>
  <c r="EY48" i="10"/>
  <c r="EZ48" i="10"/>
  <c r="FA48" i="10"/>
  <c r="FB48" i="10"/>
  <c r="FC48" i="10"/>
  <c r="FF48" i="10"/>
  <c r="FG48" i="10"/>
  <c r="FH48" i="10"/>
  <c r="FI48" i="10"/>
  <c r="FJ48" i="10"/>
  <c r="FK48" i="10"/>
  <c r="FL48" i="10"/>
  <c r="FM48" i="10"/>
  <c r="FN48" i="10"/>
  <c r="FO48" i="10"/>
  <c r="FP48" i="10"/>
  <c r="FQ48" i="10"/>
  <c r="FR48" i="10"/>
  <c r="FS48" i="10"/>
  <c r="FT48" i="10"/>
  <c r="FU48" i="10"/>
  <c r="FV48" i="10"/>
  <c r="FW48" i="10"/>
  <c r="FX48" i="10"/>
  <c r="DY49" i="10"/>
  <c r="DZ49" i="10"/>
  <c r="EA49" i="10"/>
  <c r="EB49" i="10"/>
  <c r="EC49" i="10"/>
  <c r="ED49" i="10"/>
  <c r="EE49" i="10"/>
  <c r="EF49" i="10"/>
  <c r="EG49" i="10"/>
  <c r="EH49" i="10"/>
  <c r="EI49" i="10"/>
  <c r="EJ49" i="10"/>
  <c r="EK49" i="10"/>
  <c r="EL49" i="10"/>
  <c r="EM49" i="10"/>
  <c r="EN49" i="10"/>
  <c r="EO49" i="10"/>
  <c r="EP49" i="10"/>
  <c r="EQ49" i="10"/>
  <c r="ER49" i="10"/>
  <c r="ES49" i="10"/>
  <c r="ET49" i="10"/>
  <c r="EU49" i="10"/>
  <c r="EV49" i="10"/>
  <c r="EW49" i="10"/>
  <c r="EX49" i="10"/>
  <c r="EY49" i="10"/>
  <c r="EZ49" i="10"/>
  <c r="FA49" i="10"/>
  <c r="FB49" i="10"/>
  <c r="FC49" i="10"/>
  <c r="FF49" i="10"/>
  <c r="FG49" i="10"/>
  <c r="FH49" i="10"/>
  <c r="FI49" i="10"/>
  <c r="FJ49" i="10"/>
  <c r="FK49" i="10"/>
  <c r="FL49" i="10"/>
  <c r="FM49" i="10"/>
  <c r="FN49" i="10"/>
  <c r="FO49" i="10"/>
  <c r="FP49" i="10"/>
  <c r="FQ49" i="10"/>
  <c r="FR49" i="10"/>
  <c r="FS49" i="10"/>
  <c r="FT49" i="10"/>
  <c r="FU49" i="10"/>
  <c r="FV49" i="10"/>
  <c r="FW49" i="10"/>
  <c r="FX49" i="10"/>
  <c r="DY50" i="10"/>
  <c r="DZ50" i="10"/>
  <c r="EA50" i="10"/>
  <c r="EB50" i="10"/>
  <c r="EC50" i="10"/>
  <c r="ED50" i="10"/>
  <c r="EE50" i="10"/>
  <c r="EF50" i="10"/>
  <c r="EG50" i="10"/>
  <c r="EH50" i="10"/>
  <c r="EI50" i="10"/>
  <c r="EJ50" i="10"/>
  <c r="EK50" i="10"/>
  <c r="EL50" i="10"/>
  <c r="EM50" i="10"/>
  <c r="EN50" i="10"/>
  <c r="EO50" i="10"/>
  <c r="EP50" i="10"/>
  <c r="EQ50" i="10"/>
  <c r="ER50" i="10"/>
  <c r="ES50" i="10"/>
  <c r="ET50" i="10"/>
  <c r="EU50" i="10"/>
  <c r="EV50" i="10"/>
  <c r="EW50" i="10"/>
  <c r="EZ50" i="10"/>
  <c r="FA50" i="10"/>
  <c r="FB50" i="10"/>
  <c r="FC50" i="10"/>
  <c r="FF50" i="10"/>
  <c r="FG50" i="10"/>
  <c r="FH50" i="10"/>
  <c r="FI50" i="10"/>
  <c r="FJ50" i="10"/>
  <c r="FK50" i="10"/>
  <c r="FL50" i="10"/>
  <c r="FM50" i="10"/>
  <c r="FN50" i="10"/>
  <c r="FO50" i="10"/>
  <c r="FP50" i="10"/>
  <c r="FQ50" i="10"/>
  <c r="FR50" i="10"/>
  <c r="FS50" i="10"/>
  <c r="FT50" i="10"/>
  <c r="FU50" i="10"/>
  <c r="FV50" i="10"/>
  <c r="FW50" i="10"/>
  <c r="FX50" i="10"/>
  <c r="DY51" i="10"/>
  <c r="DZ51" i="10"/>
  <c r="EA51" i="10"/>
  <c r="EB51" i="10"/>
  <c r="EC51" i="10"/>
  <c r="ED51" i="10"/>
  <c r="EE51" i="10"/>
  <c r="EF51" i="10"/>
  <c r="EG51" i="10"/>
  <c r="EH51" i="10"/>
  <c r="EI51" i="10"/>
  <c r="EJ51" i="10"/>
  <c r="EK51" i="10"/>
  <c r="EL51" i="10"/>
  <c r="EM51" i="10"/>
  <c r="EN51" i="10"/>
  <c r="EO51" i="10"/>
  <c r="EP51" i="10"/>
  <c r="EQ51" i="10"/>
  <c r="ER51" i="10"/>
  <c r="ES51" i="10"/>
  <c r="ET51" i="10"/>
  <c r="EU51" i="10"/>
  <c r="EV51" i="10"/>
  <c r="EW51" i="10"/>
  <c r="EX51" i="10"/>
  <c r="EY51" i="10"/>
  <c r="EZ51" i="10"/>
  <c r="FA51" i="10"/>
  <c r="FB51" i="10"/>
  <c r="FC51" i="10"/>
  <c r="FF51" i="10"/>
  <c r="FG51" i="10"/>
  <c r="FH51" i="10"/>
  <c r="FI51" i="10"/>
  <c r="FJ51" i="10"/>
  <c r="FK51" i="10"/>
  <c r="FL51" i="10"/>
  <c r="FM51" i="10"/>
  <c r="FN51" i="10"/>
  <c r="FO51" i="10"/>
  <c r="FP51" i="10"/>
  <c r="FQ51" i="10"/>
  <c r="FR51" i="10"/>
  <c r="FS51" i="10"/>
  <c r="FT51" i="10"/>
  <c r="FU51" i="10"/>
  <c r="FV51" i="10"/>
  <c r="FW51" i="10"/>
  <c r="FX51" i="10"/>
  <c r="DY52" i="10"/>
  <c r="DZ52" i="10"/>
  <c r="EA52" i="10"/>
  <c r="EB52" i="10"/>
  <c r="EC52" i="10"/>
  <c r="ED52" i="10"/>
  <c r="EE52" i="10"/>
  <c r="EF52" i="10"/>
  <c r="EG52" i="10"/>
  <c r="EH52" i="10"/>
  <c r="EI52" i="10"/>
  <c r="EJ52" i="10"/>
  <c r="EK52" i="10"/>
  <c r="EL52" i="10"/>
  <c r="EM52" i="10"/>
  <c r="EN52" i="10"/>
  <c r="EO52" i="10"/>
  <c r="EP52" i="10"/>
  <c r="EQ52" i="10"/>
  <c r="ER52" i="10"/>
  <c r="ES52" i="10"/>
  <c r="ET52" i="10"/>
  <c r="EU52" i="10"/>
  <c r="EV52" i="10"/>
  <c r="EW52" i="10"/>
  <c r="EX52" i="10"/>
  <c r="EY52" i="10"/>
  <c r="EZ52" i="10"/>
  <c r="FA52" i="10"/>
  <c r="FB52" i="10"/>
  <c r="FC52" i="10"/>
  <c r="FF52" i="10"/>
  <c r="FG52" i="10"/>
  <c r="FH52" i="10"/>
  <c r="FI52" i="10"/>
  <c r="FJ52" i="10"/>
  <c r="FK52" i="10"/>
  <c r="FL52" i="10"/>
  <c r="FM52" i="10"/>
  <c r="FN52" i="10"/>
  <c r="FO52" i="10"/>
  <c r="FP52" i="10"/>
  <c r="FQ52" i="10"/>
  <c r="FR52" i="10"/>
  <c r="FS52" i="10"/>
  <c r="FT52" i="10"/>
  <c r="FU52" i="10"/>
  <c r="FV52" i="10"/>
  <c r="FW52" i="10"/>
  <c r="FX52" i="10"/>
  <c r="DY53" i="10"/>
  <c r="DZ53" i="10"/>
  <c r="EA53" i="10"/>
  <c r="EB53" i="10"/>
  <c r="EC53" i="10"/>
  <c r="ED53" i="10"/>
  <c r="EE53" i="10"/>
  <c r="EF53" i="10"/>
  <c r="EG53" i="10"/>
  <c r="EH53" i="10"/>
  <c r="EI53" i="10"/>
  <c r="EJ53" i="10"/>
  <c r="EK53" i="10"/>
  <c r="EL53" i="10"/>
  <c r="EM53" i="10"/>
  <c r="EN53" i="10"/>
  <c r="EO53" i="10"/>
  <c r="EP53" i="10"/>
  <c r="EQ53" i="10"/>
  <c r="ER53" i="10"/>
  <c r="ES53" i="10"/>
  <c r="ET53" i="10"/>
  <c r="EU53" i="10"/>
  <c r="EV53" i="10"/>
  <c r="EW53" i="10"/>
  <c r="EX53" i="10"/>
  <c r="EY53" i="10"/>
  <c r="EZ53" i="10"/>
  <c r="FA53" i="10"/>
  <c r="FB53" i="10"/>
  <c r="FC53" i="10"/>
  <c r="FF53" i="10"/>
  <c r="FG53" i="10"/>
  <c r="FH53" i="10"/>
  <c r="FI53" i="10"/>
  <c r="FJ53" i="10"/>
  <c r="FK53" i="10"/>
  <c r="FL53" i="10"/>
  <c r="FM53" i="10"/>
  <c r="FN53" i="10"/>
  <c r="FO53" i="10"/>
  <c r="FP53" i="10"/>
  <c r="FQ53" i="10"/>
  <c r="FR53" i="10"/>
  <c r="FS53" i="10"/>
  <c r="FT53" i="10"/>
  <c r="FU53" i="10"/>
  <c r="FV53" i="10"/>
  <c r="FW53" i="10"/>
  <c r="FX53" i="10"/>
  <c r="DY54" i="10"/>
  <c r="DZ54" i="10"/>
  <c r="EA54" i="10"/>
  <c r="EB54" i="10"/>
  <c r="EC54" i="10"/>
  <c r="ED54" i="10"/>
  <c r="EE54" i="10"/>
  <c r="EF54" i="10"/>
  <c r="EG54" i="10"/>
  <c r="EH54" i="10"/>
  <c r="EI54" i="10"/>
  <c r="EJ54" i="10"/>
  <c r="EK54" i="10"/>
  <c r="EL54" i="10"/>
  <c r="EM54" i="10"/>
  <c r="EN54" i="10"/>
  <c r="EO54" i="10"/>
  <c r="EP54" i="10"/>
  <c r="EQ54" i="10"/>
  <c r="ER54" i="10"/>
  <c r="ES54" i="10"/>
  <c r="ET54" i="10"/>
  <c r="EU54" i="10"/>
  <c r="EV54" i="10"/>
  <c r="EW54" i="10"/>
  <c r="EX54" i="10"/>
  <c r="EY54" i="10"/>
  <c r="EZ54" i="10"/>
  <c r="FA54" i="10"/>
  <c r="FB54" i="10"/>
  <c r="FC54" i="10"/>
  <c r="FF54" i="10"/>
  <c r="FG54" i="10"/>
  <c r="FH54" i="10"/>
  <c r="FI54" i="10"/>
  <c r="FJ54" i="10"/>
  <c r="FK54" i="10"/>
  <c r="FL54" i="10"/>
  <c r="FM54" i="10"/>
  <c r="FN54" i="10"/>
  <c r="FO54" i="10"/>
  <c r="FP54" i="10"/>
  <c r="FQ54" i="10"/>
  <c r="FR54" i="10"/>
  <c r="FS54" i="10"/>
  <c r="FT54" i="10"/>
  <c r="FU54" i="10"/>
  <c r="FV54" i="10"/>
  <c r="FW54" i="10"/>
  <c r="FX54" i="10"/>
  <c r="DY55" i="10"/>
  <c r="DZ55" i="10"/>
  <c r="EA55" i="10"/>
  <c r="EB55" i="10"/>
  <c r="EC55" i="10"/>
  <c r="ED55" i="10"/>
  <c r="EE55" i="10"/>
  <c r="EF55" i="10"/>
  <c r="EG55" i="10"/>
  <c r="EH55" i="10"/>
  <c r="EI55" i="10"/>
  <c r="EJ55" i="10"/>
  <c r="EK55" i="10"/>
  <c r="EL55" i="10"/>
  <c r="EM55" i="10"/>
  <c r="EN55" i="10"/>
  <c r="EO55" i="10"/>
  <c r="EP55" i="10"/>
  <c r="EQ55" i="10"/>
  <c r="ER55" i="10"/>
  <c r="ES55" i="10"/>
  <c r="ET55" i="10"/>
  <c r="EU55" i="10"/>
  <c r="EV55" i="10"/>
  <c r="EW55" i="10"/>
  <c r="EX55" i="10"/>
  <c r="EY55" i="10"/>
  <c r="EZ55" i="10"/>
  <c r="FA55" i="10"/>
  <c r="FB55" i="10"/>
  <c r="FC55" i="10"/>
  <c r="FF55" i="10"/>
  <c r="FG55" i="10"/>
  <c r="FH55" i="10"/>
  <c r="FI55" i="10"/>
  <c r="FJ55" i="10"/>
  <c r="FK55" i="10"/>
  <c r="FL55" i="10"/>
  <c r="FM55" i="10"/>
  <c r="FN55" i="10"/>
  <c r="FO55" i="10"/>
  <c r="FP55" i="10"/>
  <c r="FQ55" i="10"/>
  <c r="FR55" i="10"/>
  <c r="FS55" i="10"/>
  <c r="FT55" i="10"/>
  <c r="FU55" i="10"/>
  <c r="FV55" i="10"/>
  <c r="FW55" i="10"/>
  <c r="FX55" i="10"/>
  <c r="DY56" i="10"/>
  <c r="DZ56" i="10"/>
  <c r="EA56" i="10"/>
  <c r="EB56" i="10"/>
  <c r="EC56" i="10"/>
  <c r="ED56" i="10"/>
  <c r="EE56" i="10"/>
  <c r="EF56" i="10"/>
  <c r="EG56" i="10"/>
  <c r="EH56" i="10"/>
  <c r="EI56" i="10"/>
  <c r="EJ56" i="10"/>
  <c r="EK56" i="10"/>
  <c r="EL56" i="10"/>
  <c r="EM56" i="10"/>
  <c r="EN56" i="10"/>
  <c r="EO56" i="10"/>
  <c r="EP56" i="10"/>
  <c r="EQ56" i="10"/>
  <c r="ER56" i="10"/>
  <c r="ES56" i="10"/>
  <c r="ET56" i="10"/>
  <c r="EU56" i="10"/>
  <c r="EV56" i="10"/>
  <c r="EW56" i="10"/>
  <c r="EX56" i="10"/>
  <c r="EY56" i="10"/>
  <c r="EZ56" i="10"/>
  <c r="FA56" i="10"/>
  <c r="FB56" i="10"/>
  <c r="FC56" i="10"/>
  <c r="FF56" i="10"/>
  <c r="FG56" i="10"/>
  <c r="FH56" i="10"/>
  <c r="FI56" i="10"/>
  <c r="FJ56" i="10"/>
  <c r="FK56" i="10"/>
  <c r="FL56" i="10"/>
  <c r="FM56" i="10"/>
  <c r="FN56" i="10"/>
  <c r="FO56" i="10"/>
  <c r="FP56" i="10"/>
  <c r="FQ56" i="10"/>
  <c r="FR56" i="10"/>
  <c r="FS56" i="10"/>
  <c r="FT56" i="10"/>
  <c r="FU56" i="10"/>
  <c r="FV56" i="10"/>
  <c r="FW56" i="10"/>
  <c r="FX56" i="10"/>
  <c r="DY57" i="10"/>
  <c r="DZ57" i="10"/>
  <c r="EA57" i="10"/>
  <c r="EB57" i="10"/>
  <c r="EC57" i="10"/>
  <c r="ED57" i="10"/>
  <c r="EE57" i="10"/>
  <c r="EF57" i="10"/>
  <c r="EG57" i="10"/>
  <c r="EH57" i="10"/>
  <c r="EI57" i="10"/>
  <c r="EJ57" i="10"/>
  <c r="EK57" i="10"/>
  <c r="EL57" i="10"/>
  <c r="EM57" i="10"/>
  <c r="EN57" i="10"/>
  <c r="EO57" i="10"/>
  <c r="EP57" i="10"/>
  <c r="EQ57" i="10"/>
  <c r="ER57" i="10"/>
  <c r="ES57" i="10"/>
  <c r="ET57" i="10"/>
  <c r="EU57" i="10"/>
  <c r="EV57" i="10"/>
  <c r="EW57" i="10"/>
  <c r="EX57" i="10"/>
  <c r="EY57" i="10"/>
  <c r="EZ57" i="10"/>
  <c r="FA57" i="10"/>
  <c r="FB57" i="10"/>
  <c r="FC57" i="10"/>
  <c r="FF57" i="10"/>
  <c r="FG57" i="10"/>
  <c r="FH57" i="10"/>
  <c r="FI57" i="10"/>
  <c r="FJ57" i="10"/>
  <c r="FK57" i="10"/>
  <c r="FL57" i="10"/>
  <c r="FM57" i="10"/>
  <c r="FN57" i="10"/>
  <c r="FO57" i="10"/>
  <c r="FP57" i="10"/>
  <c r="FQ57" i="10"/>
  <c r="FR57" i="10"/>
  <c r="FS57" i="10"/>
  <c r="FT57" i="10"/>
  <c r="FU57" i="10"/>
  <c r="FV57" i="10"/>
  <c r="FW57" i="10"/>
  <c r="FX57" i="10"/>
  <c r="DY58" i="10"/>
  <c r="DZ58" i="10"/>
  <c r="EA58" i="10"/>
  <c r="EB58" i="10"/>
  <c r="EC58" i="10"/>
  <c r="ED58" i="10"/>
  <c r="EE58" i="10"/>
  <c r="EF58" i="10"/>
  <c r="EG58" i="10"/>
  <c r="EH58" i="10"/>
  <c r="EI58" i="10"/>
  <c r="EJ58" i="10"/>
  <c r="EK58" i="10"/>
  <c r="EL58" i="10"/>
  <c r="EM58" i="10"/>
  <c r="EN58" i="10"/>
  <c r="EO58" i="10"/>
  <c r="EP58" i="10"/>
  <c r="EQ58" i="10"/>
  <c r="ER58" i="10"/>
  <c r="ES58" i="10"/>
  <c r="ET58" i="10"/>
  <c r="EU58" i="10"/>
  <c r="EV58" i="10"/>
  <c r="EW58" i="10"/>
  <c r="EX58" i="10"/>
  <c r="EY58" i="10"/>
  <c r="EZ58" i="10"/>
  <c r="FA58" i="10"/>
  <c r="FB58" i="10"/>
  <c r="FC58" i="10"/>
  <c r="FF58" i="10"/>
  <c r="FG58" i="10"/>
  <c r="FH58" i="10"/>
  <c r="FI58" i="10"/>
  <c r="FJ58" i="10"/>
  <c r="FK58" i="10"/>
  <c r="FL58" i="10"/>
  <c r="FM58" i="10"/>
  <c r="FN58" i="10"/>
  <c r="FO58" i="10"/>
  <c r="FP58" i="10"/>
  <c r="FQ58" i="10"/>
  <c r="FR58" i="10"/>
  <c r="FS58" i="10"/>
  <c r="FT58" i="10"/>
  <c r="FU58" i="10"/>
  <c r="FV58" i="10"/>
  <c r="FW58" i="10"/>
  <c r="FX58" i="10"/>
  <c r="DY59" i="10"/>
  <c r="DZ59" i="10"/>
  <c r="EA59" i="10"/>
  <c r="EB59" i="10"/>
  <c r="EC59" i="10"/>
  <c r="ED59" i="10"/>
  <c r="EE59" i="10"/>
  <c r="EF59" i="10"/>
  <c r="EG59" i="10"/>
  <c r="EH59" i="10"/>
  <c r="EI59" i="10"/>
  <c r="EJ59" i="10"/>
  <c r="EK59" i="10"/>
  <c r="EL59" i="10"/>
  <c r="EM59" i="10"/>
  <c r="EN59" i="10"/>
  <c r="EO59" i="10"/>
  <c r="EP59" i="10"/>
  <c r="EQ59" i="10"/>
  <c r="ER59" i="10"/>
  <c r="ES59" i="10"/>
  <c r="ET59" i="10"/>
  <c r="EU59" i="10"/>
  <c r="EV59" i="10"/>
  <c r="EW59" i="10"/>
  <c r="EX59" i="10"/>
  <c r="FA59" i="10"/>
  <c r="FB59" i="10"/>
  <c r="FC59" i="10"/>
  <c r="FF59" i="10"/>
  <c r="FG59" i="10"/>
  <c r="FH59" i="10"/>
  <c r="FI59" i="10"/>
  <c r="FJ59" i="10"/>
  <c r="FK59" i="10"/>
  <c r="FL59" i="10"/>
  <c r="FM59" i="10"/>
  <c r="FN59" i="10"/>
  <c r="FO59" i="10"/>
  <c r="FP59" i="10"/>
  <c r="FQ59" i="10"/>
  <c r="FR59" i="10"/>
  <c r="FS59" i="10"/>
  <c r="FT59" i="10"/>
  <c r="FU59" i="10"/>
  <c r="FV59" i="10"/>
  <c r="FW59" i="10"/>
  <c r="FX59" i="10"/>
  <c r="DY60" i="10"/>
  <c r="DZ60" i="10"/>
  <c r="EA60" i="10"/>
  <c r="EB60" i="10"/>
  <c r="EC60" i="10"/>
  <c r="ED60" i="10"/>
  <c r="EE60" i="10"/>
  <c r="EF60" i="10"/>
  <c r="EG60" i="10"/>
  <c r="EH60" i="10"/>
  <c r="EI60" i="10"/>
  <c r="EJ60" i="10"/>
  <c r="EK60" i="10"/>
  <c r="EL60" i="10"/>
  <c r="EM60" i="10"/>
  <c r="EN60" i="10"/>
  <c r="EO60" i="10"/>
  <c r="EP60" i="10"/>
  <c r="EQ60" i="10"/>
  <c r="ER60" i="10"/>
  <c r="ES60" i="10"/>
  <c r="ET60" i="10"/>
  <c r="EU60" i="10"/>
  <c r="EV60" i="10"/>
  <c r="EW60" i="10"/>
  <c r="EX60" i="10"/>
  <c r="EY60" i="10"/>
  <c r="EZ60" i="10"/>
  <c r="FA60" i="10"/>
  <c r="FB60" i="10"/>
  <c r="FC60" i="10"/>
  <c r="FF60" i="10"/>
  <c r="FG60" i="10"/>
  <c r="FH60" i="10"/>
  <c r="FI60" i="10"/>
  <c r="FJ60" i="10"/>
  <c r="FK60" i="10"/>
  <c r="FL60" i="10"/>
  <c r="FM60" i="10"/>
  <c r="FN60" i="10"/>
  <c r="FO60" i="10"/>
  <c r="FP60" i="10"/>
  <c r="FQ60" i="10"/>
  <c r="FR60" i="10"/>
  <c r="FS60" i="10"/>
  <c r="FT60" i="10"/>
  <c r="FU60" i="10"/>
  <c r="FV60" i="10"/>
  <c r="FW60" i="10"/>
  <c r="FX60" i="10"/>
  <c r="DY61" i="10"/>
  <c r="DZ61" i="10"/>
  <c r="EA61" i="10"/>
  <c r="EB61" i="10"/>
  <c r="EC61" i="10"/>
  <c r="ED61" i="10"/>
  <c r="EE61" i="10"/>
  <c r="EF61" i="10"/>
  <c r="EG61" i="10"/>
  <c r="EH61" i="10"/>
  <c r="EI61" i="10"/>
  <c r="EJ61" i="10"/>
  <c r="EK61" i="10"/>
  <c r="EL61" i="10"/>
  <c r="EM61" i="10"/>
  <c r="EN61" i="10"/>
  <c r="EO61" i="10"/>
  <c r="EP61" i="10"/>
  <c r="EQ61" i="10"/>
  <c r="ER61" i="10"/>
  <c r="ES61" i="10"/>
  <c r="ET61" i="10"/>
  <c r="EU61" i="10"/>
  <c r="EV61" i="10"/>
  <c r="EW61" i="10"/>
  <c r="EX61" i="10"/>
  <c r="EY61" i="10"/>
  <c r="EZ61" i="10"/>
  <c r="FA61" i="10"/>
  <c r="FB61" i="10"/>
  <c r="FC61" i="10"/>
  <c r="FF61" i="10"/>
  <c r="FG61" i="10"/>
  <c r="FH61" i="10"/>
  <c r="FI61" i="10"/>
  <c r="FJ61" i="10"/>
  <c r="FK61" i="10"/>
  <c r="FL61" i="10"/>
  <c r="FM61" i="10"/>
  <c r="FN61" i="10"/>
  <c r="FO61" i="10"/>
  <c r="FP61" i="10"/>
  <c r="FQ61" i="10"/>
  <c r="FR61" i="10"/>
  <c r="FS61" i="10"/>
  <c r="FT61" i="10"/>
  <c r="FU61" i="10"/>
  <c r="FV61" i="10"/>
  <c r="FW61" i="10"/>
  <c r="FX61" i="10"/>
  <c r="DZ62" i="10"/>
  <c r="EA62" i="10"/>
  <c r="EB62" i="10"/>
  <c r="EC62" i="10"/>
  <c r="ED62" i="10"/>
  <c r="EE62" i="10"/>
  <c r="EF62" i="10"/>
  <c r="EG62" i="10"/>
  <c r="EH62" i="10"/>
  <c r="EI62" i="10"/>
  <c r="EJ62" i="10"/>
  <c r="EK62" i="10"/>
  <c r="EL62" i="10"/>
  <c r="EM62" i="10"/>
  <c r="EN62" i="10"/>
  <c r="EO62" i="10"/>
  <c r="EP62" i="10"/>
  <c r="EQ62" i="10"/>
  <c r="ER62" i="10"/>
  <c r="ES62" i="10"/>
  <c r="ET62" i="10"/>
  <c r="EU62" i="10"/>
  <c r="EV62" i="10"/>
  <c r="EW62" i="10"/>
  <c r="EX62" i="10"/>
  <c r="EY62" i="10"/>
  <c r="EZ62" i="10"/>
  <c r="FA62" i="10"/>
  <c r="FB62" i="10"/>
  <c r="FC62" i="10"/>
  <c r="FF62" i="10"/>
  <c r="FG62" i="10"/>
  <c r="FH62" i="10"/>
  <c r="FI62" i="10"/>
  <c r="FJ62" i="10"/>
  <c r="FK62" i="10"/>
  <c r="FL62" i="10"/>
  <c r="FM62" i="10"/>
  <c r="FN62" i="10"/>
  <c r="FO62" i="10"/>
  <c r="FP62" i="10"/>
  <c r="FQ62" i="10"/>
  <c r="FR62" i="10"/>
  <c r="FS62" i="10"/>
  <c r="FT62" i="10"/>
  <c r="FU62" i="10"/>
  <c r="FV62" i="10"/>
  <c r="FW62" i="10"/>
  <c r="FX62" i="10"/>
  <c r="DY63" i="10"/>
  <c r="DZ63" i="10"/>
  <c r="EA63" i="10"/>
  <c r="EB63" i="10"/>
  <c r="EC63" i="10"/>
  <c r="ED63" i="10"/>
  <c r="EE63" i="10"/>
  <c r="EF63" i="10"/>
  <c r="EG63" i="10"/>
  <c r="EH63" i="10"/>
  <c r="EI63" i="10"/>
  <c r="EJ63" i="10"/>
  <c r="EK63" i="10"/>
  <c r="EL63" i="10"/>
  <c r="EM63" i="10"/>
  <c r="EN63" i="10"/>
  <c r="EO63" i="10"/>
  <c r="EP63" i="10"/>
  <c r="EQ63" i="10"/>
  <c r="ER63" i="10"/>
  <c r="ES63" i="10"/>
  <c r="ET63" i="10"/>
  <c r="EU63" i="10"/>
  <c r="EV63" i="10"/>
  <c r="EW63" i="10"/>
  <c r="EX63" i="10"/>
  <c r="EY63" i="10"/>
  <c r="EZ63" i="10"/>
  <c r="FA63" i="10"/>
  <c r="FB63" i="10"/>
  <c r="FC63" i="10"/>
  <c r="FF63" i="10"/>
  <c r="FG63" i="10"/>
  <c r="FH63" i="10"/>
  <c r="FI63" i="10"/>
  <c r="FJ63" i="10"/>
  <c r="FK63" i="10"/>
  <c r="FL63" i="10"/>
  <c r="FM63" i="10"/>
  <c r="FN63" i="10"/>
  <c r="FO63" i="10"/>
  <c r="FP63" i="10"/>
  <c r="FQ63" i="10"/>
  <c r="FR63" i="10"/>
  <c r="FS63" i="10"/>
  <c r="FT63" i="10"/>
  <c r="FU63" i="10"/>
  <c r="FV63" i="10"/>
  <c r="FW63" i="10"/>
  <c r="FX63" i="10"/>
  <c r="DY64" i="10"/>
  <c r="DZ64" i="10"/>
  <c r="EA64" i="10"/>
  <c r="EB64" i="10"/>
  <c r="EC64" i="10"/>
  <c r="ED64" i="10"/>
  <c r="EE64" i="10"/>
  <c r="EF64" i="10"/>
  <c r="EG64" i="10"/>
  <c r="EH64" i="10"/>
  <c r="EI64" i="10"/>
  <c r="EJ64" i="10"/>
  <c r="EK64" i="10"/>
  <c r="EL64" i="10"/>
  <c r="EM64" i="10"/>
  <c r="EN64" i="10"/>
  <c r="EO64" i="10"/>
  <c r="EP64" i="10"/>
  <c r="EQ64" i="10"/>
  <c r="ER64" i="10"/>
  <c r="ES64" i="10"/>
  <c r="EV64" i="10"/>
  <c r="EW64" i="10"/>
  <c r="EX64" i="10"/>
  <c r="EY64" i="10"/>
  <c r="EZ64" i="10"/>
  <c r="FA64" i="10"/>
  <c r="FB64" i="10"/>
  <c r="FC64" i="10"/>
  <c r="FF64" i="10"/>
  <c r="FG64" i="10"/>
  <c r="FH64" i="10"/>
  <c r="FI64" i="10"/>
  <c r="FJ64" i="10"/>
  <c r="FK64" i="10"/>
  <c r="FL64" i="10"/>
  <c r="FM64" i="10"/>
  <c r="FN64" i="10"/>
  <c r="FO64" i="10"/>
  <c r="FP64" i="10"/>
  <c r="FQ64" i="10"/>
  <c r="FR64" i="10"/>
  <c r="FS64" i="10"/>
  <c r="FT64" i="10"/>
  <c r="FU64" i="10"/>
  <c r="FV64" i="10"/>
  <c r="FW64" i="10"/>
  <c r="FX64" i="10"/>
  <c r="DY65" i="10"/>
  <c r="DZ65" i="10"/>
  <c r="EA65" i="10"/>
  <c r="EB65" i="10"/>
  <c r="EC65" i="10"/>
  <c r="ED65" i="10"/>
  <c r="EE65" i="10"/>
  <c r="EF65" i="10"/>
  <c r="EG65" i="10"/>
  <c r="EH65" i="10"/>
  <c r="EI65" i="10"/>
  <c r="EJ65" i="10"/>
  <c r="EK65" i="10"/>
  <c r="EL65" i="10"/>
  <c r="EM65" i="10"/>
  <c r="EN65" i="10"/>
  <c r="EO65" i="10"/>
  <c r="EP65" i="10"/>
  <c r="EQ65" i="10"/>
  <c r="ER65" i="10"/>
  <c r="ES65" i="10"/>
  <c r="ET65" i="10"/>
  <c r="EU65" i="10"/>
  <c r="EV65" i="10"/>
  <c r="EW65" i="10"/>
  <c r="EX65" i="10"/>
  <c r="EY65" i="10"/>
  <c r="EZ65" i="10"/>
  <c r="FA65" i="10"/>
  <c r="FB65" i="10"/>
  <c r="FC65" i="10"/>
  <c r="FF65" i="10"/>
  <c r="FG65" i="10"/>
  <c r="FH65" i="10"/>
  <c r="FI65" i="10"/>
  <c r="FJ65" i="10"/>
  <c r="FK65" i="10"/>
  <c r="FL65" i="10"/>
  <c r="FM65" i="10"/>
  <c r="FN65" i="10"/>
  <c r="FO65" i="10"/>
  <c r="FP65" i="10"/>
  <c r="FQ65" i="10"/>
  <c r="FR65" i="10"/>
  <c r="FS65" i="10"/>
  <c r="FT65" i="10"/>
  <c r="FU65" i="10"/>
  <c r="FV65" i="10"/>
  <c r="FW65" i="10"/>
  <c r="FX65" i="10"/>
  <c r="DY66" i="10"/>
  <c r="DZ66" i="10"/>
  <c r="EA66" i="10"/>
  <c r="EB66" i="10"/>
  <c r="EC66" i="10"/>
  <c r="ED66" i="10"/>
  <c r="EE66" i="10"/>
  <c r="EF66" i="10"/>
  <c r="EG66" i="10"/>
  <c r="EH66" i="10"/>
  <c r="EI66" i="10"/>
  <c r="EJ66" i="10"/>
  <c r="EK66" i="10"/>
  <c r="EL66" i="10"/>
  <c r="EM66" i="10"/>
  <c r="EN66" i="10"/>
  <c r="EO66" i="10"/>
  <c r="EP66" i="10"/>
  <c r="EQ66" i="10"/>
  <c r="ER66" i="10"/>
  <c r="ES66" i="10"/>
  <c r="ET66" i="10"/>
  <c r="EU66" i="10"/>
  <c r="EV66" i="10"/>
  <c r="EW66" i="10"/>
  <c r="EX66" i="10"/>
  <c r="EY66" i="10"/>
  <c r="EZ66" i="10"/>
  <c r="FA66" i="10"/>
  <c r="FB66" i="10"/>
  <c r="FC66" i="10"/>
  <c r="FF66" i="10"/>
  <c r="FG66" i="10"/>
  <c r="FH66" i="10"/>
  <c r="FI66" i="10"/>
  <c r="FJ66" i="10"/>
  <c r="FK66" i="10"/>
  <c r="FL66" i="10"/>
  <c r="FM66" i="10"/>
  <c r="FN66" i="10"/>
  <c r="FO66" i="10"/>
  <c r="FP66" i="10"/>
  <c r="FQ66" i="10"/>
  <c r="FR66" i="10"/>
  <c r="FS66" i="10"/>
  <c r="FT66" i="10"/>
  <c r="FU66" i="10"/>
  <c r="FV66" i="10"/>
  <c r="FW66" i="10"/>
  <c r="FX66" i="10"/>
  <c r="DY67" i="10"/>
  <c r="DZ67" i="10"/>
  <c r="EA67" i="10"/>
  <c r="EB67" i="10"/>
  <c r="EC67" i="10"/>
  <c r="ED67" i="10"/>
  <c r="EE67" i="10"/>
  <c r="EF67" i="10"/>
  <c r="EG67" i="10"/>
  <c r="EH67" i="10"/>
  <c r="EI67" i="10"/>
  <c r="EJ67" i="10"/>
  <c r="EK67" i="10"/>
  <c r="EL67" i="10"/>
  <c r="EM67" i="10"/>
  <c r="EN67" i="10"/>
  <c r="EO67" i="10"/>
  <c r="EP67" i="10"/>
  <c r="EQ67" i="10"/>
  <c r="ER67" i="10"/>
  <c r="ES67" i="10"/>
  <c r="ET67" i="10"/>
  <c r="EU67" i="10"/>
  <c r="EV67" i="10"/>
  <c r="EW67" i="10"/>
  <c r="EX67" i="10"/>
  <c r="EY67" i="10"/>
  <c r="EZ67" i="10"/>
  <c r="FA67" i="10"/>
  <c r="FB67" i="10"/>
  <c r="FC67" i="10"/>
  <c r="FF67" i="10"/>
  <c r="FG67" i="10"/>
  <c r="FH67" i="10"/>
  <c r="FI67" i="10"/>
  <c r="FJ67" i="10"/>
  <c r="FK67" i="10"/>
  <c r="FL67" i="10"/>
  <c r="FM67" i="10"/>
  <c r="FN67" i="10"/>
  <c r="FO67" i="10"/>
  <c r="FP67" i="10"/>
  <c r="FQ67" i="10"/>
  <c r="FR67" i="10"/>
  <c r="FS67" i="10"/>
  <c r="FT67" i="10"/>
  <c r="FU67" i="10"/>
  <c r="FV67" i="10"/>
  <c r="FW67" i="10"/>
  <c r="FX67" i="10"/>
  <c r="DY68" i="10"/>
  <c r="DZ68" i="10"/>
  <c r="EA68" i="10"/>
  <c r="EB68" i="10"/>
  <c r="EC68" i="10"/>
  <c r="ED68" i="10"/>
  <c r="EE68" i="10"/>
  <c r="EF68" i="10"/>
  <c r="EG68" i="10"/>
  <c r="EH68" i="10"/>
  <c r="EI68" i="10"/>
  <c r="EJ68" i="10"/>
  <c r="EK68" i="10"/>
  <c r="EL68" i="10"/>
  <c r="EM68" i="10"/>
  <c r="EN68" i="10"/>
  <c r="EO68" i="10"/>
  <c r="EP68" i="10"/>
  <c r="EQ68" i="10"/>
  <c r="ER68" i="10"/>
  <c r="ES68" i="10"/>
  <c r="ET68" i="10"/>
  <c r="EU68" i="10"/>
  <c r="EV68" i="10"/>
  <c r="EW68" i="10"/>
  <c r="EX68" i="10"/>
  <c r="EY68" i="10"/>
  <c r="EZ68" i="10"/>
  <c r="FA68" i="10"/>
  <c r="FB68" i="10"/>
  <c r="FC68" i="10"/>
  <c r="FF68" i="10"/>
  <c r="FG68" i="10"/>
  <c r="FH68" i="10"/>
  <c r="FI68" i="10"/>
  <c r="FJ68" i="10"/>
  <c r="FK68" i="10"/>
  <c r="FL68" i="10"/>
  <c r="FM68" i="10"/>
  <c r="FN68" i="10"/>
  <c r="FO68" i="10"/>
  <c r="FP68" i="10"/>
  <c r="FQ68" i="10"/>
  <c r="FR68" i="10"/>
  <c r="FS68" i="10"/>
  <c r="FT68" i="10"/>
  <c r="FU68" i="10"/>
  <c r="FV68" i="10"/>
  <c r="FW68" i="10"/>
  <c r="FX68" i="10"/>
  <c r="DY69" i="10"/>
  <c r="DZ69" i="10"/>
  <c r="EA69" i="10"/>
  <c r="EB69" i="10"/>
  <c r="EC69" i="10"/>
  <c r="ED69" i="10"/>
  <c r="EE69" i="10"/>
  <c r="EF69" i="10"/>
  <c r="EG69" i="10"/>
  <c r="EH69" i="10"/>
  <c r="EI69" i="10"/>
  <c r="EJ69" i="10"/>
  <c r="EK69" i="10"/>
  <c r="EL69" i="10"/>
  <c r="EM69" i="10"/>
  <c r="EN69" i="10"/>
  <c r="EO69" i="10"/>
  <c r="EP69" i="10"/>
  <c r="EQ69" i="10"/>
  <c r="ER69" i="10"/>
  <c r="ES69" i="10"/>
  <c r="ET69" i="10"/>
  <c r="EU69" i="10"/>
  <c r="EV69" i="10"/>
  <c r="EW69" i="10"/>
  <c r="EX69" i="10"/>
  <c r="EY69" i="10"/>
  <c r="EZ69" i="10"/>
  <c r="FA69" i="10"/>
  <c r="FB69" i="10"/>
  <c r="FC69" i="10"/>
  <c r="FF69" i="10"/>
  <c r="FG69" i="10"/>
  <c r="FH69" i="10"/>
  <c r="FI69" i="10"/>
  <c r="FJ69" i="10"/>
  <c r="FK69" i="10"/>
  <c r="FL69" i="10"/>
  <c r="FM69" i="10"/>
  <c r="FN69" i="10"/>
  <c r="FO69" i="10"/>
  <c r="FP69" i="10"/>
  <c r="FQ69" i="10"/>
  <c r="FR69" i="10"/>
  <c r="FS69" i="10"/>
  <c r="FT69" i="10"/>
  <c r="FU69" i="10"/>
  <c r="FV69" i="10"/>
  <c r="FW69" i="10"/>
  <c r="FX69" i="10"/>
  <c r="DY70" i="10"/>
  <c r="DZ70" i="10"/>
  <c r="EA70" i="10"/>
  <c r="EB70" i="10"/>
  <c r="EC70" i="10"/>
  <c r="ED70" i="10"/>
  <c r="EE70" i="10"/>
  <c r="EF70" i="10"/>
  <c r="EG70" i="10"/>
  <c r="EH70" i="10"/>
  <c r="EI70" i="10"/>
  <c r="EJ70" i="10"/>
  <c r="EK70" i="10"/>
  <c r="EL70" i="10"/>
  <c r="EM70" i="10"/>
  <c r="EN70" i="10"/>
  <c r="EO70" i="10"/>
  <c r="EP70" i="10"/>
  <c r="EQ70" i="10"/>
  <c r="ER70" i="10"/>
  <c r="ES70" i="10"/>
  <c r="ET70" i="10"/>
  <c r="EU70" i="10"/>
  <c r="EV70" i="10"/>
  <c r="EW70" i="10"/>
  <c r="EX70" i="10"/>
  <c r="EY70" i="10"/>
  <c r="EZ70" i="10"/>
  <c r="FA70" i="10"/>
  <c r="FB70" i="10"/>
  <c r="FC70" i="10"/>
  <c r="FF70" i="10"/>
  <c r="FG70" i="10"/>
  <c r="FH70" i="10"/>
  <c r="FI70" i="10"/>
  <c r="FJ70" i="10"/>
  <c r="FK70" i="10"/>
  <c r="FL70" i="10"/>
  <c r="FM70" i="10"/>
  <c r="FN70" i="10"/>
  <c r="FO70" i="10"/>
  <c r="FP70" i="10"/>
  <c r="FQ70" i="10"/>
  <c r="FR70" i="10"/>
  <c r="FS70" i="10"/>
  <c r="FT70" i="10"/>
  <c r="FU70" i="10"/>
  <c r="FV70" i="10"/>
  <c r="FW70" i="10"/>
  <c r="FX70" i="10"/>
  <c r="DY71" i="10"/>
  <c r="DZ71" i="10"/>
  <c r="EA71" i="10"/>
  <c r="EB71" i="10"/>
  <c r="EC71" i="10"/>
  <c r="ED71" i="10"/>
  <c r="EE71" i="10"/>
  <c r="EF71" i="10"/>
  <c r="EG71" i="10"/>
  <c r="EH71" i="10"/>
  <c r="EI71" i="10"/>
  <c r="EJ71" i="10"/>
  <c r="EK71" i="10"/>
  <c r="EL71" i="10"/>
  <c r="EM71" i="10"/>
  <c r="EN71" i="10"/>
  <c r="EO71" i="10"/>
  <c r="EP71" i="10"/>
  <c r="EQ71" i="10"/>
  <c r="ER71" i="10"/>
  <c r="ES71" i="10"/>
  <c r="ET71" i="10"/>
  <c r="EU71" i="10"/>
  <c r="EV71" i="10"/>
  <c r="EW71" i="10"/>
  <c r="EX71" i="10"/>
  <c r="EY71" i="10"/>
  <c r="EZ71" i="10"/>
  <c r="FA71" i="10"/>
  <c r="FB71" i="10"/>
  <c r="FC71" i="10"/>
  <c r="FF71" i="10"/>
  <c r="FG71" i="10"/>
  <c r="FH71" i="10"/>
  <c r="FI71" i="10"/>
  <c r="FJ71" i="10"/>
  <c r="FK71" i="10"/>
  <c r="FL71" i="10"/>
  <c r="FM71" i="10"/>
  <c r="FN71" i="10"/>
  <c r="FO71" i="10"/>
  <c r="FP71" i="10"/>
  <c r="FQ71" i="10"/>
  <c r="FR71" i="10"/>
  <c r="FS71" i="10"/>
  <c r="FT71" i="10"/>
  <c r="FU71" i="10"/>
  <c r="FV71" i="10"/>
  <c r="FW71" i="10"/>
  <c r="FX71" i="10"/>
  <c r="DY72" i="10"/>
  <c r="DZ72" i="10"/>
  <c r="EA72" i="10"/>
  <c r="EB72" i="10"/>
  <c r="EC72" i="10"/>
  <c r="ED72" i="10"/>
  <c r="EE72" i="10"/>
  <c r="EF72" i="10"/>
  <c r="EG72" i="10"/>
  <c r="EH72" i="10"/>
  <c r="EI72" i="10"/>
  <c r="EJ72" i="10"/>
  <c r="EK72" i="10"/>
  <c r="EL72" i="10"/>
  <c r="EM72" i="10"/>
  <c r="EN72" i="10"/>
  <c r="EO72" i="10"/>
  <c r="EP72" i="10"/>
  <c r="EQ72" i="10"/>
  <c r="ER72" i="10"/>
  <c r="ES72" i="10"/>
  <c r="ET72" i="10"/>
  <c r="EU72" i="10"/>
  <c r="EV72" i="10"/>
  <c r="EW72" i="10"/>
  <c r="EX72" i="10"/>
  <c r="EY72" i="10"/>
  <c r="EZ72" i="10"/>
  <c r="FA72" i="10"/>
  <c r="FB72" i="10"/>
  <c r="FC72" i="10"/>
  <c r="FF72" i="10"/>
  <c r="FG72" i="10"/>
  <c r="FH72" i="10"/>
  <c r="FI72" i="10"/>
  <c r="FJ72" i="10"/>
  <c r="FK72" i="10"/>
  <c r="FL72" i="10"/>
  <c r="FM72" i="10"/>
  <c r="FN72" i="10"/>
  <c r="FO72" i="10"/>
  <c r="FP72" i="10"/>
  <c r="FQ72" i="10"/>
  <c r="FR72" i="10"/>
  <c r="FS72" i="10"/>
  <c r="FT72" i="10"/>
  <c r="FU72" i="10"/>
  <c r="FV72" i="10"/>
  <c r="FW72" i="10"/>
  <c r="FX72" i="10"/>
  <c r="DY73" i="10"/>
  <c r="DZ73" i="10"/>
  <c r="EA73" i="10"/>
  <c r="EB73" i="10"/>
  <c r="EC73" i="10"/>
  <c r="ED73" i="10"/>
  <c r="EE73" i="10"/>
  <c r="EF73" i="10"/>
  <c r="EG73" i="10"/>
  <c r="EH73" i="10"/>
  <c r="EI73" i="10"/>
  <c r="EJ73" i="10"/>
  <c r="EK73" i="10"/>
  <c r="EL73" i="10"/>
  <c r="EM73" i="10"/>
  <c r="EN73" i="10"/>
  <c r="EO73" i="10"/>
  <c r="EP73" i="10"/>
  <c r="EQ73" i="10"/>
  <c r="ER73" i="10"/>
  <c r="ES73" i="10"/>
  <c r="ET73" i="10"/>
  <c r="EU73" i="10"/>
  <c r="EV73" i="10"/>
  <c r="EW73" i="10"/>
  <c r="EX73" i="10"/>
  <c r="EY73" i="10"/>
  <c r="EZ73" i="10"/>
  <c r="FA73" i="10"/>
  <c r="FB73" i="10"/>
  <c r="FC73" i="10"/>
  <c r="FF73" i="10"/>
  <c r="FG73" i="10"/>
  <c r="FH73" i="10"/>
  <c r="FI73" i="10"/>
  <c r="FJ73" i="10"/>
  <c r="FK73" i="10"/>
  <c r="FL73" i="10"/>
  <c r="FM73" i="10"/>
  <c r="FN73" i="10"/>
  <c r="FO73" i="10"/>
  <c r="FP73" i="10"/>
  <c r="FQ73" i="10"/>
  <c r="FR73" i="10"/>
  <c r="FS73" i="10"/>
  <c r="FT73" i="10"/>
  <c r="FU73" i="10"/>
  <c r="FV73" i="10"/>
  <c r="FW73" i="10"/>
  <c r="FX73" i="10"/>
  <c r="DY74" i="10"/>
  <c r="DZ74" i="10"/>
  <c r="EA74" i="10"/>
  <c r="EB74" i="10"/>
  <c r="EC74" i="10"/>
  <c r="ED74" i="10"/>
  <c r="EE74" i="10"/>
  <c r="EF74" i="10"/>
  <c r="EG74" i="10"/>
  <c r="EH74" i="10"/>
  <c r="EI74" i="10"/>
  <c r="EJ74" i="10"/>
  <c r="EK74" i="10"/>
  <c r="EL74" i="10"/>
  <c r="EM74" i="10"/>
  <c r="EN74" i="10"/>
  <c r="EO74" i="10"/>
  <c r="EP74" i="10"/>
  <c r="EQ74" i="10"/>
  <c r="ER74" i="10"/>
  <c r="ES74" i="10"/>
  <c r="ET74" i="10"/>
  <c r="EU74" i="10"/>
  <c r="EV74" i="10"/>
  <c r="EW74" i="10"/>
  <c r="EX74" i="10"/>
  <c r="EY74" i="10"/>
  <c r="EZ74" i="10"/>
  <c r="FA74" i="10"/>
  <c r="FB74" i="10"/>
  <c r="FC74" i="10"/>
  <c r="FF74" i="10"/>
  <c r="FG74" i="10"/>
  <c r="FH74" i="10"/>
  <c r="FI74" i="10"/>
  <c r="FJ74" i="10"/>
  <c r="FK74" i="10"/>
  <c r="FL74" i="10"/>
  <c r="FM74" i="10"/>
  <c r="FN74" i="10"/>
  <c r="FO74" i="10"/>
  <c r="FP74" i="10"/>
  <c r="FQ74" i="10"/>
  <c r="FR74" i="10"/>
  <c r="FS74" i="10"/>
  <c r="FT74" i="10"/>
  <c r="FU74" i="10"/>
  <c r="FV74" i="10"/>
  <c r="FW74" i="10"/>
  <c r="FX74" i="10"/>
  <c r="DY75" i="10"/>
  <c r="DZ75" i="10"/>
  <c r="EA75" i="10"/>
  <c r="EB75" i="10"/>
  <c r="EC75" i="10"/>
  <c r="ED75" i="10"/>
  <c r="EE75" i="10"/>
  <c r="EF75" i="10"/>
  <c r="EG75" i="10"/>
  <c r="EH75" i="10"/>
  <c r="EI75" i="10"/>
  <c r="EJ75" i="10"/>
  <c r="EK75" i="10"/>
  <c r="EL75" i="10"/>
  <c r="EM75" i="10"/>
  <c r="EN75" i="10"/>
  <c r="EO75" i="10"/>
  <c r="EP75" i="10"/>
  <c r="EQ75" i="10"/>
  <c r="ER75" i="10"/>
  <c r="ES75" i="10"/>
  <c r="ET75" i="10"/>
  <c r="EU75" i="10"/>
  <c r="EV75" i="10"/>
  <c r="EW75" i="10"/>
  <c r="EX75" i="10"/>
  <c r="EY75" i="10"/>
  <c r="EZ75" i="10"/>
  <c r="FA75" i="10"/>
  <c r="FB75" i="10"/>
  <c r="FC75" i="10"/>
  <c r="FF75" i="10"/>
  <c r="FG75" i="10"/>
  <c r="FH75" i="10"/>
  <c r="FI75" i="10"/>
  <c r="FJ75" i="10"/>
  <c r="FK75" i="10"/>
  <c r="FL75" i="10"/>
  <c r="FM75" i="10"/>
  <c r="FN75" i="10"/>
  <c r="FO75" i="10"/>
  <c r="FP75" i="10"/>
  <c r="FQ75" i="10"/>
  <c r="FR75" i="10"/>
  <c r="FS75" i="10"/>
  <c r="FT75" i="10"/>
  <c r="FU75" i="10"/>
  <c r="FV75" i="10"/>
  <c r="FW75" i="10"/>
  <c r="FX75" i="10"/>
  <c r="DY76" i="10"/>
  <c r="DZ76" i="10"/>
  <c r="EA76" i="10"/>
  <c r="EB76" i="10"/>
  <c r="EC76" i="10"/>
  <c r="ED76" i="10"/>
  <c r="EE76" i="10"/>
  <c r="EF76" i="10"/>
  <c r="EG76" i="10"/>
  <c r="EH76" i="10"/>
  <c r="EI76" i="10"/>
  <c r="EJ76" i="10"/>
  <c r="EK76" i="10"/>
  <c r="EL76" i="10"/>
  <c r="EM76" i="10"/>
  <c r="EN76" i="10"/>
  <c r="EO76" i="10"/>
  <c r="EP76" i="10"/>
  <c r="EQ76" i="10"/>
  <c r="ER76" i="10"/>
  <c r="ES76" i="10"/>
  <c r="ET76" i="10"/>
  <c r="EU76" i="10"/>
  <c r="EV76" i="10"/>
  <c r="EW76" i="10"/>
  <c r="EX76" i="10"/>
  <c r="EY76" i="10"/>
  <c r="EZ76" i="10"/>
  <c r="FA76" i="10"/>
  <c r="FB76" i="10"/>
  <c r="FC76" i="10"/>
  <c r="FF76" i="10"/>
  <c r="FG76" i="10"/>
  <c r="FH76" i="10"/>
  <c r="FI76" i="10"/>
  <c r="FJ76" i="10"/>
  <c r="FK76" i="10"/>
  <c r="FL76" i="10"/>
  <c r="FM76" i="10"/>
  <c r="FN76" i="10"/>
  <c r="FO76" i="10"/>
  <c r="FP76" i="10"/>
  <c r="FQ76" i="10"/>
  <c r="FR76" i="10"/>
  <c r="FS76" i="10"/>
  <c r="FT76" i="10"/>
  <c r="FU76" i="10"/>
  <c r="FV76" i="10"/>
  <c r="FW76" i="10"/>
  <c r="FX76" i="10"/>
  <c r="DY77" i="10"/>
  <c r="EA77" i="10"/>
  <c r="EB77" i="10"/>
  <c r="EC77" i="10"/>
  <c r="ED77" i="10"/>
  <c r="EE77" i="10"/>
  <c r="EF77" i="10"/>
  <c r="EG77" i="10"/>
  <c r="EH77" i="10"/>
  <c r="EI77" i="10"/>
  <c r="EJ77" i="10"/>
  <c r="EK77" i="10"/>
  <c r="EL77" i="10"/>
  <c r="EM77" i="10"/>
  <c r="EN77" i="10"/>
  <c r="EO77" i="10"/>
  <c r="EP77" i="10"/>
  <c r="EQ77" i="10"/>
  <c r="ER77" i="10"/>
  <c r="ES77" i="10"/>
  <c r="ET77" i="10"/>
  <c r="EU77" i="10"/>
  <c r="EV77" i="10"/>
  <c r="EW77" i="10"/>
  <c r="EX77" i="10"/>
  <c r="EY77" i="10"/>
  <c r="EZ77" i="10"/>
  <c r="FA77" i="10"/>
  <c r="FB77" i="10"/>
  <c r="FC77" i="10"/>
  <c r="FF77" i="10"/>
  <c r="FG77" i="10"/>
  <c r="FH77" i="10"/>
  <c r="FI77" i="10"/>
  <c r="FJ77" i="10"/>
  <c r="FK77" i="10"/>
  <c r="FL77" i="10"/>
  <c r="FM77" i="10"/>
  <c r="FN77" i="10"/>
  <c r="FO77" i="10"/>
  <c r="FP77" i="10"/>
  <c r="FQ77" i="10"/>
  <c r="FR77" i="10"/>
  <c r="FS77" i="10"/>
  <c r="FT77" i="10"/>
  <c r="FU77" i="10"/>
  <c r="FV77" i="10"/>
  <c r="FW77" i="10"/>
  <c r="FX77" i="10"/>
  <c r="DY78" i="10"/>
  <c r="DZ78" i="10"/>
  <c r="EA78" i="10"/>
  <c r="EB78" i="10"/>
  <c r="EC78" i="10"/>
  <c r="ED78" i="10"/>
  <c r="EE78" i="10"/>
  <c r="EF78" i="10"/>
  <c r="EG78" i="10"/>
  <c r="EH78" i="10"/>
  <c r="EI78" i="10"/>
  <c r="EJ78" i="10"/>
  <c r="EK78" i="10"/>
  <c r="EL78" i="10"/>
  <c r="EM78" i="10"/>
  <c r="EN78" i="10"/>
  <c r="EO78" i="10"/>
  <c r="EP78" i="10"/>
  <c r="EQ78" i="10"/>
  <c r="ER78" i="10"/>
  <c r="ES78" i="10"/>
  <c r="ET78" i="10"/>
  <c r="EU78" i="10"/>
  <c r="EV78" i="10"/>
  <c r="EW78" i="10"/>
  <c r="EX78" i="10"/>
  <c r="EY78" i="10"/>
  <c r="EZ78" i="10"/>
  <c r="FA78" i="10"/>
  <c r="FB78" i="10"/>
  <c r="FC78" i="10"/>
  <c r="FF78" i="10"/>
  <c r="FG78" i="10"/>
  <c r="FH78" i="10"/>
  <c r="FI78" i="10"/>
  <c r="FJ78" i="10"/>
  <c r="FK78" i="10"/>
  <c r="FL78" i="10"/>
  <c r="FM78" i="10"/>
  <c r="FN78" i="10"/>
  <c r="FO78" i="10"/>
  <c r="FP78" i="10"/>
  <c r="FQ78" i="10"/>
  <c r="FR78" i="10"/>
  <c r="FS78" i="10"/>
  <c r="FT78" i="10"/>
  <c r="FU78" i="10"/>
  <c r="FV78" i="10"/>
  <c r="FW78" i="10"/>
  <c r="FX78" i="10"/>
  <c r="DY79" i="10"/>
  <c r="DZ79" i="10"/>
  <c r="EA79" i="10"/>
  <c r="EB79" i="10"/>
  <c r="EC79" i="10"/>
  <c r="ED79" i="10"/>
  <c r="EE79" i="10"/>
  <c r="EF79" i="10"/>
  <c r="EG79" i="10"/>
  <c r="EH79" i="10"/>
  <c r="EI79" i="10"/>
  <c r="EJ79" i="10"/>
  <c r="EK79" i="10"/>
  <c r="EL79" i="10"/>
  <c r="EM79" i="10"/>
  <c r="EN79" i="10"/>
  <c r="EO79" i="10"/>
  <c r="EP79" i="10"/>
  <c r="EQ79" i="10"/>
  <c r="ER79" i="10"/>
  <c r="ES79" i="10"/>
  <c r="ET79" i="10"/>
  <c r="EU79" i="10"/>
  <c r="EV79" i="10"/>
  <c r="EW79" i="10"/>
  <c r="EX79" i="10"/>
  <c r="EY79" i="10"/>
  <c r="EZ79" i="10"/>
  <c r="FA79" i="10"/>
  <c r="FB79" i="10"/>
  <c r="FC79" i="10"/>
  <c r="FF79" i="10"/>
  <c r="FG79" i="10"/>
  <c r="FH79" i="10"/>
  <c r="FI79" i="10"/>
  <c r="FJ79" i="10"/>
  <c r="FK79" i="10"/>
  <c r="FL79" i="10"/>
  <c r="FM79" i="10"/>
  <c r="FN79" i="10"/>
  <c r="FO79" i="10"/>
  <c r="FP79" i="10"/>
  <c r="FQ79" i="10"/>
  <c r="FR79" i="10"/>
  <c r="FS79" i="10"/>
  <c r="FT79" i="10"/>
  <c r="FU79" i="10"/>
  <c r="FV79" i="10"/>
  <c r="FW79" i="10"/>
  <c r="FX79" i="10"/>
  <c r="DY80" i="10"/>
  <c r="DZ80" i="10"/>
  <c r="EA80" i="10"/>
  <c r="EB80" i="10"/>
  <c r="EC80" i="10"/>
  <c r="ED80" i="10"/>
  <c r="EE80" i="10"/>
  <c r="EF80" i="10"/>
  <c r="EG80" i="10"/>
  <c r="EH80" i="10"/>
  <c r="EI80" i="10"/>
  <c r="EJ80" i="10"/>
  <c r="EK80" i="10"/>
  <c r="EL80" i="10"/>
  <c r="EM80" i="10"/>
  <c r="EN80" i="10"/>
  <c r="EO80" i="10"/>
  <c r="EP80" i="10"/>
  <c r="EQ80" i="10"/>
  <c r="ER80" i="10"/>
  <c r="ES80" i="10"/>
  <c r="ET80" i="10"/>
  <c r="EU80" i="10"/>
  <c r="EV80" i="10"/>
  <c r="EW80" i="10"/>
  <c r="EX80" i="10"/>
  <c r="EY80" i="10"/>
  <c r="EZ80" i="10"/>
  <c r="FA80" i="10"/>
  <c r="FB80" i="10"/>
  <c r="FC80" i="10"/>
  <c r="FF80" i="10"/>
  <c r="FG80" i="10"/>
  <c r="FH80" i="10"/>
  <c r="FI80" i="10"/>
  <c r="FJ80" i="10"/>
  <c r="FK80" i="10"/>
  <c r="FL80" i="10"/>
  <c r="FM80" i="10"/>
  <c r="FN80" i="10"/>
  <c r="FO80" i="10"/>
  <c r="FP80" i="10"/>
  <c r="FQ80" i="10"/>
  <c r="FR80" i="10"/>
  <c r="FS80" i="10"/>
  <c r="FT80" i="10"/>
  <c r="FU80" i="10"/>
  <c r="FV80" i="10"/>
  <c r="FW80" i="10"/>
  <c r="FX80" i="10"/>
  <c r="DY81" i="10"/>
  <c r="DZ81" i="10"/>
  <c r="EA81" i="10"/>
  <c r="EB81" i="10"/>
  <c r="EC81" i="10"/>
  <c r="ED81" i="10"/>
  <c r="EE81" i="10"/>
  <c r="EF81" i="10"/>
  <c r="EG81" i="10"/>
  <c r="EH81" i="10"/>
  <c r="EI81" i="10"/>
  <c r="EJ81" i="10"/>
  <c r="EK81" i="10"/>
  <c r="EL81" i="10"/>
  <c r="EM81" i="10"/>
  <c r="EN81" i="10"/>
  <c r="EO81" i="10"/>
  <c r="EP81" i="10"/>
  <c r="EQ81" i="10"/>
  <c r="ER81" i="10"/>
  <c r="ES81" i="10"/>
  <c r="ET81" i="10"/>
  <c r="EU81" i="10"/>
  <c r="EV81" i="10"/>
  <c r="EW81" i="10"/>
  <c r="EX81" i="10"/>
  <c r="EY81" i="10"/>
  <c r="EZ81" i="10"/>
  <c r="FA81" i="10"/>
  <c r="FB81" i="10"/>
  <c r="FC81" i="10"/>
  <c r="FF81" i="10"/>
  <c r="FG81" i="10"/>
  <c r="FH81" i="10"/>
  <c r="FI81" i="10"/>
  <c r="FJ81" i="10"/>
  <c r="FK81" i="10"/>
  <c r="FL81" i="10"/>
  <c r="FM81" i="10"/>
  <c r="FN81" i="10"/>
  <c r="FO81" i="10"/>
  <c r="FP81" i="10"/>
  <c r="FQ81" i="10"/>
  <c r="FR81" i="10"/>
  <c r="FS81" i="10"/>
  <c r="FT81" i="10"/>
  <c r="FU81" i="10"/>
  <c r="FV81" i="10"/>
  <c r="FW81" i="10"/>
  <c r="FX81" i="10"/>
  <c r="DX44" i="10"/>
  <c r="DX45" i="10"/>
  <c r="DX46" i="10"/>
  <c r="DX47" i="10"/>
  <c r="DX48" i="10"/>
  <c r="DX49" i="10"/>
  <c r="DX50" i="10"/>
  <c r="DX51" i="10"/>
  <c r="DX52" i="10"/>
  <c r="DX53" i="10"/>
  <c r="DX54" i="10"/>
  <c r="DX55" i="10"/>
  <c r="DX56" i="10"/>
  <c r="DX57" i="10"/>
  <c r="DX58" i="10"/>
  <c r="DX59" i="10"/>
  <c r="DX60" i="10"/>
  <c r="DX61" i="10"/>
  <c r="DX62" i="10"/>
  <c r="DX63" i="10"/>
  <c r="DX64" i="10"/>
  <c r="DX65" i="10"/>
  <c r="DX66" i="10"/>
  <c r="DX67" i="10"/>
  <c r="DX68" i="10"/>
  <c r="DX69" i="10"/>
  <c r="DX70" i="10"/>
  <c r="DX71" i="10"/>
  <c r="DX72" i="10"/>
  <c r="DX73" i="10"/>
  <c r="DX74" i="10"/>
  <c r="DX75" i="10"/>
  <c r="DX76" i="10"/>
  <c r="DX77" i="10"/>
  <c r="DX78" i="10"/>
  <c r="DX79" i="10"/>
  <c r="DX80" i="10"/>
  <c r="DX81" i="10"/>
  <c r="DW45" i="10"/>
  <c r="DW46" i="10"/>
  <c r="DW47" i="10"/>
  <c r="DW48" i="10"/>
  <c r="DW49" i="10"/>
  <c r="DW50" i="10"/>
  <c r="DW51" i="10"/>
  <c r="DW52" i="10"/>
  <c r="DW53" i="10"/>
  <c r="DW54" i="10"/>
  <c r="DW55" i="10"/>
  <c r="DW56" i="10"/>
  <c r="DW57" i="10"/>
  <c r="DW58" i="10"/>
  <c r="DW59" i="10"/>
  <c r="DW60" i="10"/>
  <c r="DW61" i="10"/>
  <c r="DW62" i="10"/>
  <c r="DW63" i="10"/>
  <c r="DW64" i="10"/>
  <c r="DW65" i="10"/>
  <c r="DW66" i="10"/>
  <c r="DW67" i="10"/>
  <c r="DW68" i="10"/>
  <c r="DW69" i="10"/>
  <c r="DW70" i="10"/>
  <c r="DW71" i="10"/>
  <c r="DW72" i="10"/>
  <c r="DW73" i="10"/>
  <c r="DW74" i="10"/>
  <c r="DW75" i="10"/>
  <c r="DW76" i="10"/>
  <c r="DW77" i="10"/>
  <c r="DW78" i="10"/>
  <c r="DW79" i="10"/>
  <c r="DW80" i="10"/>
  <c r="DW81" i="10"/>
  <c r="DW44" i="10"/>
  <c r="DS81" i="17"/>
  <c r="DR81" i="17"/>
  <c r="DQ81" i="17"/>
  <c r="DP81" i="17"/>
  <c r="DO81" i="17"/>
  <c r="DN81" i="17"/>
  <c r="DM81" i="17"/>
  <c r="DL81" i="17"/>
  <c r="DK81" i="17"/>
  <c r="DJ81" i="17"/>
  <c r="DI81" i="17"/>
  <c r="DH81" i="17"/>
  <c r="DG81" i="17"/>
  <c r="DF81" i="17"/>
  <c r="DE81" i="17"/>
  <c r="DD81" i="17"/>
  <c r="DC81" i="17"/>
  <c r="DB81" i="17"/>
  <c r="DA81" i="17"/>
  <c r="CX81" i="17"/>
  <c r="CW81" i="17"/>
  <c r="CV81" i="17"/>
  <c r="CU81" i="17"/>
  <c r="CT81" i="17"/>
  <c r="CS81" i="17"/>
  <c r="CR81" i="17"/>
  <c r="CQ81" i="17"/>
  <c r="CN81" i="17"/>
  <c r="CM81" i="17"/>
  <c r="CL81" i="17"/>
  <c r="CK81" i="17"/>
  <c r="CJ81" i="17"/>
  <c r="CI81" i="17"/>
  <c r="CH81" i="17"/>
  <c r="CG81" i="17"/>
  <c r="CF81" i="17"/>
  <c r="CE81" i="17"/>
  <c r="CD81" i="17"/>
  <c r="CC81" i="17"/>
  <c r="CB81" i="17"/>
  <c r="CA81" i="17"/>
  <c r="BZ81" i="17"/>
  <c r="BY81" i="17"/>
  <c r="BX81" i="17"/>
  <c r="BW81" i="17"/>
  <c r="BV81" i="17"/>
  <c r="BU81" i="17"/>
  <c r="BT81" i="17"/>
  <c r="BS81" i="17"/>
  <c r="BR81" i="17"/>
  <c r="BO81" i="17"/>
  <c r="DS80" i="17"/>
  <c r="DR80" i="17"/>
  <c r="DQ80" i="17"/>
  <c r="DP80" i="17"/>
  <c r="DO80" i="17"/>
  <c r="DN80" i="17"/>
  <c r="DM80" i="17"/>
  <c r="DL80" i="17"/>
  <c r="DK80" i="17"/>
  <c r="DJ80" i="17"/>
  <c r="DI80" i="17"/>
  <c r="DH80" i="17"/>
  <c r="DG80" i="17"/>
  <c r="DF80" i="17"/>
  <c r="DE80" i="17"/>
  <c r="DD80" i="17"/>
  <c r="DC80" i="17"/>
  <c r="DB80" i="17"/>
  <c r="DA80" i="17"/>
  <c r="CX80" i="17"/>
  <c r="CW80" i="17"/>
  <c r="CV80" i="17"/>
  <c r="CU80" i="17"/>
  <c r="CT80" i="17"/>
  <c r="CS80" i="17"/>
  <c r="CR80" i="17"/>
  <c r="CQ80" i="17"/>
  <c r="CN80" i="17"/>
  <c r="CM80" i="17"/>
  <c r="CL80" i="17"/>
  <c r="CK80" i="17"/>
  <c r="CJ80" i="17"/>
  <c r="CI80" i="17"/>
  <c r="CH80" i="17"/>
  <c r="CG80" i="17"/>
  <c r="CF80" i="17"/>
  <c r="CE80" i="17"/>
  <c r="CD80" i="17"/>
  <c r="CC80" i="17"/>
  <c r="CB80" i="17"/>
  <c r="CA80" i="17"/>
  <c r="BZ80" i="17"/>
  <c r="BY80" i="17"/>
  <c r="BX80" i="17"/>
  <c r="BW80" i="17"/>
  <c r="BV80" i="17"/>
  <c r="BU80" i="17"/>
  <c r="BT80" i="17"/>
  <c r="BS80" i="17"/>
  <c r="BR80" i="17"/>
  <c r="BO80" i="17"/>
  <c r="DS79" i="17"/>
  <c r="DR79" i="17"/>
  <c r="DQ79" i="17"/>
  <c r="DP79" i="17"/>
  <c r="DO79" i="17"/>
  <c r="DN79" i="17"/>
  <c r="DM79" i="17"/>
  <c r="DL79" i="17"/>
  <c r="DK79" i="17"/>
  <c r="DJ79" i="17"/>
  <c r="DI79" i="17"/>
  <c r="DH79" i="17"/>
  <c r="DG79" i="17"/>
  <c r="DF79" i="17"/>
  <c r="DE79" i="17"/>
  <c r="DD79" i="17"/>
  <c r="DC79" i="17"/>
  <c r="DB79" i="17"/>
  <c r="DA79" i="17"/>
  <c r="CX79" i="17"/>
  <c r="CW79" i="17"/>
  <c r="CV79" i="17"/>
  <c r="CU79" i="17"/>
  <c r="CT79" i="17"/>
  <c r="CS79" i="17"/>
  <c r="CR79" i="17"/>
  <c r="CQ79" i="17"/>
  <c r="CN79" i="17"/>
  <c r="CM79" i="17"/>
  <c r="CL79" i="17"/>
  <c r="CK79" i="17"/>
  <c r="CJ79" i="17"/>
  <c r="CI79" i="17"/>
  <c r="CH79" i="17"/>
  <c r="CG79" i="17"/>
  <c r="CF79" i="17"/>
  <c r="CE79" i="17"/>
  <c r="CD79" i="17"/>
  <c r="CC79" i="17"/>
  <c r="CB79" i="17"/>
  <c r="CA79" i="17"/>
  <c r="BZ79" i="17"/>
  <c r="BY79" i="17"/>
  <c r="BX79" i="17"/>
  <c r="BW79" i="17"/>
  <c r="BV79" i="17"/>
  <c r="BU79" i="17"/>
  <c r="BT79" i="17"/>
  <c r="BS79" i="17"/>
  <c r="BR79" i="17"/>
  <c r="BO79" i="17"/>
  <c r="DS78" i="17"/>
  <c r="DR78" i="17"/>
  <c r="DQ78" i="17"/>
  <c r="DP78" i="17"/>
  <c r="DO78" i="17"/>
  <c r="DN78" i="17"/>
  <c r="DM78" i="17"/>
  <c r="DL78" i="17"/>
  <c r="DK78" i="17"/>
  <c r="DJ78" i="17"/>
  <c r="DI78" i="17"/>
  <c r="DH78" i="17"/>
  <c r="DG78" i="17"/>
  <c r="DF78" i="17"/>
  <c r="DE78" i="17"/>
  <c r="DD78" i="17"/>
  <c r="DC78" i="17"/>
  <c r="DB78" i="17"/>
  <c r="DA78" i="17"/>
  <c r="CX78" i="17"/>
  <c r="CW78" i="17"/>
  <c r="CV78" i="17"/>
  <c r="CU78" i="17"/>
  <c r="CT78" i="17"/>
  <c r="CS78" i="17"/>
  <c r="CR78" i="17"/>
  <c r="CQ78" i="17"/>
  <c r="CN78" i="17"/>
  <c r="CM78" i="17"/>
  <c r="CL78" i="17"/>
  <c r="CK78" i="17"/>
  <c r="CJ78" i="17"/>
  <c r="CI78" i="17"/>
  <c r="CH78" i="17"/>
  <c r="CG78" i="17"/>
  <c r="CF78" i="17"/>
  <c r="CE78" i="17"/>
  <c r="CD78" i="17"/>
  <c r="CC78" i="17"/>
  <c r="CB78" i="17"/>
  <c r="CA78" i="17"/>
  <c r="BZ78" i="17"/>
  <c r="BY78" i="17"/>
  <c r="BX78" i="17"/>
  <c r="BW78" i="17"/>
  <c r="BV78" i="17"/>
  <c r="BU78" i="17"/>
  <c r="BT78" i="17"/>
  <c r="BS78" i="17"/>
  <c r="BR78" i="17"/>
  <c r="BO78" i="17"/>
  <c r="DS77" i="17"/>
  <c r="DR77" i="17"/>
  <c r="DQ77" i="17"/>
  <c r="DP77" i="17"/>
  <c r="DO77" i="17"/>
  <c r="DN77" i="17"/>
  <c r="DM77" i="17"/>
  <c r="DL77" i="17"/>
  <c r="DK77" i="17"/>
  <c r="DJ77" i="17"/>
  <c r="DI77" i="17"/>
  <c r="DH77" i="17"/>
  <c r="DG77" i="17"/>
  <c r="DF77" i="17"/>
  <c r="DE77" i="17"/>
  <c r="DD77" i="17"/>
  <c r="DC77" i="17"/>
  <c r="DB77" i="17"/>
  <c r="DA77" i="17"/>
  <c r="CX77" i="17"/>
  <c r="CW77" i="17"/>
  <c r="CV77" i="17"/>
  <c r="CU77" i="17"/>
  <c r="CT77" i="17"/>
  <c r="CS77" i="17"/>
  <c r="CR77" i="17"/>
  <c r="CQ77" i="17"/>
  <c r="CN77" i="17"/>
  <c r="CM77" i="17"/>
  <c r="CL77" i="17"/>
  <c r="CK77" i="17"/>
  <c r="CJ77" i="17"/>
  <c r="CI77" i="17"/>
  <c r="CH77" i="17"/>
  <c r="CG77" i="17"/>
  <c r="CF77" i="17"/>
  <c r="CE77" i="17"/>
  <c r="CD77" i="17"/>
  <c r="CC77" i="17"/>
  <c r="CB77" i="17"/>
  <c r="CA77" i="17"/>
  <c r="BZ77" i="17"/>
  <c r="BY77" i="17"/>
  <c r="BX77" i="17"/>
  <c r="BW77" i="17"/>
  <c r="BV77" i="17"/>
  <c r="BT77" i="17"/>
  <c r="BS77" i="17"/>
  <c r="BR77" i="17"/>
  <c r="N77" i="17"/>
  <c r="DS76" i="17"/>
  <c r="DR76" i="17"/>
  <c r="DQ76" i="17"/>
  <c r="DP76" i="17"/>
  <c r="DO76" i="17"/>
  <c r="DN76" i="17"/>
  <c r="DM76" i="17"/>
  <c r="DL76" i="17"/>
  <c r="DK76" i="17"/>
  <c r="DJ76" i="17"/>
  <c r="DI76" i="17"/>
  <c r="DH76" i="17"/>
  <c r="DG76" i="17"/>
  <c r="DF76" i="17"/>
  <c r="DE76" i="17"/>
  <c r="DD76" i="17"/>
  <c r="DC76" i="17"/>
  <c r="DB76" i="17"/>
  <c r="DA76" i="17"/>
  <c r="CX76" i="17"/>
  <c r="CW76" i="17"/>
  <c r="CV76" i="17"/>
  <c r="CU76" i="17"/>
  <c r="CT76" i="17"/>
  <c r="CS76" i="17"/>
  <c r="CR76" i="17"/>
  <c r="CQ76" i="17"/>
  <c r="CN76" i="17"/>
  <c r="CM76" i="17"/>
  <c r="CL76" i="17"/>
  <c r="CK76" i="17"/>
  <c r="CJ76" i="17"/>
  <c r="CI76" i="17"/>
  <c r="CH76" i="17"/>
  <c r="CG76" i="17"/>
  <c r="CF76" i="17"/>
  <c r="CE76" i="17"/>
  <c r="CD76" i="17"/>
  <c r="CC76" i="17"/>
  <c r="CB76" i="17"/>
  <c r="CA76" i="17"/>
  <c r="BZ76" i="17"/>
  <c r="BY76" i="17"/>
  <c r="BX76" i="17"/>
  <c r="BW76" i="17"/>
  <c r="BV76" i="17"/>
  <c r="BU76" i="17"/>
  <c r="BT76" i="17"/>
  <c r="BS76" i="17"/>
  <c r="BR76" i="17"/>
  <c r="BO76" i="17"/>
  <c r="DS75" i="17"/>
  <c r="DR75" i="17"/>
  <c r="DQ75" i="17"/>
  <c r="DP75" i="17"/>
  <c r="DO75" i="17"/>
  <c r="DN75" i="17"/>
  <c r="DM75" i="17"/>
  <c r="DL75" i="17"/>
  <c r="DK75" i="17"/>
  <c r="DJ75" i="17"/>
  <c r="DI75" i="17"/>
  <c r="DH75" i="17"/>
  <c r="DG75" i="17"/>
  <c r="DF75" i="17"/>
  <c r="DE75" i="17"/>
  <c r="DD75" i="17"/>
  <c r="DC75" i="17"/>
  <c r="DB75" i="17"/>
  <c r="DA75" i="17"/>
  <c r="CX75" i="17"/>
  <c r="CW75" i="17"/>
  <c r="CV75" i="17"/>
  <c r="CU75" i="17"/>
  <c r="CT75" i="17"/>
  <c r="CS75" i="17"/>
  <c r="CR75" i="17"/>
  <c r="CQ75" i="17"/>
  <c r="CN75" i="17"/>
  <c r="CM75" i="17"/>
  <c r="CL75" i="17"/>
  <c r="CK75" i="17"/>
  <c r="CJ75" i="17"/>
  <c r="CI75" i="17"/>
  <c r="CH75" i="17"/>
  <c r="CG75" i="17"/>
  <c r="CF75" i="17"/>
  <c r="CE75" i="17"/>
  <c r="CD75" i="17"/>
  <c r="CC75" i="17"/>
  <c r="CB75" i="17"/>
  <c r="CA75" i="17"/>
  <c r="BZ75" i="17"/>
  <c r="BY75" i="17"/>
  <c r="BX75" i="17"/>
  <c r="BW75" i="17"/>
  <c r="BV75" i="17"/>
  <c r="BU75" i="17"/>
  <c r="BT75" i="17"/>
  <c r="BS75" i="17"/>
  <c r="BR75" i="17"/>
  <c r="BO75" i="17"/>
  <c r="DS74" i="17"/>
  <c r="DR74" i="17"/>
  <c r="DQ74" i="17"/>
  <c r="DP74" i="17"/>
  <c r="DO74" i="17"/>
  <c r="DN74" i="17"/>
  <c r="DM74" i="17"/>
  <c r="DL74" i="17"/>
  <c r="DK74" i="17"/>
  <c r="DJ74" i="17"/>
  <c r="DI74" i="17"/>
  <c r="DH74" i="17"/>
  <c r="DG74" i="17"/>
  <c r="DF74" i="17"/>
  <c r="DE74" i="17"/>
  <c r="DD74" i="17"/>
  <c r="DC74" i="17"/>
  <c r="DB74" i="17"/>
  <c r="DA74" i="17"/>
  <c r="CX74" i="17"/>
  <c r="CW74" i="17"/>
  <c r="CV74" i="17"/>
  <c r="CU74" i="17"/>
  <c r="CT74" i="17"/>
  <c r="CS74" i="17"/>
  <c r="CR74" i="17"/>
  <c r="CQ74" i="17"/>
  <c r="CN74" i="17"/>
  <c r="CM74" i="17"/>
  <c r="CL74" i="17"/>
  <c r="CK74" i="17"/>
  <c r="CJ74" i="17"/>
  <c r="CI74" i="17"/>
  <c r="CH74" i="17"/>
  <c r="CG74" i="17"/>
  <c r="CF74" i="17"/>
  <c r="CE74" i="17"/>
  <c r="CD74" i="17"/>
  <c r="CC74" i="17"/>
  <c r="CB74" i="17"/>
  <c r="CA74" i="17"/>
  <c r="BZ74" i="17"/>
  <c r="BY74" i="17"/>
  <c r="BX74" i="17"/>
  <c r="BW74" i="17"/>
  <c r="BV74" i="17"/>
  <c r="BU74" i="17"/>
  <c r="BT74" i="17"/>
  <c r="BS74" i="17"/>
  <c r="BR74" i="17"/>
  <c r="BO74" i="17"/>
  <c r="DS73" i="17"/>
  <c r="DR73" i="17"/>
  <c r="DQ73" i="17"/>
  <c r="DP73" i="17"/>
  <c r="DO73" i="17"/>
  <c r="DN73" i="17"/>
  <c r="DM73" i="17"/>
  <c r="DL73" i="17"/>
  <c r="DK73" i="17"/>
  <c r="DJ73" i="17"/>
  <c r="DI73" i="17"/>
  <c r="DH73" i="17"/>
  <c r="DG73" i="17"/>
  <c r="DF73" i="17"/>
  <c r="DE73" i="17"/>
  <c r="DD73" i="17"/>
  <c r="DC73" i="17"/>
  <c r="DB73" i="17"/>
  <c r="DA73" i="17"/>
  <c r="CX73" i="17"/>
  <c r="CW73" i="17"/>
  <c r="CV73" i="17"/>
  <c r="CU73" i="17"/>
  <c r="CT73" i="17"/>
  <c r="CS73" i="17"/>
  <c r="CR73" i="17"/>
  <c r="CQ73" i="17"/>
  <c r="CN73" i="17"/>
  <c r="CM73" i="17"/>
  <c r="CL73" i="17"/>
  <c r="CK73" i="17"/>
  <c r="CJ73" i="17"/>
  <c r="CI73" i="17"/>
  <c r="CH73" i="17"/>
  <c r="CG73" i="17"/>
  <c r="CF73" i="17"/>
  <c r="CE73" i="17"/>
  <c r="CD73" i="17"/>
  <c r="CC73" i="17"/>
  <c r="CB73" i="17"/>
  <c r="CA73" i="17"/>
  <c r="BZ73" i="17"/>
  <c r="BY73" i="17"/>
  <c r="BX73" i="17"/>
  <c r="BW73" i="17"/>
  <c r="BV73" i="17"/>
  <c r="BU73" i="17"/>
  <c r="BT73" i="17"/>
  <c r="BS73" i="17"/>
  <c r="BR73" i="17"/>
  <c r="BO73" i="17"/>
  <c r="DS72" i="17"/>
  <c r="DR72" i="17"/>
  <c r="DQ72" i="17"/>
  <c r="DP72" i="17"/>
  <c r="DO72" i="17"/>
  <c r="DN72" i="17"/>
  <c r="DM72" i="17"/>
  <c r="DL72" i="17"/>
  <c r="DK72" i="17"/>
  <c r="DJ72" i="17"/>
  <c r="DI72" i="17"/>
  <c r="DH72" i="17"/>
  <c r="DG72" i="17"/>
  <c r="DF72" i="17"/>
  <c r="DE72" i="17"/>
  <c r="DD72" i="17"/>
  <c r="DC72" i="17"/>
  <c r="DB72" i="17"/>
  <c r="DA72" i="17"/>
  <c r="CX72" i="17"/>
  <c r="CW72" i="17"/>
  <c r="CV72" i="17"/>
  <c r="CU72" i="17"/>
  <c r="CT72" i="17"/>
  <c r="CS72" i="17"/>
  <c r="CR72" i="17"/>
  <c r="CQ72" i="17"/>
  <c r="CN72" i="17"/>
  <c r="CM72" i="17"/>
  <c r="CL72" i="17"/>
  <c r="CK72" i="17"/>
  <c r="CJ72" i="17"/>
  <c r="CI72" i="17"/>
  <c r="CH72" i="17"/>
  <c r="CG72" i="17"/>
  <c r="CF72" i="17"/>
  <c r="CE72" i="17"/>
  <c r="CD72" i="17"/>
  <c r="CC72" i="17"/>
  <c r="CB72" i="17"/>
  <c r="CA72" i="17"/>
  <c r="BZ72" i="17"/>
  <c r="BY72" i="17"/>
  <c r="BX72" i="17"/>
  <c r="BW72" i="17"/>
  <c r="BV72" i="17"/>
  <c r="BU72" i="17"/>
  <c r="BT72" i="17"/>
  <c r="BS72" i="17"/>
  <c r="BR72" i="17"/>
  <c r="BO72" i="17"/>
  <c r="DS71" i="17"/>
  <c r="DR71" i="17"/>
  <c r="DQ71" i="17"/>
  <c r="DP71" i="17"/>
  <c r="DO71" i="17"/>
  <c r="DN71" i="17"/>
  <c r="DM71" i="17"/>
  <c r="DL71" i="17"/>
  <c r="DK71" i="17"/>
  <c r="DJ71" i="17"/>
  <c r="DI71" i="17"/>
  <c r="DH71" i="17"/>
  <c r="DG71" i="17"/>
  <c r="DF71" i="17"/>
  <c r="DE71" i="17"/>
  <c r="DD71" i="17"/>
  <c r="DC71" i="17"/>
  <c r="DB71" i="17"/>
  <c r="DA71" i="17"/>
  <c r="CX71" i="17"/>
  <c r="CW71" i="17"/>
  <c r="CV71" i="17"/>
  <c r="CU71" i="17"/>
  <c r="CT71" i="17"/>
  <c r="CS71" i="17"/>
  <c r="CR71" i="17"/>
  <c r="CQ71" i="17"/>
  <c r="CN71" i="17"/>
  <c r="CM71" i="17"/>
  <c r="CL71" i="17"/>
  <c r="CK71" i="17"/>
  <c r="CJ71" i="17"/>
  <c r="CI71" i="17"/>
  <c r="CH71" i="17"/>
  <c r="CG71" i="17"/>
  <c r="CF71" i="17"/>
  <c r="CE71" i="17"/>
  <c r="CD71" i="17"/>
  <c r="CC71" i="17"/>
  <c r="CB71" i="17"/>
  <c r="CA71" i="17"/>
  <c r="BZ71" i="17"/>
  <c r="BY71" i="17"/>
  <c r="BX71" i="17"/>
  <c r="BW71" i="17"/>
  <c r="BV71" i="17"/>
  <c r="BU71" i="17"/>
  <c r="BT71" i="17"/>
  <c r="BS71" i="17"/>
  <c r="BR71" i="17"/>
  <c r="BO71" i="17"/>
  <c r="DS70" i="17"/>
  <c r="DR70" i="17"/>
  <c r="DQ70" i="17"/>
  <c r="DP70" i="17"/>
  <c r="DO70" i="17"/>
  <c r="DN70" i="17"/>
  <c r="DM70" i="17"/>
  <c r="DL70" i="17"/>
  <c r="DK70" i="17"/>
  <c r="DJ70" i="17"/>
  <c r="DI70" i="17"/>
  <c r="DH70" i="17"/>
  <c r="DG70" i="17"/>
  <c r="DF70" i="17"/>
  <c r="DE70" i="17"/>
  <c r="DD70" i="17"/>
  <c r="DC70" i="17"/>
  <c r="DB70" i="17"/>
  <c r="DA70" i="17"/>
  <c r="CX70" i="17"/>
  <c r="CW70" i="17"/>
  <c r="CV70" i="17"/>
  <c r="CU70" i="17"/>
  <c r="CT70" i="17"/>
  <c r="CS70" i="17"/>
  <c r="CR70" i="17"/>
  <c r="CQ70" i="17"/>
  <c r="CN70" i="17"/>
  <c r="CM70" i="17"/>
  <c r="CL70" i="17"/>
  <c r="CK70" i="17"/>
  <c r="CJ70" i="17"/>
  <c r="CI70" i="17"/>
  <c r="CH70" i="17"/>
  <c r="CG70" i="17"/>
  <c r="CF70" i="17"/>
  <c r="CE70" i="17"/>
  <c r="CD70" i="17"/>
  <c r="CC70" i="17"/>
  <c r="CB70" i="17"/>
  <c r="CA70" i="17"/>
  <c r="BZ70" i="17"/>
  <c r="BY70" i="17"/>
  <c r="BX70" i="17"/>
  <c r="BW70" i="17"/>
  <c r="BV70" i="17"/>
  <c r="BU70" i="17"/>
  <c r="BT70" i="17"/>
  <c r="BS70" i="17"/>
  <c r="BR70" i="17"/>
  <c r="BO70" i="17"/>
  <c r="DS69" i="17"/>
  <c r="DR69" i="17"/>
  <c r="DQ69" i="17"/>
  <c r="DP69" i="17"/>
  <c r="DO69" i="17"/>
  <c r="DN69" i="17"/>
  <c r="DM69" i="17"/>
  <c r="DL69" i="17"/>
  <c r="DK69" i="17"/>
  <c r="DJ69" i="17"/>
  <c r="DI69" i="17"/>
  <c r="DH69" i="17"/>
  <c r="DG69" i="17"/>
  <c r="DF69" i="17"/>
  <c r="DE69" i="17"/>
  <c r="DD69" i="17"/>
  <c r="DC69" i="17"/>
  <c r="DB69" i="17"/>
  <c r="DA69" i="17"/>
  <c r="CX69" i="17"/>
  <c r="CW69" i="17"/>
  <c r="CV69" i="17"/>
  <c r="CU69" i="17"/>
  <c r="CT69" i="17"/>
  <c r="CS69" i="17"/>
  <c r="CR69" i="17"/>
  <c r="CQ69" i="17"/>
  <c r="CN69" i="17"/>
  <c r="CM69" i="17"/>
  <c r="CL69" i="17"/>
  <c r="CK69" i="17"/>
  <c r="CJ69" i="17"/>
  <c r="CI69" i="17"/>
  <c r="CH69" i="17"/>
  <c r="CG69" i="17"/>
  <c r="CF69" i="17"/>
  <c r="CE69" i="17"/>
  <c r="CD69" i="17"/>
  <c r="CC69" i="17"/>
  <c r="CB69" i="17"/>
  <c r="CA69" i="17"/>
  <c r="BZ69" i="17"/>
  <c r="BY69" i="17"/>
  <c r="BX69" i="17"/>
  <c r="BW69" i="17"/>
  <c r="BV69" i="17"/>
  <c r="BU69" i="17"/>
  <c r="BT69" i="17"/>
  <c r="BS69" i="17"/>
  <c r="BR69" i="17"/>
  <c r="BO69" i="17"/>
  <c r="DS68" i="17"/>
  <c r="DR68" i="17"/>
  <c r="DQ68" i="17"/>
  <c r="DP68" i="17"/>
  <c r="DO68" i="17"/>
  <c r="DN68" i="17"/>
  <c r="DM68" i="17"/>
  <c r="DL68" i="17"/>
  <c r="DK68" i="17"/>
  <c r="DJ68" i="17"/>
  <c r="DI68" i="17"/>
  <c r="DH68" i="17"/>
  <c r="DG68" i="17"/>
  <c r="DF68" i="17"/>
  <c r="DE68" i="17"/>
  <c r="DD68" i="17"/>
  <c r="DC68" i="17"/>
  <c r="DB68" i="17"/>
  <c r="DA68" i="17"/>
  <c r="CX68" i="17"/>
  <c r="CW68" i="17"/>
  <c r="CV68" i="17"/>
  <c r="CU68" i="17"/>
  <c r="CT68" i="17"/>
  <c r="CS68" i="17"/>
  <c r="CR68" i="17"/>
  <c r="CQ68" i="17"/>
  <c r="CN68" i="17"/>
  <c r="CM68" i="17"/>
  <c r="CL68" i="17"/>
  <c r="CK68" i="17"/>
  <c r="CJ68" i="17"/>
  <c r="CI68" i="17"/>
  <c r="CH68" i="17"/>
  <c r="CG68" i="17"/>
  <c r="CF68" i="17"/>
  <c r="CE68" i="17"/>
  <c r="CD68" i="17"/>
  <c r="CC68" i="17"/>
  <c r="CB68" i="17"/>
  <c r="CA68" i="17"/>
  <c r="BZ68" i="17"/>
  <c r="BY68" i="17"/>
  <c r="BX68" i="17"/>
  <c r="BW68" i="17"/>
  <c r="BV68" i="17"/>
  <c r="BU68" i="17"/>
  <c r="BT68" i="17"/>
  <c r="BS68" i="17"/>
  <c r="BR68" i="17"/>
  <c r="BO68" i="17"/>
  <c r="DS67" i="17"/>
  <c r="DR67" i="17"/>
  <c r="DQ67" i="17"/>
  <c r="DP67" i="17"/>
  <c r="DO67" i="17"/>
  <c r="DN67" i="17"/>
  <c r="DM67" i="17"/>
  <c r="DL67" i="17"/>
  <c r="DK67" i="17"/>
  <c r="DJ67" i="17"/>
  <c r="DI67" i="17"/>
  <c r="DH67" i="17"/>
  <c r="DG67" i="17"/>
  <c r="DF67" i="17"/>
  <c r="DE67" i="17"/>
  <c r="DD67" i="17"/>
  <c r="DC67" i="17"/>
  <c r="DB67" i="17"/>
  <c r="DA67" i="17"/>
  <c r="CX67" i="17"/>
  <c r="CW67" i="17"/>
  <c r="CV67" i="17"/>
  <c r="CU67" i="17"/>
  <c r="CT67" i="17"/>
  <c r="CS67" i="17"/>
  <c r="CR67" i="17"/>
  <c r="CQ67" i="17"/>
  <c r="CN67" i="17"/>
  <c r="CM67" i="17"/>
  <c r="CL67" i="17"/>
  <c r="CK67" i="17"/>
  <c r="CJ67" i="17"/>
  <c r="CI67" i="17"/>
  <c r="CH67" i="17"/>
  <c r="CG67" i="17"/>
  <c r="CF67" i="17"/>
  <c r="CE67" i="17"/>
  <c r="CD67" i="17"/>
  <c r="CC67" i="17"/>
  <c r="CB67" i="17"/>
  <c r="CA67" i="17"/>
  <c r="BZ67" i="17"/>
  <c r="BY67" i="17"/>
  <c r="BX67" i="17"/>
  <c r="BW67" i="17"/>
  <c r="BV67" i="17"/>
  <c r="BU67" i="17"/>
  <c r="BT67" i="17"/>
  <c r="BS67" i="17"/>
  <c r="BR67" i="17"/>
  <c r="BO67" i="17"/>
  <c r="DS66" i="17"/>
  <c r="DR66" i="17"/>
  <c r="DQ66" i="17"/>
  <c r="DP66" i="17"/>
  <c r="DO66" i="17"/>
  <c r="DN66" i="17"/>
  <c r="DM66" i="17"/>
  <c r="DL66" i="17"/>
  <c r="DK66" i="17"/>
  <c r="DJ66" i="17"/>
  <c r="DI66" i="17"/>
  <c r="DH66" i="17"/>
  <c r="DG66" i="17"/>
  <c r="DF66" i="17"/>
  <c r="DE66" i="17"/>
  <c r="DD66" i="17"/>
  <c r="DC66" i="17"/>
  <c r="DB66" i="17"/>
  <c r="DA66" i="17"/>
  <c r="CX66" i="17"/>
  <c r="CW66" i="17"/>
  <c r="CV66" i="17"/>
  <c r="CU66" i="17"/>
  <c r="CT66" i="17"/>
  <c r="CS66" i="17"/>
  <c r="CR66" i="17"/>
  <c r="CQ66" i="17"/>
  <c r="CN66" i="17"/>
  <c r="CM66" i="17"/>
  <c r="CL66" i="17"/>
  <c r="CK66" i="17"/>
  <c r="CJ66" i="17"/>
  <c r="CI66" i="17"/>
  <c r="CH66" i="17"/>
  <c r="CG66" i="17"/>
  <c r="CF66" i="17"/>
  <c r="CE66" i="17"/>
  <c r="CD66" i="17"/>
  <c r="CC66" i="17"/>
  <c r="CB66" i="17"/>
  <c r="CA66" i="17"/>
  <c r="BZ66" i="17"/>
  <c r="BY66" i="17"/>
  <c r="BX66" i="17"/>
  <c r="BW66" i="17"/>
  <c r="BV66" i="17"/>
  <c r="BU66" i="17"/>
  <c r="BT66" i="17"/>
  <c r="BS66" i="17"/>
  <c r="BR66" i="17"/>
  <c r="BO66" i="17"/>
  <c r="DS65" i="17"/>
  <c r="DR65" i="17"/>
  <c r="DQ65" i="17"/>
  <c r="DP65" i="17"/>
  <c r="DO65" i="17"/>
  <c r="DN65" i="17"/>
  <c r="DM65" i="17"/>
  <c r="DL65" i="17"/>
  <c r="DK65" i="17"/>
  <c r="DJ65" i="17"/>
  <c r="DI65" i="17"/>
  <c r="DH65" i="17"/>
  <c r="DG65" i="17"/>
  <c r="DF65" i="17"/>
  <c r="DE65" i="17"/>
  <c r="DD65" i="17"/>
  <c r="DC65" i="17"/>
  <c r="DB65" i="17"/>
  <c r="DA65" i="17"/>
  <c r="CX65" i="17"/>
  <c r="CW65" i="17"/>
  <c r="CV65" i="17"/>
  <c r="CU65" i="17"/>
  <c r="CT65" i="17"/>
  <c r="CS65" i="17"/>
  <c r="CR65" i="17"/>
  <c r="CQ65" i="17"/>
  <c r="CN65" i="17"/>
  <c r="CM65" i="17"/>
  <c r="CL65" i="17"/>
  <c r="CK65" i="17"/>
  <c r="CJ65" i="17"/>
  <c r="CI65" i="17"/>
  <c r="CH65" i="17"/>
  <c r="CG65" i="17"/>
  <c r="CF65" i="17"/>
  <c r="CE65" i="17"/>
  <c r="CD65" i="17"/>
  <c r="CC65" i="17"/>
  <c r="CB65" i="17"/>
  <c r="CA65" i="17"/>
  <c r="BZ65" i="17"/>
  <c r="BY65" i="17"/>
  <c r="BX65" i="17"/>
  <c r="BW65" i="17"/>
  <c r="BV65" i="17"/>
  <c r="BU65" i="17"/>
  <c r="BT65" i="17"/>
  <c r="BS65" i="17"/>
  <c r="BR65" i="17"/>
  <c r="BO65" i="17"/>
  <c r="DS64" i="17"/>
  <c r="DR64" i="17"/>
  <c r="DQ64" i="17"/>
  <c r="DP64" i="17"/>
  <c r="DO64" i="17"/>
  <c r="DN64" i="17"/>
  <c r="DM64" i="17"/>
  <c r="DL64" i="17"/>
  <c r="DK64" i="17"/>
  <c r="DJ64" i="17"/>
  <c r="DI64" i="17"/>
  <c r="DH64" i="17"/>
  <c r="DG64" i="17"/>
  <c r="DF64" i="17"/>
  <c r="DE64" i="17"/>
  <c r="DD64" i="17"/>
  <c r="DC64" i="17"/>
  <c r="DB64" i="17"/>
  <c r="DA64" i="17"/>
  <c r="CX64" i="17"/>
  <c r="CW64" i="17"/>
  <c r="CV64" i="17"/>
  <c r="CU64" i="17"/>
  <c r="CT64" i="17"/>
  <c r="CS64" i="17"/>
  <c r="CR64" i="17"/>
  <c r="CQ64" i="17"/>
  <c r="CN64" i="17"/>
  <c r="CM64" i="17"/>
  <c r="CL64" i="17"/>
  <c r="CK64" i="17"/>
  <c r="CJ64" i="17"/>
  <c r="CI64" i="17"/>
  <c r="CH64" i="17"/>
  <c r="CG64" i="17"/>
  <c r="CF64" i="17"/>
  <c r="CE64" i="17"/>
  <c r="CD64" i="17"/>
  <c r="CC64" i="17"/>
  <c r="CB64" i="17"/>
  <c r="CA64" i="17"/>
  <c r="BZ64" i="17"/>
  <c r="BY64" i="17"/>
  <c r="BX64" i="17"/>
  <c r="BW64" i="17"/>
  <c r="BV64" i="17"/>
  <c r="BU64" i="17"/>
  <c r="BT64" i="17"/>
  <c r="BS64" i="17"/>
  <c r="BR64" i="17"/>
  <c r="BO64" i="17"/>
  <c r="AI64" i="17"/>
  <c r="AH64" i="17"/>
  <c r="DS63" i="17"/>
  <c r="DR63" i="17"/>
  <c r="DQ63" i="17"/>
  <c r="DP63" i="17"/>
  <c r="DO63" i="17"/>
  <c r="DN63" i="17"/>
  <c r="DM63" i="17"/>
  <c r="DL63" i="17"/>
  <c r="DK63" i="17"/>
  <c r="DJ63" i="17"/>
  <c r="DI63" i="17"/>
  <c r="DH63" i="17"/>
  <c r="DG63" i="17"/>
  <c r="DF63" i="17"/>
  <c r="DE63" i="17"/>
  <c r="DD63" i="17"/>
  <c r="DC63" i="17"/>
  <c r="DB63" i="17"/>
  <c r="DA63" i="17"/>
  <c r="CX63" i="17"/>
  <c r="CW63" i="17"/>
  <c r="CV63" i="17"/>
  <c r="CU63" i="17"/>
  <c r="CT63" i="17"/>
  <c r="CS63" i="17"/>
  <c r="CR63" i="17"/>
  <c r="CQ63" i="17"/>
  <c r="CP63" i="17"/>
  <c r="CO63" i="17"/>
  <c r="CN63" i="17"/>
  <c r="CM63" i="17"/>
  <c r="CL63" i="17"/>
  <c r="CK63" i="17"/>
  <c r="CJ63" i="17"/>
  <c r="CI63" i="17"/>
  <c r="CH63" i="17"/>
  <c r="CG63" i="17"/>
  <c r="CF63" i="17"/>
  <c r="CE63" i="17"/>
  <c r="CD63" i="17"/>
  <c r="CC63" i="17"/>
  <c r="CB63" i="17"/>
  <c r="CA63" i="17"/>
  <c r="BZ63" i="17"/>
  <c r="BY63" i="17"/>
  <c r="BX63" i="17"/>
  <c r="BW63" i="17"/>
  <c r="BV63" i="17"/>
  <c r="BU63" i="17"/>
  <c r="BT63" i="17"/>
  <c r="BS63" i="17"/>
  <c r="BR63" i="17"/>
  <c r="BO63" i="17"/>
  <c r="DS62" i="17"/>
  <c r="DR62" i="17"/>
  <c r="DQ62" i="17"/>
  <c r="DP62" i="17"/>
  <c r="DO62" i="17"/>
  <c r="DN62" i="17"/>
  <c r="DM62" i="17"/>
  <c r="DL62" i="17"/>
  <c r="DK62" i="17"/>
  <c r="DJ62" i="17"/>
  <c r="DI62" i="17"/>
  <c r="DH62" i="17"/>
  <c r="DG62" i="17"/>
  <c r="DF62" i="17"/>
  <c r="DE62" i="17"/>
  <c r="DD62" i="17"/>
  <c r="DC62" i="17"/>
  <c r="DB62" i="17"/>
  <c r="DA62" i="17"/>
  <c r="CX62" i="17"/>
  <c r="CW62" i="17"/>
  <c r="CV62" i="17"/>
  <c r="CS62" i="17"/>
  <c r="CR62" i="17"/>
  <c r="CQ62" i="17"/>
  <c r="CP62" i="17"/>
  <c r="CO62" i="17"/>
  <c r="CN62" i="17"/>
  <c r="CM62" i="17"/>
  <c r="CL62" i="17"/>
  <c r="CK62" i="17"/>
  <c r="CJ62" i="17"/>
  <c r="CI62" i="17"/>
  <c r="CH62" i="17"/>
  <c r="CG62" i="17"/>
  <c r="CF62" i="17"/>
  <c r="CE62" i="17"/>
  <c r="CD62" i="17"/>
  <c r="CC62" i="17"/>
  <c r="CB62" i="17"/>
  <c r="CA62" i="17"/>
  <c r="BZ62" i="17"/>
  <c r="BY62" i="17"/>
  <c r="BX62" i="17"/>
  <c r="BW62" i="17"/>
  <c r="BV62" i="17"/>
  <c r="BU62" i="17"/>
  <c r="BS62" i="17"/>
  <c r="BR62" i="17"/>
  <c r="M62" i="17"/>
  <c r="DS61" i="17"/>
  <c r="DR61" i="17"/>
  <c r="DQ61" i="17"/>
  <c r="DP61" i="17"/>
  <c r="DO61" i="17"/>
  <c r="DN61" i="17"/>
  <c r="DM61" i="17"/>
  <c r="DL61" i="17"/>
  <c r="DK61" i="17"/>
  <c r="DJ61" i="17"/>
  <c r="DI61" i="17"/>
  <c r="DH61" i="17"/>
  <c r="DG61" i="17"/>
  <c r="DF61" i="17"/>
  <c r="DE61" i="17"/>
  <c r="DD61" i="17"/>
  <c r="DC61" i="17"/>
  <c r="DB61" i="17"/>
  <c r="DA61" i="17"/>
  <c r="CX61" i="17"/>
  <c r="CW61" i="17"/>
  <c r="CV61" i="17"/>
  <c r="CS61" i="17"/>
  <c r="CR61" i="17"/>
  <c r="CQ61" i="17"/>
  <c r="CP61" i="17"/>
  <c r="CO61" i="17"/>
  <c r="CN61" i="17"/>
  <c r="CM61" i="17"/>
  <c r="CL61" i="17"/>
  <c r="CK61" i="17"/>
  <c r="CJ61" i="17"/>
  <c r="CI61" i="17"/>
  <c r="CH61" i="17"/>
  <c r="CG61" i="17"/>
  <c r="CF61" i="17"/>
  <c r="CE61" i="17"/>
  <c r="CD61" i="17"/>
  <c r="CC61" i="17"/>
  <c r="CB61" i="17"/>
  <c r="CA61" i="17"/>
  <c r="BZ61" i="17"/>
  <c r="BY61" i="17"/>
  <c r="BX61" i="17"/>
  <c r="BW61" i="17"/>
  <c r="BV61" i="17"/>
  <c r="BU61" i="17"/>
  <c r="BT61" i="17"/>
  <c r="BS61" i="17"/>
  <c r="BR61" i="17"/>
  <c r="BO61" i="17"/>
  <c r="DS60" i="17"/>
  <c r="DR60" i="17"/>
  <c r="DQ60" i="17"/>
  <c r="DP60" i="17"/>
  <c r="DO60" i="17"/>
  <c r="DN60" i="17"/>
  <c r="DM60" i="17"/>
  <c r="DL60" i="17"/>
  <c r="DK60" i="17"/>
  <c r="DJ60" i="17"/>
  <c r="DI60" i="17"/>
  <c r="DH60" i="17"/>
  <c r="DG60" i="17"/>
  <c r="DF60" i="17"/>
  <c r="DE60" i="17"/>
  <c r="DD60" i="17"/>
  <c r="DC60" i="17"/>
  <c r="DB60" i="17"/>
  <c r="DA60" i="17"/>
  <c r="CX60" i="17"/>
  <c r="CW60" i="17"/>
  <c r="CV60" i="17"/>
  <c r="CS60" i="17"/>
  <c r="CR60" i="17"/>
  <c r="CQ60" i="17"/>
  <c r="CP60" i="17"/>
  <c r="CO60" i="17"/>
  <c r="CN60" i="17"/>
  <c r="CM60" i="17"/>
  <c r="CL60" i="17"/>
  <c r="CK60" i="17"/>
  <c r="CJ60" i="17"/>
  <c r="CI60" i="17"/>
  <c r="CH60" i="17"/>
  <c r="CG60" i="17"/>
  <c r="CF60" i="17"/>
  <c r="CE60" i="17"/>
  <c r="CD60" i="17"/>
  <c r="CC60" i="17"/>
  <c r="CB60" i="17"/>
  <c r="CA60" i="17"/>
  <c r="BZ60" i="17"/>
  <c r="BY60" i="17"/>
  <c r="BX60" i="17"/>
  <c r="BW60" i="17"/>
  <c r="BV60" i="17"/>
  <c r="BU60" i="17"/>
  <c r="BT60" i="17"/>
  <c r="BS60" i="17"/>
  <c r="BR60" i="17"/>
  <c r="BO60" i="17"/>
  <c r="DS59" i="17"/>
  <c r="DR59" i="17"/>
  <c r="DQ59" i="17"/>
  <c r="DP59" i="17"/>
  <c r="DO59" i="17"/>
  <c r="DN59" i="17"/>
  <c r="DM59" i="17"/>
  <c r="DL59" i="17"/>
  <c r="DK59" i="17"/>
  <c r="DJ59" i="17"/>
  <c r="DI59" i="17"/>
  <c r="DH59" i="17"/>
  <c r="DG59" i="17"/>
  <c r="DF59" i="17"/>
  <c r="DE59" i="17"/>
  <c r="DD59" i="17"/>
  <c r="DC59" i="17"/>
  <c r="DB59" i="17"/>
  <c r="DA59" i="17"/>
  <c r="CX59" i="17"/>
  <c r="CW59" i="17"/>
  <c r="CV59" i="17"/>
  <c r="CS59" i="17"/>
  <c r="CR59" i="17"/>
  <c r="CQ59" i="17"/>
  <c r="CP59" i="17"/>
  <c r="CO59" i="17"/>
  <c r="CN59" i="17"/>
  <c r="CM59" i="17"/>
  <c r="CL59" i="17"/>
  <c r="CK59" i="17"/>
  <c r="CJ59" i="17"/>
  <c r="CI59" i="17"/>
  <c r="CH59" i="17"/>
  <c r="CG59" i="17"/>
  <c r="CF59" i="17"/>
  <c r="CE59" i="17"/>
  <c r="CD59" i="17"/>
  <c r="CC59" i="17"/>
  <c r="CB59" i="17"/>
  <c r="CA59" i="17"/>
  <c r="BZ59" i="17"/>
  <c r="BY59" i="17"/>
  <c r="BX59" i="17"/>
  <c r="BW59" i="17"/>
  <c r="BV59" i="17"/>
  <c r="BU59" i="17"/>
  <c r="BT59" i="17"/>
  <c r="BS59" i="17"/>
  <c r="BR59" i="17"/>
  <c r="BO59" i="17"/>
  <c r="AN59" i="17"/>
  <c r="AM59" i="17"/>
  <c r="DS58" i="17"/>
  <c r="DR58" i="17"/>
  <c r="DQ58" i="17"/>
  <c r="DP58" i="17"/>
  <c r="DO58" i="17"/>
  <c r="DN58" i="17"/>
  <c r="DM58" i="17"/>
  <c r="DL58" i="17"/>
  <c r="DK58" i="17"/>
  <c r="DJ58" i="17"/>
  <c r="DI58" i="17"/>
  <c r="DH58" i="17"/>
  <c r="DG58" i="17"/>
  <c r="DF58" i="17"/>
  <c r="DE58" i="17"/>
  <c r="DD58" i="17"/>
  <c r="DC58" i="17"/>
  <c r="DB58" i="17"/>
  <c r="DA58" i="17"/>
  <c r="CX58" i="17"/>
  <c r="CW58" i="17"/>
  <c r="CV58" i="17"/>
  <c r="CU58" i="17"/>
  <c r="CT58" i="17"/>
  <c r="CS58" i="17"/>
  <c r="CR58" i="17"/>
  <c r="CQ58" i="17"/>
  <c r="CP58" i="17"/>
  <c r="CO58" i="17"/>
  <c r="CN58" i="17"/>
  <c r="CM58" i="17"/>
  <c r="CL58" i="17"/>
  <c r="CK58" i="17"/>
  <c r="CJ58" i="17"/>
  <c r="CI58" i="17"/>
  <c r="CH58" i="17"/>
  <c r="CG58" i="17"/>
  <c r="CF58" i="17"/>
  <c r="CE58" i="17"/>
  <c r="CD58" i="17"/>
  <c r="CC58" i="17"/>
  <c r="CB58" i="17"/>
  <c r="CA58" i="17"/>
  <c r="BZ58" i="17"/>
  <c r="BY58" i="17"/>
  <c r="BX58" i="17"/>
  <c r="BW58" i="17"/>
  <c r="BV58" i="17"/>
  <c r="BU58" i="17"/>
  <c r="BT58" i="17"/>
  <c r="BS58" i="17"/>
  <c r="BR58" i="17"/>
  <c r="BO58" i="17"/>
  <c r="DS57" i="17"/>
  <c r="DR57" i="17"/>
  <c r="DQ57" i="17"/>
  <c r="DP57" i="17"/>
  <c r="DO57" i="17"/>
  <c r="DN57" i="17"/>
  <c r="DM57" i="17"/>
  <c r="DL57" i="17"/>
  <c r="DK57" i="17"/>
  <c r="DJ57" i="17"/>
  <c r="DI57" i="17"/>
  <c r="DH57" i="17"/>
  <c r="DG57" i="17"/>
  <c r="DF57" i="17"/>
  <c r="DE57" i="17"/>
  <c r="DD57" i="17"/>
  <c r="DC57" i="17"/>
  <c r="DB57" i="17"/>
  <c r="DA57" i="17"/>
  <c r="CX57" i="17"/>
  <c r="CW57" i="17"/>
  <c r="CV57" i="17"/>
  <c r="CU57" i="17"/>
  <c r="CT57" i="17"/>
  <c r="CS57" i="17"/>
  <c r="CR57" i="17"/>
  <c r="CQ57" i="17"/>
  <c r="CP57" i="17"/>
  <c r="CO57" i="17"/>
  <c r="CN57" i="17"/>
  <c r="CM57" i="17"/>
  <c r="CL57" i="17"/>
  <c r="CK57" i="17"/>
  <c r="CJ57" i="17"/>
  <c r="CI57" i="17"/>
  <c r="CH57" i="17"/>
  <c r="CG57" i="17"/>
  <c r="CF57" i="17"/>
  <c r="CE57" i="17"/>
  <c r="CD57" i="17"/>
  <c r="CC57" i="17"/>
  <c r="CB57" i="17"/>
  <c r="CA57" i="17"/>
  <c r="BZ57" i="17"/>
  <c r="BY57" i="17"/>
  <c r="BX57" i="17"/>
  <c r="BW57" i="17"/>
  <c r="BV57" i="17"/>
  <c r="BU57" i="17"/>
  <c r="BT57" i="17"/>
  <c r="BS57" i="17"/>
  <c r="BR57" i="17"/>
  <c r="BO57" i="17"/>
  <c r="DS56" i="17"/>
  <c r="DR56" i="17"/>
  <c r="DQ56" i="17"/>
  <c r="DP56" i="17"/>
  <c r="DO56" i="17"/>
  <c r="DN56" i="17"/>
  <c r="DM56" i="17"/>
  <c r="DL56" i="17"/>
  <c r="DK56" i="17"/>
  <c r="DJ56" i="17"/>
  <c r="DI56" i="17"/>
  <c r="DH56" i="17"/>
  <c r="DG56" i="17"/>
  <c r="DF56" i="17"/>
  <c r="DE56" i="17"/>
  <c r="DD56" i="17"/>
  <c r="DC56" i="17"/>
  <c r="DB56" i="17"/>
  <c r="DA56" i="17"/>
  <c r="CX56" i="17"/>
  <c r="CW56" i="17"/>
  <c r="CV56" i="17"/>
  <c r="CU56" i="17"/>
  <c r="CT56" i="17"/>
  <c r="CS56" i="17"/>
  <c r="CR56" i="17"/>
  <c r="CQ56" i="17"/>
  <c r="CP56" i="17"/>
  <c r="CO56" i="17"/>
  <c r="CN56" i="17"/>
  <c r="CM56" i="17"/>
  <c r="CL56" i="17"/>
  <c r="CK56" i="17"/>
  <c r="CJ56" i="17"/>
  <c r="CI56" i="17"/>
  <c r="CH56" i="17"/>
  <c r="CG56" i="17"/>
  <c r="CF56" i="17"/>
  <c r="CE56" i="17"/>
  <c r="CD56" i="17"/>
  <c r="CC56" i="17"/>
  <c r="CB56" i="17"/>
  <c r="CA56" i="17"/>
  <c r="BZ56" i="17"/>
  <c r="BY56" i="17"/>
  <c r="BX56" i="17"/>
  <c r="BW56" i="17"/>
  <c r="BV56" i="17"/>
  <c r="BU56" i="17"/>
  <c r="BT56" i="17"/>
  <c r="BS56" i="17"/>
  <c r="BR56" i="17"/>
  <c r="BO56" i="17"/>
  <c r="DS55" i="17"/>
  <c r="DR55" i="17"/>
  <c r="DQ55" i="17"/>
  <c r="DP55" i="17"/>
  <c r="DO55" i="17"/>
  <c r="DN55" i="17"/>
  <c r="DM55" i="17"/>
  <c r="DL55" i="17"/>
  <c r="DK55" i="17"/>
  <c r="DJ55" i="17"/>
  <c r="DI55" i="17"/>
  <c r="DH55" i="17"/>
  <c r="DG55" i="17"/>
  <c r="DF55" i="17"/>
  <c r="DE55" i="17"/>
  <c r="DD55" i="17"/>
  <c r="DC55" i="17"/>
  <c r="DB55" i="17"/>
  <c r="DA55" i="17"/>
  <c r="CX55" i="17"/>
  <c r="CW55" i="17"/>
  <c r="CV55" i="17"/>
  <c r="CU55" i="17"/>
  <c r="CT55" i="17"/>
  <c r="CS55" i="17"/>
  <c r="CR55" i="17"/>
  <c r="CQ55" i="17"/>
  <c r="CP55" i="17"/>
  <c r="CO55" i="17"/>
  <c r="CN55" i="17"/>
  <c r="CM55" i="17"/>
  <c r="CL55" i="17"/>
  <c r="CK55" i="17"/>
  <c r="CJ55" i="17"/>
  <c r="CI55" i="17"/>
  <c r="CH55" i="17"/>
  <c r="CG55" i="17"/>
  <c r="CF55" i="17"/>
  <c r="CE55" i="17"/>
  <c r="CD55" i="17"/>
  <c r="CC55" i="17"/>
  <c r="CB55" i="17"/>
  <c r="CA55" i="17"/>
  <c r="BZ55" i="17"/>
  <c r="BY55" i="17"/>
  <c r="BX55" i="17"/>
  <c r="BW55" i="17"/>
  <c r="BV55" i="17"/>
  <c r="BU55" i="17"/>
  <c r="BT55" i="17"/>
  <c r="BS55" i="17"/>
  <c r="BR55" i="17"/>
  <c r="BO55" i="17"/>
  <c r="DS54" i="17"/>
  <c r="DR54" i="17"/>
  <c r="DQ54" i="17"/>
  <c r="DP54" i="17"/>
  <c r="DO54" i="17"/>
  <c r="DN54" i="17"/>
  <c r="DM54" i="17"/>
  <c r="DL54" i="17"/>
  <c r="DK54" i="17"/>
  <c r="DJ54" i="17"/>
  <c r="DI54" i="17"/>
  <c r="DH54" i="17"/>
  <c r="DG54" i="17"/>
  <c r="DF54" i="17"/>
  <c r="DE54" i="17"/>
  <c r="DD54" i="17"/>
  <c r="DC54" i="17"/>
  <c r="DB54" i="17"/>
  <c r="DA54" i="17"/>
  <c r="CX54" i="17"/>
  <c r="CW54" i="17"/>
  <c r="CV54" i="17"/>
  <c r="CU54" i="17"/>
  <c r="CT54" i="17"/>
  <c r="CS54" i="17"/>
  <c r="CR54" i="17"/>
  <c r="CQ54" i="17"/>
  <c r="CP54" i="17"/>
  <c r="CO54" i="17"/>
  <c r="CN54" i="17"/>
  <c r="CM54" i="17"/>
  <c r="CL54" i="17"/>
  <c r="CK54" i="17"/>
  <c r="CJ54" i="17"/>
  <c r="CI54" i="17"/>
  <c r="CH54" i="17"/>
  <c r="CG54" i="17"/>
  <c r="CF54" i="17"/>
  <c r="CE54" i="17"/>
  <c r="CD54" i="17"/>
  <c r="CC54" i="17"/>
  <c r="CB54" i="17"/>
  <c r="CA54" i="17"/>
  <c r="BZ54" i="17"/>
  <c r="BY54" i="17"/>
  <c r="BX54" i="17"/>
  <c r="BW54" i="17"/>
  <c r="BV54" i="17"/>
  <c r="BU54" i="17"/>
  <c r="BT54" i="17"/>
  <c r="BS54" i="17"/>
  <c r="BR54" i="17"/>
  <c r="BO54" i="17"/>
  <c r="DS53" i="17"/>
  <c r="DR53" i="17"/>
  <c r="DQ53" i="17"/>
  <c r="DP53" i="17"/>
  <c r="DO53" i="17"/>
  <c r="DN53" i="17"/>
  <c r="DM53" i="17"/>
  <c r="DL53" i="17"/>
  <c r="DK53" i="17"/>
  <c r="DJ53" i="17"/>
  <c r="DI53" i="17"/>
  <c r="DH53" i="17"/>
  <c r="DG53" i="17"/>
  <c r="DF53" i="17"/>
  <c r="DE53" i="17"/>
  <c r="DD53" i="17"/>
  <c r="DC53" i="17"/>
  <c r="DB53" i="17"/>
  <c r="DA53" i="17"/>
  <c r="CX53" i="17"/>
  <c r="CW53" i="17"/>
  <c r="CV53" i="17"/>
  <c r="CU53" i="17"/>
  <c r="CT53" i="17"/>
  <c r="CS53" i="17"/>
  <c r="CR53" i="17"/>
  <c r="CQ53" i="17"/>
  <c r="CP53" i="17"/>
  <c r="CO53" i="17"/>
  <c r="CN53" i="17"/>
  <c r="CM53" i="17"/>
  <c r="CL53" i="17"/>
  <c r="CK53" i="17"/>
  <c r="CJ53" i="17"/>
  <c r="CI53" i="17"/>
  <c r="CH53" i="17"/>
  <c r="CG53" i="17"/>
  <c r="CF53" i="17"/>
  <c r="CE53" i="17"/>
  <c r="CD53" i="17"/>
  <c r="CC53" i="17"/>
  <c r="CB53" i="17"/>
  <c r="CA53" i="17"/>
  <c r="BZ53" i="17"/>
  <c r="BY53" i="17"/>
  <c r="BX53" i="17"/>
  <c r="BW53" i="17"/>
  <c r="BV53" i="17"/>
  <c r="BU53" i="17"/>
  <c r="BT53" i="17"/>
  <c r="BS53" i="17"/>
  <c r="BR53" i="17"/>
  <c r="BO53" i="17"/>
  <c r="DS52" i="17"/>
  <c r="DR52" i="17"/>
  <c r="DQ52" i="17"/>
  <c r="DP52" i="17"/>
  <c r="DO52" i="17"/>
  <c r="DN52" i="17"/>
  <c r="DM52" i="17"/>
  <c r="DL52" i="17"/>
  <c r="DK52" i="17"/>
  <c r="DJ52" i="17"/>
  <c r="DI52" i="17"/>
  <c r="DH52" i="17"/>
  <c r="DG52" i="17"/>
  <c r="DF52" i="17"/>
  <c r="DE52" i="17"/>
  <c r="DD52" i="17"/>
  <c r="DC52" i="17"/>
  <c r="DB52" i="17"/>
  <c r="DA52" i="17"/>
  <c r="CX52" i="17"/>
  <c r="CW52" i="17"/>
  <c r="CV52" i="17"/>
  <c r="CU52" i="17"/>
  <c r="CT52" i="17"/>
  <c r="CS52" i="17"/>
  <c r="CR52" i="17"/>
  <c r="CQ52" i="17"/>
  <c r="CP52" i="17"/>
  <c r="CO52" i="17"/>
  <c r="CN52" i="17"/>
  <c r="CM52" i="17"/>
  <c r="CL52" i="17"/>
  <c r="CK52" i="17"/>
  <c r="CJ52" i="17"/>
  <c r="CI52" i="17"/>
  <c r="CH52" i="17"/>
  <c r="CG52" i="17"/>
  <c r="CF52" i="17"/>
  <c r="CE52" i="17"/>
  <c r="CD52" i="17"/>
  <c r="CC52" i="17"/>
  <c r="CB52" i="17"/>
  <c r="CA52" i="17"/>
  <c r="BZ52" i="17"/>
  <c r="BY52" i="17"/>
  <c r="BX52" i="17"/>
  <c r="BW52" i="17"/>
  <c r="BV52" i="17"/>
  <c r="BU52" i="17"/>
  <c r="BT52" i="17"/>
  <c r="BS52" i="17"/>
  <c r="BR52" i="17"/>
  <c r="BO52" i="17"/>
  <c r="DS51" i="17"/>
  <c r="DR51" i="17"/>
  <c r="DQ51" i="17"/>
  <c r="DP51" i="17"/>
  <c r="DO51" i="17"/>
  <c r="DN51" i="17"/>
  <c r="DM51" i="17"/>
  <c r="DL51" i="17"/>
  <c r="DK51" i="17"/>
  <c r="DJ51" i="17"/>
  <c r="DI51" i="17"/>
  <c r="DH51" i="17"/>
  <c r="DG51" i="17"/>
  <c r="DF51" i="17"/>
  <c r="DE51" i="17"/>
  <c r="DD51" i="17"/>
  <c r="DC51" i="17"/>
  <c r="DB51" i="17"/>
  <c r="DA51" i="17"/>
  <c r="CX51" i="17"/>
  <c r="CW51" i="17"/>
  <c r="CV51" i="17"/>
  <c r="CU51" i="17"/>
  <c r="CT51" i="17"/>
  <c r="CS51" i="17"/>
  <c r="CR51" i="17"/>
  <c r="CQ51" i="17"/>
  <c r="CP51" i="17"/>
  <c r="CO51" i="17"/>
  <c r="CN51" i="17"/>
  <c r="CM51" i="17"/>
  <c r="CL51" i="17"/>
  <c r="CK51" i="17"/>
  <c r="CJ51" i="17"/>
  <c r="CI51" i="17"/>
  <c r="CH51" i="17"/>
  <c r="CG51" i="17"/>
  <c r="CF51" i="17"/>
  <c r="CE51" i="17"/>
  <c r="CD51" i="17"/>
  <c r="CC51" i="17"/>
  <c r="CB51" i="17"/>
  <c r="CA51" i="17"/>
  <c r="BZ51" i="17"/>
  <c r="BY51" i="17"/>
  <c r="BX51" i="17"/>
  <c r="BW51" i="17"/>
  <c r="BV51" i="17"/>
  <c r="BU51" i="17"/>
  <c r="BT51" i="17"/>
  <c r="BS51" i="17"/>
  <c r="BR51" i="17"/>
  <c r="BO51" i="17"/>
  <c r="DS50" i="17"/>
  <c r="DR50" i="17"/>
  <c r="DQ50" i="17"/>
  <c r="DP50" i="17"/>
  <c r="DO50" i="17"/>
  <c r="DN50" i="17"/>
  <c r="DM50" i="17"/>
  <c r="DL50" i="17"/>
  <c r="DK50" i="17"/>
  <c r="DJ50" i="17"/>
  <c r="DI50" i="17"/>
  <c r="DH50" i="17"/>
  <c r="DG50" i="17"/>
  <c r="DF50" i="17"/>
  <c r="DE50" i="17"/>
  <c r="DD50" i="17"/>
  <c r="DC50" i="17"/>
  <c r="DB50" i="17"/>
  <c r="DA50" i="17"/>
  <c r="CX50" i="17"/>
  <c r="CW50" i="17"/>
  <c r="CV50" i="17"/>
  <c r="CU50" i="17"/>
  <c r="CR50" i="17"/>
  <c r="CQ50" i="17"/>
  <c r="CP50" i="17"/>
  <c r="CO50" i="17"/>
  <c r="CN50" i="17"/>
  <c r="CM50" i="17"/>
  <c r="CL50" i="17"/>
  <c r="CK50" i="17"/>
  <c r="CJ50" i="17"/>
  <c r="CI50" i="17"/>
  <c r="CH50" i="17"/>
  <c r="CG50" i="17"/>
  <c r="CF50" i="17"/>
  <c r="CE50" i="17"/>
  <c r="CD50" i="17"/>
  <c r="CC50" i="17"/>
  <c r="CB50" i="17"/>
  <c r="CA50" i="17"/>
  <c r="BZ50" i="17"/>
  <c r="BY50" i="17"/>
  <c r="BX50" i="17"/>
  <c r="BW50" i="17"/>
  <c r="BV50" i="17"/>
  <c r="BU50" i="17"/>
  <c r="BT50" i="17"/>
  <c r="BS50" i="17"/>
  <c r="BR50" i="17"/>
  <c r="BO50" i="17"/>
  <c r="AM50" i="17"/>
  <c r="CT50" i="17" s="1"/>
  <c r="AL50" i="17"/>
  <c r="DS49" i="17"/>
  <c r="DR49" i="17"/>
  <c r="DQ49" i="17"/>
  <c r="DP49" i="17"/>
  <c r="DO49" i="17"/>
  <c r="DN49" i="17"/>
  <c r="DM49" i="17"/>
  <c r="DL49" i="17"/>
  <c r="DK49" i="17"/>
  <c r="DJ49" i="17"/>
  <c r="DI49" i="17"/>
  <c r="DH49" i="17"/>
  <c r="DG49" i="17"/>
  <c r="DF49" i="17"/>
  <c r="DE49" i="17"/>
  <c r="DD49" i="17"/>
  <c r="DC49" i="17"/>
  <c r="DB49" i="17"/>
  <c r="DA49" i="17"/>
  <c r="CX49" i="17"/>
  <c r="CW49" i="17"/>
  <c r="CV49" i="17"/>
  <c r="CU49" i="17"/>
  <c r="CT49" i="17"/>
  <c r="CS49" i="17"/>
  <c r="CR49" i="17"/>
  <c r="CQ49" i="17"/>
  <c r="CP49" i="17"/>
  <c r="CO49" i="17"/>
  <c r="CN49" i="17"/>
  <c r="CM49" i="17"/>
  <c r="CL49" i="17"/>
  <c r="CK49" i="17"/>
  <c r="CJ49" i="17"/>
  <c r="CI49" i="17"/>
  <c r="CH49" i="17"/>
  <c r="CG49" i="17"/>
  <c r="CF49" i="17"/>
  <c r="CE49" i="17"/>
  <c r="CD49" i="17"/>
  <c r="CC49" i="17"/>
  <c r="CB49" i="17"/>
  <c r="CA49" i="17"/>
  <c r="BZ49" i="17"/>
  <c r="BY49" i="17"/>
  <c r="BX49" i="17"/>
  <c r="BW49" i="17"/>
  <c r="BV49" i="17"/>
  <c r="BU49" i="17"/>
  <c r="BT49" i="17"/>
  <c r="BS49" i="17"/>
  <c r="BR49" i="17"/>
  <c r="BO49" i="17"/>
  <c r="DS48" i="17"/>
  <c r="DR48" i="17"/>
  <c r="DQ48" i="17"/>
  <c r="DP48" i="17"/>
  <c r="DO48" i="17"/>
  <c r="DN48" i="17"/>
  <c r="DM48" i="17"/>
  <c r="DL48" i="17"/>
  <c r="DK48" i="17"/>
  <c r="DJ48" i="17"/>
  <c r="DI48" i="17"/>
  <c r="DH48" i="17"/>
  <c r="DG48" i="17"/>
  <c r="DF48" i="17"/>
  <c r="DE48" i="17"/>
  <c r="DD48" i="17"/>
  <c r="DC48" i="17"/>
  <c r="DB48" i="17"/>
  <c r="DA48" i="17"/>
  <c r="CX48" i="17"/>
  <c r="CW48" i="17"/>
  <c r="CV48" i="17"/>
  <c r="CU48" i="17"/>
  <c r="CT48" i="17"/>
  <c r="CS48" i="17"/>
  <c r="CR48" i="17"/>
  <c r="CQ48" i="17"/>
  <c r="CP48" i="17"/>
  <c r="CO48" i="17"/>
  <c r="CN48" i="17"/>
  <c r="CM48" i="17"/>
  <c r="CL48" i="17"/>
  <c r="CK48" i="17"/>
  <c r="CJ48" i="17"/>
  <c r="CI48" i="17"/>
  <c r="CH48" i="17"/>
  <c r="CG48" i="17"/>
  <c r="CF48" i="17"/>
  <c r="CE48" i="17"/>
  <c r="CD48" i="17"/>
  <c r="CC48" i="17"/>
  <c r="CB48" i="17"/>
  <c r="CA48" i="17"/>
  <c r="BZ48" i="17"/>
  <c r="BY48" i="17"/>
  <c r="BX48" i="17"/>
  <c r="BW48" i="17"/>
  <c r="BV48" i="17"/>
  <c r="BU48" i="17"/>
  <c r="BT48" i="17"/>
  <c r="BS48" i="17"/>
  <c r="BR48" i="17"/>
  <c r="BO48" i="17"/>
  <c r="DS47" i="17"/>
  <c r="DR47" i="17"/>
  <c r="DQ47" i="17"/>
  <c r="DP47" i="17"/>
  <c r="DO47" i="17"/>
  <c r="DN47" i="17"/>
  <c r="DM47" i="17"/>
  <c r="DL47" i="17"/>
  <c r="DK47" i="17"/>
  <c r="DJ47" i="17"/>
  <c r="DI47" i="17"/>
  <c r="DH47" i="17"/>
  <c r="DG47" i="17"/>
  <c r="DF47" i="17"/>
  <c r="DE47" i="17"/>
  <c r="DD47" i="17"/>
  <c r="DC47" i="17"/>
  <c r="DB47" i="17"/>
  <c r="DA47" i="17"/>
  <c r="CX47" i="17"/>
  <c r="CW47" i="17"/>
  <c r="CV47" i="17"/>
  <c r="CU47" i="17"/>
  <c r="CT47" i="17"/>
  <c r="CS47" i="17"/>
  <c r="CR47" i="17"/>
  <c r="CQ47" i="17"/>
  <c r="CP47" i="17"/>
  <c r="CO47" i="17"/>
  <c r="CN47" i="17"/>
  <c r="CM47" i="17"/>
  <c r="CL47" i="17"/>
  <c r="CK47" i="17"/>
  <c r="CJ47" i="17"/>
  <c r="CI47" i="17"/>
  <c r="CH47" i="17"/>
  <c r="CG47" i="17"/>
  <c r="CF47" i="17"/>
  <c r="CE47" i="17"/>
  <c r="CD47" i="17"/>
  <c r="CC47" i="17"/>
  <c r="CB47" i="17"/>
  <c r="CA47" i="17"/>
  <c r="BZ47" i="17"/>
  <c r="BY47" i="17"/>
  <c r="BX47" i="17"/>
  <c r="BW47" i="17"/>
  <c r="BV47" i="17"/>
  <c r="BU47" i="17"/>
  <c r="BT47" i="17"/>
  <c r="BS47" i="17"/>
  <c r="BR47" i="17"/>
  <c r="BO47" i="17"/>
  <c r="DS46" i="17"/>
  <c r="DR46" i="17"/>
  <c r="DQ46" i="17"/>
  <c r="DP46" i="17"/>
  <c r="DO46" i="17"/>
  <c r="DN46" i="17"/>
  <c r="DM46" i="17"/>
  <c r="DL46" i="17"/>
  <c r="DK46" i="17"/>
  <c r="DJ46" i="17"/>
  <c r="DI46" i="17"/>
  <c r="DH46" i="17"/>
  <c r="DG46" i="17"/>
  <c r="DF46" i="17"/>
  <c r="DE46" i="17"/>
  <c r="DD46" i="17"/>
  <c r="DC46" i="17"/>
  <c r="DB46" i="17"/>
  <c r="DA46" i="17"/>
  <c r="CX46" i="17"/>
  <c r="CW46" i="17"/>
  <c r="CV46" i="17"/>
  <c r="CU46" i="17"/>
  <c r="CT46" i="17"/>
  <c r="CS46" i="17"/>
  <c r="CR46" i="17"/>
  <c r="CQ46" i="17"/>
  <c r="CP46" i="17"/>
  <c r="CO46" i="17"/>
  <c r="CN46" i="17"/>
  <c r="CM46" i="17"/>
  <c r="CL46" i="17"/>
  <c r="CK46" i="17"/>
  <c r="CJ46" i="17"/>
  <c r="CI46" i="17"/>
  <c r="CH46" i="17"/>
  <c r="CG46" i="17"/>
  <c r="CF46" i="17"/>
  <c r="CE46" i="17"/>
  <c r="CD46" i="17"/>
  <c r="CC46" i="17"/>
  <c r="CB46" i="17"/>
  <c r="CA46" i="17"/>
  <c r="BZ46" i="17"/>
  <c r="BY46" i="17"/>
  <c r="BX46" i="17"/>
  <c r="BW46" i="17"/>
  <c r="BV46" i="17"/>
  <c r="BU46" i="17"/>
  <c r="BT46" i="17"/>
  <c r="BS46" i="17"/>
  <c r="BR46" i="17"/>
  <c r="BO46" i="17"/>
  <c r="DS45" i="17"/>
  <c r="DR45" i="17"/>
  <c r="DQ45" i="17"/>
  <c r="DP45" i="17"/>
  <c r="DO45" i="17"/>
  <c r="DN45" i="17"/>
  <c r="DM45" i="17"/>
  <c r="DL45" i="17"/>
  <c r="DK45" i="17"/>
  <c r="DJ45" i="17"/>
  <c r="DI45" i="17"/>
  <c r="DH45" i="17"/>
  <c r="DG45" i="17"/>
  <c r="DF45" i="17"/>
  <c r="DE45" i="17"/>
  <c r="DD45" i="17"/>
  <c r="DC45" i="17"/>
  <c r="DB45" i="17"/>
  <c r="DA45" i="17"/>
  <c r="CX45" i="17"/>
  <c r="CW45" i="17"/>
  <c r="CV45" i="17"/>
  <c r="CU45" i="17"/>
  <c r="CT45" i="17"/>
  <c r="CS45" i="17"/>
  <c r="CR45" i="17"/>
  <c r="CQ45" i="17"/>
  <c r="CP45" i="17"/>
  <c r="CO45" i="17"/>
  <c r="CN45" i="17"/>
  <c r="CM45" i="17"/>
  <c r="CL45" i="17"/>
  <c r="CK45" i="17"/>
  <c r="CJ45" i="17"/>
  <c r="CI45" i="17"/>
  <c r="CH45" i="17"/>
  <c r="CG45" i="17"/>
  <c r="CF45" i="17"/>
  <c r="CE45" i="17"/>
  <c r="CD45" i="17"/>
  <c r="CC45" i="17"/>
  <c r="CB45" i="17"/>
  <c r="CA45" i="17"/>
  <c r="BZ45" i="17"/>
  <c r="BY45" i="17"/>
  <c r="BX45" i="17"/>
  <c r="BW45" i="17"/>
  <c r="BV45" i="17"/>
  <c r="BU45" i="17"/>
  <c r="BT45" i="17"/>
  <c r="BS45" i="17"/>
  <c r="BR45" i="17"/>
  <c r="BO45" i="17"/>
  <c r="DS44" i="17"/>
  <c r="DR44" i="17"/>
  <c r="DQ44" i="17"/>
  <c r="DP44" i="17"/>
  <c r="DO44" i="17"/>
  <c r="DN44" i="17"/>
  <c r="DM44" i="17"/>
  <c r="DL44" i="17"/>
  <c r="DK44" i="17"/>
  <c r="DJ44" i="17"/>
  <c r="DI44" i="17"/>
  <c r="DH44" i="17"/>
  <c r="DG44" i="17"/>
  <c r="DF44" i="17"/>
  <c r="DE44" i="17"/>
  <c r="DD44" i="17"/>
  <c r="DC44" i="17"/>
  <c r="DB44" i="17"/>
  <c r="DA44" i="17"/>
  <c r="CX44" i="17"/>
  <c r="CW44" i="17"/>
  <c r="CV44" i="17"/>
  <c r="CU44" i="17"/>
  <c r="CT44" i="17"/>
  <c r="CS44" i="17"/>
  <c r="CR44" i="17"/>
  <c r="CQ44" i="17"/>
  <c r="CP44" i="17"/>
  <c r="CO44" i="17"/>
  <c r="CN44" i="17"/>
  <c r="CM44" i="17"/>
  <c r="CL44" i="17"/>
  <c r="CK44" i="17"/>
  <c r="CJ44" i="17"/>
  <c r="CI44" i="17"/>
  <c r="CH44" i="17"/>
  <c r="CG44" i="17"/>
  <c r="CF44" i="17"/>
  <c r="CE44" i="17"/>
  <c r="CD44" i="17"/>
  <c r="CC44" i="17"/>
  <c r="CB44" i="17"/>
  <c r="CA44" i="17"/>
  <c r="BZ44" i="17"/>
  <c r="BY44" i="17"/>
  <c r="BX44" i="17"/>
  <c r="BW44" i="17"/>
  <c r="BV44" i="17"/>
  <c r="BU44" i="17"/>
  <c r="BT44" i="17"/>
  <c r="BS44" i="17"/>
  <c r="BR44" i="17"/>
  <c r="BO44" i="17"/>
  <c r="BN39" i="17" a="1"/>
  <c r="BN39" i="17" s="1"/>
  <c r="BM39" i="17" a="1"/>
  <c r="BM39" i="17" s="1"/>
  <c r="BL39" i="17" a="1"/>
  <c r="BL39" i="17" s="1"/>
  <c r="BK39" i="17" a="1"/>
  <c r="BK39" i="17" s="1"/>
  <c r="BJ39" i="17" a="1"/>
  <c r="BJ39" i="17" s="1"/>
  <c r="BI39" i="17" a="1"/>
  <c r="BI39" i="17" s="1"/>
  <c r="BH39" i="17" a="1"/>
  <c r="BH39" i="17" s="1"/>
  <c r="BG39" i="17" a="1"/>
  <c r="BG39" i="17" s="1"/>
  <c r="BF39" i="17" a="1"/>
  <c r="BF39" i="17" s="1"/>
  <c r="BE39" i="17" a="1"/>
  <c r="BE39" i="17" s="1"/>
  <c r="BD39" i="17" a="1"/>
  <c r="BD39" i="17" s="1"/>
  <c r="BC39" i="17" a="1"/>
  <c r="BC39" i="17" s="1"/>
  <c r="BB39" i="17" a="1"/>
  <c r="BB39" i="17" s="1"/>
  <c r="BA39" i="17" a="1"/>
  <c r="BA39" i="17" s="1"/>
  <c r="AZ39" i="17" a="1"/>
  <c r="AZ39" i="17" s="1"/>
  <c r="AY39" i="17" a="1"/>
  <c r="AY39" i="17" s="1"/>
  <c r="AX39" i="17" a="1"/>
  <c r="AX39" i="17" s="1"/>
  <c r="AW39" i="17" a="1"/>
  <c r="AW39" i="17" s="1"/>
  <c r="AV39" i="17" a="1"/>
  <c r="AV39" i="17" s="1"/>
  <c r="AU39" i="17" a="1"/>
  <c r="AU39" i="17" s="1"/>
  <c r="AT39" i="17" a="1"/>
  <c r="AT39" i="17" s="1"/>
  <c r="AS39" i="17" a="1"/>
  <c r="AS39" i="17" s="1"/>
  <c r="AQ39" i="17" a="1"/>
  <c r="AQ39" i="17" s="1"/>
  <c r="AP39" i="17" a="1"/>
  <c r="AP39" i="17" s="1"/>
  <c r="AO39" i="17" a="1"/>
  <c r="AO39" i="17" s="1"/>
  <c r="AN39" i="17" a="1"/>
  <c r="AN39" i="17" s="1"/>
  <c r="AM39" i="17" a="1"/>
  <c r="AM39" i="17" s="1"/>
  <c r="AL39" i="17" a="1"/>
  <c r="AL39" i="17" s="1"/>
  <c r="AK39" i="17" a="1"/>
  <c r="AK39" i="17" s="1"/>
  <c r="AJ39" i="17" a="1"/>
  <c r="AJ39" i="17" s="1"/>
  <c r="AI39" i="17" a="1"/>
  <c r="AI39" i="17" s="1"/>
  <c r="AH39" i="17" a="1"/>
  <c r="AH39" i="17" s="1"/>
  <c r="AG39" i="17" a="1"/>
  <c r="AG39" i="17" s="1"/>
  <c r="AF39" i="17" a="1"/>
  <c r="AF39" i="17" s="1"/>
  <c r="AE39" i="17" a="1"/>
  <c r="AE39" i="17" s="1"/>
  <c r="AD39" i="17" a="1"/>
  <c r="AD39" i="17" s="1"/>
  <c r="AC39" i="17" a="1"/>
  <c r="AC39" i="17" s="1"/>
  <c r="AB39" i="17" a="1"/>
  <c r="AB39" i="17" s="1"/>
  <c r="AA39" i="17" a="1"/>
  <c r="AA39" i="17" s="1"/>
  <c r="Z39" i="17" a="1"/>
  <c r="Z39" i="17" s="1"/>
  <c r="Y39" i="17" a="1"/>
  <c r="Y39" i="17" s="1"/>
  <c r="X39" i="17" a="1"/>
  <c r="X39" i="17" s="1"/>
  <c r="W39" i="17" a="1"/>
  <c r="W39" i="17" s="1"/>
  <c r="V39" i="17" a="1"/>
  <c r="V39" i="17" s="1"/>
  <c r="U39" i="17" a="1"/>
  <c r="U39" i="17" s="1"/>
  <c r="T39" i="17" a="1"/>
  <c r="T39" i="17" s="1"/>
  <c r="S39" i="17" a="1"/>
  <c r="S39" i="17" s="1"/>
  <c r="R39" i="17" a="1"/>
  <c r="R39" i="17" s="1"/>
  <c r="Q39" i="17" a="1"/>
  <c r="Q39" i="17" s="1"/>
  <c r="P39" i="17" a="1"/>
  <c r="P39" i="17" s="1"/>
  <c r="O39" i="17" a="1"/>
  <c r="O39" i="17" s="1"/>
  <c r="N39" i="17" a="1"/>
  <c r="N39" i="17" s="1"/>
  <c r="M39" i="17" a="1"/>
  <c r="M39" i="17" s="1"/>
  <c r="L39" i="17" a="1"/>
  <c r="L39" i="17" s="1"/>
  <c r="K39" i="17"/>
  <c r="BN38" i="17" a="1"/>
  <c r="BN38" i="17" s="1"/>
  <c r="BM38" i="17" a="1"/>
  <c r="BM38" i="17" s="1"/>
  <c r="BL38" i="17" a="1"/>
  <c r="BL38" i="17" s="1"/>
  <c r="BK38" i="17" a="1"/>
  <c r="BK38" i="17" s="1"/>
  <c r="BJ38" i="17" a="1"/>
  <c r="BJ38" i="17" s="1"/>
  <c r="BI38" i="17" a="1"/>
  <c r="BI38" i="17" s="1"/>
  <c r="BH38" i="17" a="1"/>
  <c r="BH38" i="17" s="1"/>
  <c r="BG38" i="17" a="1"/>
  <c r="BG38" i="17" s="1"/>
  <c r="BF38" i="17" a="1"/>
  <c r="BF38" i="17" s="1"/>
  <c r="BE38" i="17" a="1"/>
  <c r="BE38" i="17" s="1"/>
  <c r="BD38" i="17" a="1"/>
  <c r="BD38" i="17" s="1"/>
  <c r="BC38" i="17" a="1"/>
  <c r="BC38" i="17" s="1"/>
  <c r="BB38" i="17" a="1"/>
  <c r="BB38" i="17" s="1"/>
  <c r="BA38" i="17" a="1"/>
  <c r="BA38" i="17" s="1"/>
  <c r="AZ38" i="17" a="1"/>
  <c r="AZ38" i="17" s="1"/>
  <c r="AY38" i="17" a="1"/>
  <c r="AY38" i="17" s="1"/>
  <c r="AX38" i="17" a="1"/>
  <c r="AX38" i="17" s="1"/>
  <c r="AW38" i="17" a="1"/>
  <c r="AW38" i="17" s="1"/>
  <c r="AV38" i="17" a="1"/>
  <c r="AV38" i="17" s="1"/>
  <c r="AU38" i="17" a="1"/>
  <c r="AU38" i="17" s="1"/>
  <c r="AT38" i="17" a="1"/>
  <c r="AT38" i="17" s="1"/>
  <c r="AS38" i="17" a="1"/>
  <c r="AS38" i="17" s="1"/>
  <c r="AQ38" i="17" a="1"/>
  <c r="AQ38" i="17" s="1"/>
  <c r="AP38" i="17" a="1"/>
  <c r="AP38" i="17" s="1"/>
  <c r="AO38" i="17" a="1"/>
  <c r="AO38" i="17" s="1"/>
  <c r="AN38" i="17" a="1"/>
  <c r="AN38" i="17" s="1"/>
  <c r="AM38" i="17" a="1"/>
  <c r="AM38" i="17" s="1"/>
  <c r="AL38" i="17" a="1"/>
  <c r="AL38" i="17" s="1"/>
  <c r="AK38" i="17" a="1"/>
  <c r="AK38" i="17" s="1"/>
  <c r="AJ38" i="17" a="1"/>
  <c r="AJ38" i="17" s="1"/>
  <c r="AI38" i="17" a="1"/>
  <c r="AI38" i="17" s="1"/>
  <c r="AH38" i="17" a="1"/>
  <c r="AH38" i="17" s="1"/>
  <c r="AG38" i="17" a="1"/>
  <c r="AG38" i="17" s="1"/>
  <c r="AF38" i="17" a="1"/>
  <c r="AF38" i="17" s="1"/>
  <c r="AE38" i="17" a="1"/>
  <c r="AE38" i="17" s="1"/>
  <c r="AD38" i="17" a="1"/>
  <c r="AD38" i="17" s="1"/>
  <c r="AC38" i="17" a="1"/>
  <c r="AC38" i="17" s="1"/>
  <c r="AB38" i="17" a="1"/>
  <c r="AB38" i="17" s="1"/>
  <c r="AA38" i="17" a="1"/>
  <c r="AA38" i="17" s="1"/>
  <c r="Z38" i="17" a="1"/>
  <c r="Z38" i="17" s="1"/>
  <c r="Y38" i="17" a="1"/>
  <c r="Y38" i="17" s="1"/>
  <c r="X38" i="17" a="1"/>
  <c r="X38" i="17" s="1"/>
  <c r="W38" i="17" a="1"/>
  <c r="W38" i="17" s="1"/>
  <c r="V38" i="17" a="1"/>
  <c r="V38" i="17" s="1"/>
  <c r="U38" i="17" a="1"/>
  <c r="U38" i="17" s="1"/>
  <c r="T38" i="17" a="1"/>
  <c r="T38" i="17" s="1"/>
  <c r="S38" i="17" a="1"/>
  <c r="S38" i="17" s="1"/>
  <c r="R38" i="17" a="1"/>
  <c r="R38" i="17" s="1"/>
  <c r="Q38" i="17" a="1"/>
  <c r="Q38" i="17" s="1"/>
  <c r="P38" i="17" a="1"/>
  <c r="P38" i="17" s="1"/>
  <c r="O38" i="17" a="1"/>
  <c r="O38" i="17" s="1"/>
  <c r="N38" i="17" a="1"/>
  <c r="N38" i="17" s="1"/>
  <c r="M38" i="17" a="1"/>
  <c r="M38" i="17" s="1"/>
  <c r="L38" i="17" a="1"/>
  <c r="L38" i="17" s="1"/>
  <c r="K38" i="17"/>
  <c r="BN37" i="17" a="1"/>
  <c r="BN37" i="17" s="1"/>
  <c r="BM37" i="17" a="1"/>
  <c r="BM37" i="17" s="1"/>
  <c r="BL37" i="17" a="1"/>
  <c r="BL37" i="17" s="1"/>
  <c r="BK37" i="17" a="1"/>
  <c r="BK37" i="17" s="1"/>
  <c r="BJ37" i="17" a="1"/>
  <c r="BJ37" i="17" s="1"/>
  <c r="BI37" i="17" a="1"/>
  <c r="BI37" i="17" s="1"/>
  <c r="BH37" i="17" a="1"/>
  <c r="BH37" i="17" s="1"/>
  <c r="BG37" i="17" a="1"/>
  <c r="BG37" i="17" s="1"/>
  <c r="BF37" i="17" a="1"/>
  <c r="BF37" i="17" s="1"/>
  <c r="BE37" i="17" a="1"/>
  <c r="BE37" i="17" s="1"/>
  <c r="BD37" i="17" a="1"/>
  <c r="BD37" i="17" s="1"/>
  <c r="BC37" i="17" a="1"/>
  <c r="BC37" i="17" s="1"/>
  <c r="BB37" i="17" a="1"/>
  <c r="BB37" i="17" s="1"/>
  <c r="BA37" i="17" a="1"/>
  <c r="BA37" i="17" s="1"/>
  <c r="AZ37" i="17" a="1"/>
  <c r="AZ37" i="17" s="1"/>
  <c r="AY37" i="17" a="1"/>
  <c r="AY37" i="17" s="1"/>
  <c r="AX37" i="17" a="1"/>
  <c r="AX37" i="17" s="1"/>
  <c r="AW37" i="17" a="1"/>
  <c r="AW37" i="17" s="1"/>
  <c r="AV37" i="17" a="1"/>
  <c r="AV37" i="17" s="1"/>
  <c r="AU37" i="17" a="1"/>
  <c r="AU37" i="17" s="1"/>
  <c r="AT37" i="17" a="1"/>
  <c r="AT37" i="17" s="1"/>
  <c r="AS37" i="17" a="1"/>
  <c r="AS37" i="17" s="1"/>
  <c r="AQ37" i="17" a="1"/>
  <c r="AQ37" i="17" s="1"/>
  <c r="AP37" i="17" a="1"/>
  <c r="AP37" i="17" s="1"/>
  <c r="AO37" i="17" a="1"/>
  <c r="AO37" i="17" s="1"/>
  <c r="AN37" i="17" a="1"/>
  <c r="AN37" i="17" s="1"/>
  <c r="AM37" i="17" a="1"/>
  <c r="AM37" i="17" s="1"/>
  <c r="AL37" i="17" a="1"/>
  <c r="AL37" i="17" s="1"/>
  <c r="AK37" i="17" a="1"/>
  <c r="AK37" i="17" s="1"/>
  <c r="AJ37" i="17" a="1"/>
  <c r="AJ37" i="17" s="1"/>
  <c r="AI37" i="17" a="1"/>
  <c r="AI37" i="17" s="1"/>
  <c r="AH37" i="17" a="1"/>
  <c r="AH37" i="17" s="1"/>
  <c r="AG37" i="17" a="1"/>
  <c r="AG37" i="17" s="1"/>
  <c r="AF37" i="17" a="1"/>
  <c r="AF37" i="17" s="1"/>
  <c r="AE37" i="17" a="1"/>
  <c r="AE37" i="17" s="1"/>
  <c r="AD37" i="17" a="1"/>
  <c r="AD37" i="17" s="1"/>
  <c r="AC37" i="17" a="1"/>
  <c r="AC37" i="17" s="1"/>
  <c r="AB37" i="17" a="1"/>
  <c r="AB37" i="17" s="1"/>
  <c r="AA37" i="17" a="1"/>
  <c r="AA37" i="17" s="1"/>
  <c r="Z37" i="17" a="1"/>
  <c r="Z37" i="17" s="1"/>
  <c r="Y37" i="17" a="1"/>
  <c r="Y37" i="17" s="1"/>
  <c r="X37" i="17" a="1"/>
  <c r="X37" i="17" s="1"/>
  <c r="W37" i="17" a="1"/>
  <c r="W37" i="17" s="1"/>
  <c r="V37" i="17" a="1"/>
  <c r="V37" i="17" s="1"/>
  <c r="U37" i="17" a="1"/>
  <c r="U37" i="17" s="1"/>
  <c r="T37" i="17" a="1"/>
  <c r="T37" i="17" s="1"/>
  <c r="S37" i="17" a="1"/>
  <c r="S37" i="17" s="1"/>
  <c r="R37" i="17" a="1"/>
  <c r="R37" i="17" s="1"/>
  <c r="Q37" i="17" a="1"/>
  <c r="Q37" i="17" s="1"/>
  <c r="P37" i="17" a="1"/>
  <c r="P37" i="17" s="1"/>
  <c r="O37" i="17" a="1"/>
  <c r="O37" i="17" s="1"/>
  <c r="N37" i="17" a="1"/>
  <c r="N37" i="17" s="1"/>
  <c r="M37" i="17" a="1"/>
  <c r="M37" i="17" s="1"/>
  <c r="L37" i="17" a="1"/>
  <c r="L37" i="17" s="1"/>
  <c r="K37" i="17"/>
  <c r="BN36" i="17" a="1"/>
  <c r="BN36" i="17" s="1"/>
  <c r="BM36" i="17" a="1"/>
  <c r="BM36" i="17" s="1"/>
  <c r="BL36" i="17" a="1"/>
  <c r="BL36" i="17" s="1"/>
  <c r="BK36" i="17" a="1"/>
  <c r="BK36" i="17" s="1"/>
  <c r="BJ36" i="17" a="1"/>
  <c r="BJ36" i="17" s="1"/>
  <c r="BI36" i="17" a="1"/>
  <c r="BI36" i="17" s="1"/>
  <c r="BH36" i="17" a="1"/>
  <c r="BH36" i="17" s="1"/>
  <c r="BG36" i="17" a="1"/>
  <c r="BG36" i="17" s="1"/>
  <c r="BF36" i="17" a="1"/>
  <c r="BF36" i="17" s="1"/>
  <c r="BE36" i="17" a="1"/>
  <c r="BE36" i="17" s="1"/>
  <c r="BD36" i="17" a="1"/>
  <c r="BD36" i="17" s="1"/>
  <c r="BC36" i="17" a="1"/>
  <c r="BC36" i="17" s="1"/>
  <c r="BB36" i="17" a="1"/>
  <c r="BB36" i="17" s="1"/>
  <c r="BA36" i="17" a="1"/>
  <c r="BA36" i="17" s="1"/>
  <c r="AZ36" i="17" a="1"/>
  <c r="AZ36" i="17" s="1"/>
  <c r="AY36" i="17" a="1"/>
  <c r="AY36" i="17" s="1"/>
  <c r="AX36" i="17" a="1"/>
  <c r="AX36" i="17" s="1"/>
  <c r="AW36" i="17" a="1"/>
  <c r="AW36" i="17" s="1"/>
  <c r="AV36" i="17" a="1"/>
  <c r="AV36" i="17" s="1"/>
  <c r="AU36" i="17" a="1"/>
  <c r="AU36" i="17" s="1"/>
  <c r="AT36" i="17" a="1"/>
  <c r="AT36" i="17" s="1"/>
  <c r="AS36" i="17" a="1"/>
  <c r="AS36" i="17" s="1"/>
  <c r="AQ36" i="17" a="1"/>
  <c r="AQ36" i="17" s="1"/>
  <c r="AP36" i="17" a="1"/>
  <c r="AP36" i="17" s="1"/>
  <c r="AO36" i="17" a="1"/>
  <c r="AO36" i="17" s="1"/>
  <c r="AN36" i="17" a="1"/>
  <c r="AN36" i="17" s="1"/>
  <c r="AM36" i="17" a="1"/>
  <c r="AM36" i="17" s="1"/>
  <c r="AL36" i="17" a="1"/>
  <c r="AL36" i="17" s="1"/>
  <c r="AK36" i="17" a="1"/>
  <c r="AK36" i="17" s="1"/>
  <c r="AJ36" i="17" a="1"/>
  <c r="AJ36" i="17" s="1"/>
  <c r="AI36" i="17" a="1"/>
  <c r="AI36" i="17" s="1"/>
  <c r="AH36" i="17" a="1"/>
  <c r="AH36" i="17" s="1"/>
  <c r="AG36" i="17" a="1"/>
  <c r="AG36" i="17" s="1"/>
  <c r="AF36" i="17" a="1"/>
  <c r="AF36" i="17" s="1"/>
  <c r="AE36" i="17" a="1"/>
  <c r="AE36" i="17" s="1"/>
  <c r="AD36" i="17" a="1"/>
  <c r="AD36" i="17" s="1"/>
  <c r="AC36" i="17" a="1"/>
  <c r="AC36" i="17" s="1"/>
  <c r="AB36" i="17" a="1"/>
  <c r="AB36" i="17" s="1"/>
  <c r="AA36" i="17" a="1"/>
  <c r="AA36" i="17" s="1"/>
  <c r="Z36" i="17" a="1"/>
  <c r="Z36" i="17" s="1"/>
  <c r="Y36" i="17" a="1"/>
  <c r="Y36" i="17" s="1"/>
  <c r="X36" i="17" a="1"/>
  <c r="X36" i="17" s="1"/>
  <c r="W36" i="17" a="1"/>
  <c r="W36" i="17" s="1"/>
  <c r="V36" i="17" a="1"/>
  <c r="V36" i="17" s="1"/>
  <c r="U36" i="17" a="1"/>
  <c r="U36" i="17" s="1"/>
  <c r="T36" i="17" a="1"/>
  <c r="T36" i="17" s="1"/>
  <c r="S36" i="17" a="1"/>
  <c r="S36" i="17" s="1"/>
  <c r="R36" i="17" a="1"/>
  <c r="R36" i="17" s="1"/>
  <c r="Q36" i="17" a="1"/>
  <c r="Q36" i="17" s="1"/>
  <c r="P36" i="17" a="1"/>
  <c r="P36" i="17" s="1"/>
  <c r="O36" i="17" a="1"/>
  <c r="O36" i="17" s="1"/>
  <c r="N36" i="17" a="1"/>
  <c r="N36" i="17" s="1"/>
  <c r="M36" i="17" a="1"/>
  <c r="M36" i="17" s="1"/>
  <c r="L36" i="17" a="1"/>
  <c r="L36" i="17" s="1"/>
  <c r="K36" i="17"/>
  <c r="BN35" i="17" a="1"/>
  <c r="BN35" i="17" s="1"/>
  <c r="BM35" i="17" a="1"/>
  <c r="BM35" i="17" s="1"/>
  <c r="BL35" i="17" a="1"/>
  <c r="BL35" i="17" s="1"/>
  <c r="BK35" i="17" a="1"/>
  <c r="BK35" i="17" s="1"/>
  <c r="BJ35" i="17" a="1"/>
  <c r="BJ35" i="17" s="1"/>
  <c r="BI35" i="17" a="1"/>
  <c r="BI35" i="17" s="1"/>
  <c r="BH35" i="17" a="1"/>
  <c r="BH35" i="17" s="1"/>
  <c r="BG35" i="17" a="1"/>
  <c r="BG35" i="17" s="1"/>
  <c r="BF35" i="17" a="1"/>
  <c r="BF35" i="17" s="1"/>
  <c r="BE35" i="17" a="1"/>
  <c r="BE35" i="17" s="1"/>
  <c r="BD35" i="17" a="1"/>
  <c r="BD35" i="17" s="1"/>
  <c r="BC35" i="17" a="1"/>
  <c r="BC35" i="17" s="1"/>
  <c r="BB35" i="17" a="1"/>
  <c r="BB35" i="17" s="1"/>
  <c r="BA35" i="17" a="1"/>
  <c r="BA35" i="17" s="1"/>
  <c r="AZ35" i="17" a="1"/>
  <c r="AZ35" i="17" s="1"/>
  <c r="AY35" i="17" a="1"/>
  <c r="AY35" i="17" s="1"/>
  <c r="AX35" i="17" a="1"/>
  <c r="AX35" i="17" s="1"/>
  <c r="AW35" i="17" a="1"/>
  <c r="AW35" i="17" s="1"/>
  <c r="AV35" i="17" a="1"/>
  <c r="AV35" i="17" s="1"/>
  <c r="AU35" i="17" a="1"/>
  <c r="AU35" i="17" s="1"/>
  <c r="AT35" i="17" a="1"/>
  <c r="AT35" i="17" s="1"/>
  <c r="AS35" i="17" a="1"/>
  <c r="AS35" i="17" s="1"/>
  <c r="AQ35" i="17" a="1"/>
  <c r="AQ35" i="17" s="1"/>
  <c r="AP35" i="17" a="1"/>
  <c r="AP35" i="17" s="1"/>
  <c r="AO35" i="17" a="1"/>
  <c r="AO35" i="17" s="1"/>
  <c r="AN35" i="17" a="1"/>
  <c r="AN35" i="17" s="1"/>
  <c r="AM35" i="17" a="1"/>
  <c r="AM35" i="17" s="1"/>
  <c r="AL35" i="17" a="1"/>
  <c r="AL35" i="17" s="1"/>
  <c r="AK35" i="17" a="1"/>
  <c r="AK35" i="17" s="1"/>
  <c r="AJ35" i="17" a="1"/>
  <c r="AJ35" i="17" s="1"/>
  <c r="AI35" i="17" a="1"/>
  <c r="AI35" i="17" s="1"/>
  <c r="AH35" i="17" a="1"/>
  <c r="AH35" i="17" s="1"/>
  <c r="AG35" i="17" a="1"/>
  <c r="AG35" i="17" s="1"/>
  <c r="AF35" i="17" a="1"/>
  <c r="AF35" i="17" s="1"/>
  <c r="AE35" i="17" a="1"/>
  <c r="AE35" i="17" s="1"/>
  <c r="AD35" i="17" a="1"/>
  <c r="AD35" i="17" s="1"/>
  <c r="AC35" i="17" a="1"/>
  <c r="AC35" i="17" s="1"/>
  <c r="AB35" i="17" a="1"/>
  <c r="AB35" i="17" s="1"/>
  <c r="AA35" i="17" a="1"/>
  <c r="AA35" i="17" s="1"/>
  <c r="Z35" i="17" a="1"/>
  <c r="Z35" i="17" s="1"/>
  <c r="Y35" i="17" a="1"/>
  <c r="Y35" i="17" s="1"/>
  <c r="X35" i="17" a="1"/>
  <c r="X35" i="17" s="1"/>
  <c r="W35" i="17" a="1"/>
  <c r="W35" i="17" s="1"/>
  <c r="V35" i="17" a="1"/>
  <c r="V35" i="17" s="1"/>
  <c r="U35" i="17" a="1"/>
  <c r="U35" i="17" s="1"/>
  <c r="T35" i="17" a="1"/>
  <c r="T35" i="17" s="1"/>
  <c r="S35" i="17" a="1"/>
  <c r="S35" i="17" s="1"/>
  <c r="R35" i="17" a="1"/>
  <c r="R35" i="17" s="1"/>
  <c r="Q35" i="17" a="1"/>
  <c r="Q35" i="17" s="1"/>
  <c r="P35" i="17" a="1"/>
  <c r="P35" i="17" s="1"/>
  <c r="O35" i="17" a="1"/>
  <c r="O35" i="17" s="1"/>
  <c r="N35" i="17" a="1"/>
  <c r="N35" i="17" s="1"/>
  <c r="M35" i="17" a="1"/>
  <c r="M35" i="17" s="1"/>
  <c r="L35" i="17" a="1"/>
  <c r="L35" i="17" s="1"/>
  <c r="K35" i="17"/>
  <c r="BN34" i="17" a="1"/>
  <c r="BN34" i="17" s="1"/>
  <c r="BM34" i="17" a="1"/>
  <c r="BM34" i="17" s="1"/>
  <c r="BL34" i="17" a="1"/>
  <c r="BL34" i="17" s="1"/>
  <c r="BK34" i="17" a="1"/>
  <c r="BK34" i="17" s="1"/>
  <c r="BJ34" i="17" a="1"/>
  <c r="BJ34" i="17" s="1"/>
  <c r="BI34" i="17" a="1"/>
  <c r="BI34" i="17" s="1"/>
  <c r="BH34" i="17" a="1"/>
  <c r="BH34" i="17" s="1"/>
  <c r="BG34" i="17" a="1"/>
  <c r="BG34" i="17" s="1"/>
  <c r="BF34" i="17" a="1"/>
  <c r="BF34" i="17" s="1"/>
  <c r="BE34" i="17" a="1"/>
  <c r="BE34" i="17" s="1"/>
  <c r="BD34" i="17" a="1"/>
  <c r="BD34" i="17" s="1"/>
  <c r="BC34" i="17" a="1"/>
  <c r="BC34" i="17" s="1"/>
  <c r="BB34" i="17" a="1"/>
  <c r="BB34" i="17" s="1"/>
  <c r="BA34" i="17" a="1"/>
  <c r="BA34" i="17" s="1"/>
  <c r="AZ34" i="17" a="1"/>
  <c r="AZ34" i="17" s="1"/>
  <c r="AY34" i="17" a="1"/>
  <c r="AY34" i="17" s="1"/>
  <c r="AX34" i="17" a="1"/>
  <c r="AX34" i="17" s="1"/>
  <c r="AW34" i="17" a="1"/>
  <c r="AW34" i="17" s="1"/>
  <c r="AV34" i="17" a="1"/>
  <c r="AV34" i="17" s="1"/>
  <c r="AU34" i="17" a="1"/>
  <c r="AU34" i="17" s="1"/>
  <c r="AT34" i="17" a="1"/>
  <c r="AT34" i="17" s="1"/>
  <c r="AS34" i="17" a="1"/>
  <c r="AS34" i="17" s="1"/>
  <c r="AQ34" i="17" a="1"/>
  <c r="AQ34" i="17" s="1"/>
  <c r="AP34" i="17" a="1"/>
  <c r="AP34" i="17" s="1"/>
  <c r="AO34" i="17" a="1"/>
  <c r="AO34" i="17" s="1"/>
  <c r="AN34" i="17" a="1"/>
  <c r="AN34" i="17" s="1"/>
  <c r="AM34" i="17" a="1"/>
  <c r="AM34" i="17" s="1"/>
  <c r="AL34" i="17" a="1"/>
  <c r="AL34" i="17" s="1"/>
  <c r="AK34" i="17" a="1"/>
  <c r="AK34" i="17" s="1"/>
  <c r="AJ34" i="17" a="1"/>
  <c r="AJ34" i="17" s="1"/>
  <c r="AI34" i="17" a="1"/>
  <c r="AI34" i="17" s="1"/>
  <c r="AH34" i="17" a="1"/>
  <c r="AH34" i="17" s="1"/>
  <c r="AG34" i="17" a="1"/>
  <c r="AG34" i="17" s="1"/>
  <c r="AF34" i="17" a="1"/>
  <c r="AF34" i="17" s="1"/>
  <c r="AE34" i="17" a="1"/>
  <c r="AE34" i="17" s="1"/>
  <c r="AD34" i="17" a="1"/>
  <c r="AD34" i="17" s="1"/>
  <c r="AC34" i="17" a="1"/>
  <c r="AC34" i="17" s="1"/>
  <c r="AB34" i="17" a="1"/>
  <c r="AB34" i="17" s="1"/>
  <c r="AA34" i="17" a="1"/>
  <c r="AA34" i="17" s="1"/>
  <c r="Z34" i="17" a="1"/>
  <c r="Z34" i="17" s="1"/>
  <c r="Y34" i="17" a="1"/>
  <c r="Y34" i="17" s="1"/>
  <c r="X34" i="17" a="1"/>
  <c r="X34" i="17" s="1"/>
  <c r="W34" i="17" a="1"/>
  <c r="W34" i="17" s="1"/>
  <c r="V34" i="17" a="1"/>
  <c r="V34" i="17" s="1"/>
  <c r="U34" i="17" a="1"/>
  <c r="U34" i="17" s="1"/>
  <c r="T34" i="17" a="1"/>
  <c r="T34" i="17" s="1"/>
  <c r="S34" i="17" a="1"/>
  <c r="S34" i="17" s="1"/>
  <c r="R34" i="17" a="1"/>
  <c r="R34" i="17" s="1"/>
  <c r="Q34" i="17" a="1"/>
  <c r="Q34" i="17" s="1"/>
  <c r="P34" i="17" a="1"/>
  <c r="P34" i="17" s="1"/>
  <c r="O34" i="17" a="1"/>
  <c r="O34" i="17" s="1"/>
  <c r="N34" i="17" a="1"/>
  <c r="N34" i="17" s="1"/>
  <c r="M34" i="17" a="1"/>
  <c r="M34" i="17" s="1"/>
  <c r="L34" i="17" a="1"/>
  <c r="L34" i="17" s="1"/>
  <c r="K34" i="17"/>
  <c r="BN33" i="17" a="1"/>
  <c r="BN33" i="17" s="1"/>
  <c r="BM33" i="17" a="1"/>
  <c r="BM33" i="17" s="1"/>
  <c r="BL33" i="17" a="1"/>
  <c r="BL33" i="17" s="1"/>
  <c r="BK33" i="17" a="1"/>
  <c r="BK33" i="17" s="1"/>
  <c r="BJ33" i="17" a="1"/>
  <c r="BJ33" i="17" s="1"/>
  <c r="BI33" i="17" a="1"/>
  <c r="BI33" i="17" s="1"/>
  <c r="BH33" i="17" a="1"/>
  <c r="BH33" i="17" s="1"/>
  <c r="BG33" i="17" a="1"/>
  <c r="BG33" i="17" s="1"/>
  <c r="BF33" i="17" a="1"/>
  <c r="BF33" i="17" s="1"/>
  <c r="BE33" i="17" a="1"/>
  <c r="BE33" i="17" s="1"/>
  <c r="BD33" i="17" a="1"/>
  <c r="BD33" i="17" s="1"/>
  <c r="BC33" i="17" a="1"/>
  <c r="BC33" i="17" s="1"/>
  <c r="BB33" i="17" a="1"/>
  <c r="BB33" i="17" s="1"/>
  <c r="BA33" i="17" a="1"/>
  <c r="BA33" i="17" s="1"/>
  <c r="AZ33" i="17" a="1"/>
  <c r="AZ33" i="17" s="1"/>
  <c r="AY33" i="17" a="1"/>
  <c r="AY33" i="17" s="1"/>
  <c r="AX33" i="17" a="1"/>
  <c r="AX33" i="17" s="1"/>
  <c r="AW33" i="17" a="1"/>
  <c r="AW33" i="17" s="1"/>
  <c r="AV33" i="17" a="1"/>
  <c r="AV33" i="17" s="1"/>
  <c r="AU33" i="17" a="1"/>
  <c r="AU33" i="17" s="1"/>
  <c r="AT33" i="17" a="1"/>
  <c r="AT33" i="17" s="1"/>
  <c r="AS33" i="17" a="1"/>
  <c r="AS33" i="17" s="1"/>
  <c r="AQ33" i="17" a="1"/>
  <c r="AQ33" i="17" s="1"/>
  <c r="AP33" i="17" a="1"/>
  <c r="AP33" i="17" s="1"/>
  <c r="AO33" i="17" a="1"/>
  <c r="AO33" i="17" s="1"/>
  <c r="AN33" i="17" a="1"/>
  <c r="AN33" i="17" s="1"/>
  <c r="AM33" i="17" a="1"/>
  <c r="AM33" i="17" s="1"/>
  <c r="AL33" i="17" a="1"/>
  <c r="AL33" i="17" s="1"/>
  <c r="AK33" i="17" a="1"/>
  <c r="AK33" i="17" s="1"/>
  <c r="AJ33" i="17" a="1"/>
  <c r="AJ33" i="17" s="1"/>
  <c r="AI33" i="17" a="1"/>
  <c r="AI33" i="17" s="1"/>
  <c r="AH33" i="17" a="1"/>
  <c r="AH33" i="17" s="1"/>
  <c r="AG33" i="17" a="1"/>
  <c r="AG33" i="17" s="1"/>
  <c r="AF33" i="17" a="1"/>
  <c r="AF33" i="17" s="1"/>
  <c r="AE33" i="17" a="1"/>
  <c r="AE33" i="17" s="1"/>
  <c r="AD33" i="17" a="1"/>
  <c r="AD33" i="17" s="1"/>
  <c r="AC33" i="17" a="1"/>
  <c r="AC33" i="17" s="1"/>
  <c r="AB33" i="17" a="1"/>
  <c r="AB33" i="17" s="1"/>
  <c r="AA33" i="17" a="1"/>
  <c r="AA33" i="17" s="1"/>
  <c r="Z33" i="17" a="1"/>
  <c r="Z33" i="17" s="1"/>
  <c r="Y33" i="17" a="1"/>
  <c r="Y33" i="17" s="1"/>
  <c r="X33" i="17" a="1"/>
  <c r="X33" i="17" s="1"/>
  <c r="W33" i="17" a="1"/>
  <c r="W33" i="17" s="1"/>
  <c r="V33" i="17" a="1"/>
  <c r="V33" i="17" s="1"/>
  <c r="U33" i="17" a="1"/>
  <c r="U33" i="17" s="1"/>
  <c r="T33" i="17" a="1"/>
  <c r="T33" i="17" s="1"/>
  <c r="S33" i="17" a="1"/>
  <c r="S33" i="17" s="1"/>
  <c r="R33" i="17" a="1"/>
  <c r="R33" i="17" s="1"/>
  <c r="Q33" i="17" a="1"/>
  <c r="Q33" i="17" s="1"/>
  <c r="P33" i="17" a="1"/>
  <c r="P33" i="17" s="1"/>
  <c r="O33" i="17" a="1"/>
  <c r="O33" i="17" s="1"/>
  <c r="N33" i="17" a="1"/>
  <c r="N33" i="17" s="1"/>
  <c r="M33" i="17" a="1"/>
  <c r="M33" i="17" s="1"/>
  <c r="L33" i="17" a="1"/>
  <c r="L33" i="17" s="1"/>
  <c r="K33" i="17"/>
  <c r="BN32" i="17" a="1"/>
  <c r="BN32" i="17" s="1"/>
  <c r="BM32" i="17" a="1"/>
  <c r="BM32" i="17" s="1"/>
  <c r="BL32" i="17" a="1"/>
  <c r="BL32" i="17" s="1"/>
  <c r="BK32" i="17" a="1"/>
  <c r="BK32" i="17" s="1"/>
  <c r="BJ32" i="17" a="1"/>
  <c r="BJ32" i="17" s="1"/>
  <c r="BI32" i="17" a="1"/>
  <c r="BI32" i="17" s="1"/>
  <c r="BH32" i="17" a="1"/>
  <c r="BH32" i="17" s="1"/>
  <c r="BG32" i="17" a="1"/>
  <c r="BG32" i="17" s="1"/>
  <c r="BF32" i="17" a="1"/>
  <c r="BF32" i="17" s="1"/>
  <c r="BE32" i="17" a="1"/>
  <c r="BE32" i="17" s="1"/>
  <c r="BD32" i="17" a="1"/>
  <c r="BD32" i="17" s="1"/>
  <c r="BC32" i="17" a="1"/>
  <c r="BC32" i="17" s="1"/>
  <c r="BB32" i="17" a="1"/>
  <c r="BB32" i="17" s="1"/>
  <c r="BA32" i="17" a="1"/>
  <c r="BA32" i="17" s="1"/>
  <c r="AZ32" i="17" a="1"/>
  <c r="AZ32" i="17" s="1"/>
  <c r="AY32" i="17" a="1"/>
  <c r="AY32" i="17" s="1"/>
  <c r="AX32" i="17" a="1"/>
  <c r="AX32" i="17" s="1"/>
  <c r="AW32" i="17" a="1"/>
  <c r="AW32" i="17" s="1"/>
  <c r="AV32" i="17" a="1"/>
  <c r="AV32" i="17" s="1"/>
  <c r="AU32" i="17" a="1"/>
  <c r="AU32" i="17" s="1"/>
  <c r="AT32" i="17" a="1"/>
  <c r="AT32" i="17" s="1"/>
  <c r="AS32" i="17" a="1"/>
  <c r="AS32" i="17" s="1"/>
  <c r="AQ32" i="17" a="1"/>
  <c r="AQ32" i="17" s="1"/>
  <c r="AP32" i="17" a="1"/>
  <c r="AP32" i="17" s="1"/>
  <c r="AO32" i="17" a="1"/>
  <c r="AO32" i="17" s="1"/>
  <c r="AN32" i="17" a="1"/>
  <c r="AN32" i="17" s="1"/>
  <c r="AM32" i="17" a="1"/>
  <c r="AM32" i="17" s="1"/>
  <c r="AL32" i="17" a="1"/>
  <c r="AL32" i="17" s="1"/>
  <c r="AK32" i="17" a="1"/>
  <c r="AK32" i="17" s="1"/>
  <c r="AJ32" i="17" a="1"/>
  <c r="AJ32" i="17" s="1"/>
  <c r="AI32" i="17" a="1"/>
  <c r="AI32" i="17" s="1"/>
  <c r="AH32" i="17" a="1"/>
  <c r="AH32" i="17" s="1"/>
  <c r="AG32" i="17" a="1"/>
  <c r="AG32" i="17" s="1"/>
  <c r="AF32" i="17" a="1"/>
  <c r="AF32" i="17" s="1"/>
  <c r="AE32" i="17" a="1"/>
  <c r="AE32" i="17" s="1"/>
  <c r="AD32" i="17" a="1"/>
  <c r="AD32" i="17" s="1"/>
  <c r="AC32" i="17" a="1"/>
  <c r="AC32" i="17" s="1"/>
  <c r="AB32" i="17" a="1"/>
  <c r="AB32" i="17" s="1"/>
  <c r="AA32" i="17" a="1"/>
  <c r="AA32" i="17" s="1"/>
  <c r="Z32" i="17" a="1"/>
  <c r="Z32" i="17" s="1"/>
  <c r="Y32" i="17" a="1"/>
  <c r="Y32" i="17" s="1"/>
  <c r="X32" i="17" a="1"/>
  <c r="X32" i="17" s="1"/>
  <c r="W32" i="17" a="1"/>
  <c r="W32" i="17" s="1"/>
  <c r="V32" i="17" a="1"/>
  <c r="V32" i="17" s="1"/>
  <c r="U32" i="17" a="1"/>
  <c r="U32" i="17" s="1"/>
  <c r="T32" i="17" a="1"/>
  <c r="T32" i="17" s="1"/>
  <c r="S32" i="17" a="1"/>
  <c r="S32" i="17" s="1"/>
  <c r="R32" i="17" a="1"/>
  <c r="R32" i="17" s="1"/>
  <c r="Q32" i="17" a="1"/>
  <c r="Q32" i="17" s="1"/>
  <c r="P32" i="17" a="1"/>
  <c r="P32" i="17" s="1"/>
  <c r="O32" i="17" a="1"/>
  <c r="O32" i="17" s="1"/>
  <c r="N32" i="17" a="1"/>
  <c r="N32" i="17" s="1"/>
  <c r="M32" i="17" a="1"/>
  <c r="M32" i="17" s="1"/>
  <c r="L32" i="17" a="1"/>
  <c r="L32" i="17" s="1"/>
  <c r="K32" i="17"/>
  <c r="BN31" i="17" a="1"/>
  <c r="BN31" i="17" s="1"/>
  <c r="BM31" i="17" a="1"/>
  <c r="BM31" i="17" s="1"/>
  <c r="BL31" i="17" a="1"/>
  <c r="BL31" i="17" s="1"/>
  <c r="BK31" i="17" a="1"/>
  <c r="BK31" i="17" s="1"/>
  <c r="BJ31" i="17" a="1"/>
  <c r="BJ31" i="17" s="1"/>
  <c r="BI31" i="17" a="1"/>
  <c r="BI31" i="17" s="1"/>
  <c r="BH31" i="17" a="1"/>
  <c r="BH31" i="17" s="1"/>
  <c r="BG31" i="17" a="1"/>
  <c r="BG31" i="17" s="1"/>
  <c r="BF31" i="17" a="1"/>
  <c r="BF31" i="17" s="1"/>
  <c r="BE31" i="17" a="1"/>
  <c r="BE31" i="17" s="1"/>
  <c r="BD31" i="17" a="1"/>
  <c r="BD31" i="17" s="1"/>
  <c r="BC31" i="17" a="1"/>
  <c r="BC31" i="17" s="1"/>
  <c r="BB31" i="17" a="1"/>
  <c r="BB31" i="17" s="1"/>
  <c r="BA31" i="17" a="1"/>
  <c r="BA31" i="17" s="1"/>
  <c r="AZ31" i="17" a="1"/>
  <c r="AZ31" i="17" s="1"/>
  <c r="AY31" i="17" a="1"/>
  <c r="AY31" i="17" s="1"/>
  <c r="AX31" i="17" a="1"/>
  <c r="AX31" i="17" s="1"/>
  <c r="AW31" i="17" a="1"/>
  <c r="AW31" i="17" s="1"/>
  <c r="AV31" i="17" a="1"/>
  <c r="AV31" i="17" s="1"/>
  <c r="AU31" i="17" a="1"/>
  <c r="AU31" i="17" s="1"/>
  <c r="AT31" i="17" a="1"/>
  <c r="AT31" i="17" s="1"/>
  <c r="AS31" i="17" a="1"/>
  <c r="AS31" i="17" s="1"/>
  <c r="AQ31" i="17" a="1"/>
  <c r="AQ31" i="17" s="1"/>
  <c r="AP31" i="17" a="1"/>
  <c r="AP31" i="17" s="1"/>
  <c r="AO31" i="17" a="1"/>
  <c r="AO31" i="17" s="1"/>
  <c r="AN31" i="17" a="1"/>
  <c r="AN31" i="17" s="1"/>
  <c r="AM31" i="17" a="1"/>
  <c r="AM31" i="17" s="1"/>
  <c r="AL31" i="17" a="1"/>
  <c r="AL31" i="17" s="1"/>
  <c r="AK31" i="17" a="1"/>
  <c r="AK31" i="17" s="1"/>
  <c r="AJ31" i="17" a="1"/>
  <c r="AJ31" i="17" s="1"/>
  <c r="AI31" i="17" a="1"/>
  <c r="AI31" i="17" s="1"/>
  <c r="AH31" i="17" a="1"/>
  <c r="AH31" i="17" s="1"/>
  <c r="AG31" i="17" a="1"/>
  <c r="AG31" i="17" s="1"/>
  <c r="AF31" i="17" a="1"/>
  <c r="AF31" i="17" s="1"/>
  <c r="AE31" i="17" a="1"/>
  <c r="AE31" i="17" s="1"/>
  <c r="AD31" i="17" a="1"/>
  <c r="AD31" i="17" s="1"/>
  <c r="AC31" i="17" a="1"/>
  <c r="AC31" i="17" s="1"/>
  <c r="AB31" i="17" a="1"/>
  <c r="AB31" i="17" s="1"/>
  <c r="AA31" i="17" a="1"/>
  <c r="AA31" i="17" s="1"/>
  <c r="Z31" i="17" a="1"/>
  <c r="Z31" i="17" s="1"/>
  <c r="Y31" i="17" a="1"/>
  <c r="Y31" i="17" s="1"/>
  <c r="X31" i="17" a="1"/>
  <c r="X31" i="17" s="1"/>
  <c r="W31" i="17" a="1"/>
  <c r="W31" i="17" s="1"/>
  <c r="V31" i="17" a="1"/>
  <c r="V31" i="17" s="1"/>
  <c r="U31" i="17" a="1"/>
  <c r="U31" i="17" s="1"/>
  <c r="T31" i="17" a="1"/>
  <c r="T31" i="17" s="1"/>
  <c r="S31" i="17" a="1"/>
  <c r="S31" i="17" s="1"/>
  <c r="R31" i="17" a="1"/>
  <c r="R31" i="17" s="1"/>
  <c r="Q31" i="17" a="1"/>
  <c r="Q31" i="17" s="1"/>
  <c r="P31" i="17" a="1"/>
  <c r="P31" i="17" s="1"/>
  <c r="O31" i="17" a="1"/>
  <c r="O31" i="17" s="1"/>
  <c r="N31" i="17" a="1"/>
  <c r="N31" i="17" s="1"/>
  <c r="M31" i="17" a="1"/>
  <c r="M31" i="17" s="1"/>
  <c r="L31" i="17" a="1"/>
  <c r="L31" i="17" s="1"/>
  <c r="K31" i="17"/>
  <c r="BN30" i="17" a="1"/>
  <c r="BN30" i="17" s="1"/>
  <c r="BM30" i="17" a="1"/>
  <c r="BM30" i="17" s="1"/>
  <c r="BL30" i="17" a="1"/>
  <c r="BL30" i="17" s="1"/>
  <c r="BK30" i="17" a="1"/>
  <c r="BK30" i="17" s="1"/>
  <c r="BJ30" i="17" a="1"/>
  <c r="BJ30" i="17" s="1"/>
  <c r="BI30" i="17" a="1"/>
  <c r="BI30" i="17" s="1"/>
  <c r="BH30" i="17" a="1"/>
  <c r="BH30" i="17" s="1"/>
  <c r="BG30" i="17" a="1"/>
  <c r="BG30" i="17" s="1"/>
  <c r="BF30" i="17" a="1"/>
  <c r="BF30" i="17" s="1"/>
  <c r="BE30" i="17" a="1"/>
  <c r="BE30" i="17" s="1"/>
  <c r="BD30" i="17" a="1"/>
  <c r="BD30" i="17" s="1"/>
  <c r="BC30" i="17" a="1"/>
  <c r="BC30" i="17" s="1"/>
  <c r="BB30" i="17" a="1"/>
  <c r="BB30" i="17" s="1"/>
  <c r="BA30" i="17" a="1"/>
  <c r="BA30" i="17" s="1"/>
  <c r="AZ30" i="17" a="1"/>
  <c r="AZ30" i="17" s="1"/>
  <c r="AY30" i="17" a="1"/>
  <c r="AY30" i="17" s="1"/>
  <c r="AX30" i="17" a="1"/>
  <c r="AX30" i="17" s="1"/>
  <c r="AW30" i="17" a="1"/>
  <c r="AW30" i="17" s="1"/>
  <c r="AV30" i="17" a="1"/>
  <c r="AV30" i="17" s="1"/>
  <c r="AU30" i="17" a="1"/>
  <c r="AU30" i="17" s="1"/>
  <c r="AT30" i="17" a="1"/>
  <c r="AT30" i="17" s="1"/>
  <c r="AS30" i="17" a="1"/>
  <c r="AS30" i="17" s="1"/>
  <c r="AQ30" i="17" a="1"/>
  <c r="AQ30" i="17" s="1"/>
  <c r="AP30" i="17" a="1"/>
  <c r="AP30" i="17" s="1"/>
  <c r="AO30" i="17" a="1"/>
  <c r="AO30" i="17" s="1"/>
  <c r="AN30" i="17" a="1"/>
  <c r="AN30" i="17" s="1"/>
  <c r="AM30" i="17" a="1"/>
  <c r="AM30" i="17" s="1"/>
  <c r="AL30" i="17" a="1"/>
  <c r="AL30" i="17" s="1"/>
  <c r="AK30" i="17" a="1"/>
  <c r="AK30" i="17" s="1"/>
  <c r="AJ30" i="17" a="1"/>
  <c r="AJ30" i="17" s="1"/>
  <c r="AI30" i="17" a="1"/>
  <c r="AI30" i="17" s="1"/>
  <c r="AH30" i="17" a="1"/>
  <c r="AH30" i="17" s="1"/>
  <c r="AG30" i="17" a="1"/>
  <c r="AG30" i="17" s="1"/>
  <c r="AF30" i="17" a="1"/>
  <c r="AF30" i="17" s="1"/>
  <c r="AE30" i="17" a="1"/>
  <c r="AE30" i="17" s="1"/>
  <c r="AD30" i="17" a="1"/>
  <c r="AD30" i="17" s="1"/>
  <c r="AC30" i="17" a="1"/>
  <c r="AC30" i="17" s="1"/>
  <c r="AB30" i="17" a="1"/>
  <c r="AB30" i="17" s="1"/>
  <c r="AA30" i="17" a="1"/>
  <c r="AA30" i="17" s="1"/>
  <c r="Z30" i="17" a="1"/>
  <c r="Z30" i="17" s="1"/>
  <c r="Y30" i="17" a="1"/>
  <c r="Y30" i="17" s="1"/>
  <c r="X30" i="17" a="1"/>
  <c r="X30" i="17" s="1"/>
  <c r="W30" i="17" a="1"/>
  <c r="W30" i="17" s="1"/>
  <c r="V30" i="17" a="1"/>
  <c r="V30" i="17" s="1"/>
  <c r="U30" i="17" a="1"/>
  <c r="U30" i="17" s="1"/>
  <c r="T30" i="17" a="1"/>
  <c r="T30" i="17" s="1"/>
  <c r="S30" i="17" a="1"/>
  <c r="S30" i="17" s="1"/>
  <c r="R30" i="17" a="1"/>
  <c r="R30" i="17" s="1"/>
  <c r="Q30" i="17" a="1"/>
  <c r="Q30" i="17" s="1"/>
  <c r="P30" i="17" a="1"/>
  <c r="P30" i="17" s="1"/>
  <c r="O30" i="17" a="1"/>
  <c r="O30" i="17" s="1"/>
  <c r="N30" i="17" a="1"/>
  <c r="N30" i="17" s="1"/>
  <c r="M30" i="17" a="1"/>
  <c r="M30" i="17" s="1"/>
  <c r="L30" i="17" a="1"/>
  <c r="L30" i="17" s="1"/>
  <c r="K30" i="17"/>
  <c r="BN29" i="17" a="1"/>
  <c r="BN29" i="17" s="1"/>
  <c r="BM29" i="17" a="1"/>
  <c r="BM29" i="17" s="1"/>
  <c r="BL29" i="17" a="1"/>
  <c r="BL29" i="17" s="1"/>
  <c r="BK29" i="17" a="1"/>
  <c r="BK29" i="17" s="1"/>
  <c r="BJ29" i="17" a="1"/>
  <c r="BJ29" i="17" s="1"/>
  <c r="BI29" i="17" a="1"/>
  <c r="BI29" i="17" s="1"/>
  <c r="BH29" i="17" a="1"/>
  <c r="BH29" i="17" s="1"/>
  <c r="BG29" i="17" a="1"/>
  <c r="BG29" i="17" s="1"/>
  <c r="BF29" i="17" a="1"/>
  <c r="BF29" i="17" s="1"/>
  <c r="BE29" i="17" a="1"/>
  <c r="BE29" i="17" s="1"/>
  <c r="BD29" i="17" a="1"/>
  <c r="BD29" i="17" s="1"/>
  <c r="BC29" i="17" a="1"/>
  <c r="BC29" i="17" s="1"/>
  <c r="BB29" i="17" a="1"/>
  <c r="BB29" i="17" s="1"/>
  <c r="BA29" i="17" a="1"/>
  <c r="BA29" i="17" s="1"/>
  <c r="AZ29" i="17" a="1"/>
  <c r="AZ29" i="17" s="1"/>
  <c r="AY29" i="17" a="1"/>
  <c r="AY29" i="17" s="1"/>
  <c r="AX29" i="17" a="1"/>
  <c r="AX29" i="17" s="1"/>
  <c r="AW29" i="17" a="1"/>
  <c r="AW29" i="17" s="1"/>
  <c r="AV29" i="17" a="1"/>
  <c r="AV29" i="17" s="1"/>
  <c r="AU29" i="17" a="1"/>
  <c r="AU29" i="17" s="1"/>
  <c r="AT29" i="17" a="1"/>
  <c r="AT29" i="17" s="1"/>
  <c r="AS29" i="17" a="1"/>
  <c r="AS29" i="17" s="1"/>
  <c r="AQ29" i="17" a="1"/>
  <c r="AQ29" i="17" s="1"/>
  <c r="AP29" i="17" a="1"/>
  <c r="AP29" i="17" s="1"/>
  <c r="AO29" i="17" a="1"/>
  <c r="AO29" i="17" s="1"/>
  <c r="AN29" i="17" a="1"/>
  <c r="AN29" i="17" s="1"/>
  <c r="AM29" i="17" a="1"/>
  <c r="AM29" i="17" s="1"/>
  <c r="AL29" i="17" a="1"/>
  <c r="AL29" i="17" s="1"/>
  <c r="AK29" i="17" a="1"/>
  <c r="AK29" i="17" s="1"/>
  <c r="AJ29" i="17" a="1"/>
  <c r="AJ29" i="17" s="1"/>
  <c r="AI29" i="17" a="1"/>
  <c r="AI29" i="17" s="1"/>
  <c r="AH29" i="17" a="1"/>
  <c r="AH29" i="17" s="1"/>
  <c r="AG29" i="17" a="1"/>
  <c r="AG29" i="17" s="1"/>
  <c r="AF29" i="17" a="1"/>
  <c r="AF29" i="17" s="1"/>
  <c r="AE29" i="17" a="1"/>
  <c r="AE29" i="17" s="1"/>
  <c r="AD29" i="17" a="1"/>
  <c r="AD29" i="17" s="1"/>
  <c r="AC29" i="17" a="1"/>
  <c r="AC29" i="17" s="1"/>
  <c r="AB29" i="17" a="1"/>
  <c r="AB29" i="17" s="1"/>
  <c r="AA29" i="17" a="1"/>
  <c r="AA29" i="17" s="1"/>
  <c r="Z29" i="17" a="1"/>
  <c r="Z29" i="17" s="1"/>
  <c r="Y29" i="17" a="1"/>
  <c r="Y29" i="17" s="1"/>
  <c r="X29" i="17" a="1"/>
  <c r="X29" i="17" s="1"/>
  <c r="W29" i="17" a="1"/>
  <c r="W29" i="17" s="1"/>
  <c r="V29" i="17" a="1"/>
  <c r="V29" i="17" s="1"/>
  <c r="U29" i="17" a="1"/>
  <c r="U29" i="17" s="1"/>
  <c r="T29" i="17" a="1"/>
  <c r="T29" i="17" s="1"/>
  <c r="S29" i="17" a="1"/>
  <c r="S29" i="17" s="1"/>
  <c r="R29" i="17" a="1"/>
  <c r="R29" i="17" s="1"/>
  <c r="Q29" i="17" a="1"/>
  <c r="Q29" i="17" s="1"/>
  <c r="P29" i="17" a="1"/>
  <c r="P29" i="17" s="1"/>
  <c r="O29" i="17" a="1"/>
  <c r="O29" i="17" s="1"/>
  <c r="N29" i="17" a="1"/>
  <c r="N29" i="17" s="1"/>
  <c r="M29" i="17" a="1"/>
  <c r="M29" i="17" s="1"/>
  <c r="L29" i="17" a="1"/>
  <c r="L29" i="17" s="1"/>
  <c r="K29" i="17"/>
  <c r="BN28" i="17" a="1"/>
  <c r="BN28" i="17" s="1"/>
  <c r="BM28" i="17" a="1"/>
  <c r="BM28" i="17" s="1"/>
  <c r="BL28" i="17" a="1"/>
  <c r="BL28" i="17" s="1"/>
  <c r="BK28" i="17" a="1"/>
  <c r="BK28" i="17" s="1"/>
  <c r="BJ28" i="17" a="1"/>
  <c r="BJ28" i="17" s="1"/>
  <c r="BI28" i="17" a="1"/>
  <c r="BI28" i="17" s="1"/>
  <c r="BH28" i="17" a="1"/>
  <c r="BH28" i="17" s="1"/>
  <c r="BG28" i="17" a="1"/>
  <c r="BG28" i="17" s="1"/>
  <c r="BF28" i="17" a="1"/>
  <c r="BF28" i="17" s="1"/>
  <c r="BE28" i="17" a="1"/>
  <c r="BE28" i="17" s="1"/>
  <c r="BD28" i="17" a="1"/>
  <c r="BD28" i="17" s="1"/>
  <c r="BC28" i="17" a="1"/>
  <c r="BC28" i="17" s="1"/>
  <c r="BB28" i="17" a="1"/>
  <c r="BB28" i="17" s="1"/>
  <c r="BA28" i="17" a="1"/>
  <c r="BA28" i="17" s="1"/>
  <c r="AZ28" i="17" a="1"/>
  <c r="AZ28" i="17" s="1"/>
  <c r="AY28" i="17" a="1"/>
  <c r="AY28" i="17" s="1"/>
  <c r="AX28" i="17" a="1"/>
  <c r="AX28" i="17" s="1"/>
  <c r="AW28" i="17" a="1"/>
  <c r="AW28" i="17" s="1"/>
  <c r="AV28" i="17" a="1"/>
  <c r="AV28" i="17" s="1"/>
  <c r="AU28" i="17" a="1"/>
  <c r="AU28" i="17" s="1"/>
  <c r="AT28" i="17" a="1"/>
  <c r="AT28" i="17" s="1"/>
  <c r="AS28" i="17" a="1"/>
  <c r="AS28" i="17" s="1"/>
  <c r="AQ28" i="17" a="1"/>
  <c r="AQ28" i="17" s="1"/>
  <c r="AP28" i="17" a="1"/>
  <c r="AP28" i="17" s="1"/>
  <c r="AO28" i="17" a="1"/>
  <c r="AO28" i="17" s="1"/>
  <c r="AN28" i="17" a="1"/>
  <c r="AN28" i="17" s="1"/>
  <c r="AM28" i="17" a="1"/>
  <c r="AM28" i="17" s="1"/>
  <c r="AL28" i="17" a="1"/>
  <c r="AL28" i="17" s="1"/>
  <c r="AK28" i="17" a="1"/>
  <c r="AK28" i="17" s="1"/>
  <c r="AJ28" i="17" a="1"/>
  <c r="AJ28" i="17" s="1"/>
  <c r="AI28" i="17" a="1"/>
  <c r="AI28" i="17" s="1"/>
  <c r="AH28" i="17" a="1"/>
  <c r="AH28" i="17" s="1"/>
  <c r="AG28" i="17" a="1"/>
  <c r="AG28" i="17" s="1"/>
  <c r="AF28" i="17" a="1"/>
  <c r="AF28" i="17" s="1"/>
  <c r="AE28" i="17" a="1"/>
  <c r="AE28" i="17" s="1"/>
  <c r="AD28" i="17" a="1"/>
  <c r="AD28" i="17" s="1"/>
  <c r="AC28" i="17" a="1"/>
  <c r="AC28" i="17" s="1"/>
  <c r="AB28" i="17" a="1"/>
  <c r="AB28" i="17" s="1"/>
  <c r="AA28" i="17" a="1"/>
  <c r="AA28" i="17" s="1"/>
  <c r="Z28" i="17" a="1"/>
  <c r="Z28" i="17" s="1"/>
  <c r="Y28" i="17" a="1"/>
  <c r="Y28" i="17" s="1"/>
  <c r="X28" i="17" a="1"/>
  <c r="X28" i="17" s="1"/>
  <c r="W28" i="17" a="1"/>
  <c r="W28" i="17" s="1"/>
  <c r="V28" i="17" a="1"/>
  <c r="V28" i="17" s="1"/>
  <c r="U28" i="17" a="1"/>
  <c r="U28" i="17" s="1"/>
  <c r="T28" i="17" a="1"/>
  <c r="T28" i="17" s="1"/>
  <c r="S28" i="17" a="1"/>
  <c r="S28" i="17" s="1"/>
  <c r="R28" i="17" a="1"/>
  <c r="R28" i="17" s="1"/>
  <c r="Q28" i="17" a="1"/>
  <c r="Q28" i="17" s="1"/>
  <c r="P28" i="17" a="1"/>
  <c r="P28" i="17" s="1"/>
  <c r="O28" i="17" a="1"/>
  <c r="O28" i="17" s="1"/>
  <c r="N28" i="17" a="1"/>
  <c r="N28" i="17" s="1"/>
  <c r="M28" i="17" a="1"/>
  <c r="M28" i="17" s="1"/>
  <c r="L28" i="17" a="1"/>
  <c r="L28" i="17" s="1"/>
  <c r="K28" i="17"/>
  <c r="BN27" i="17" a="1"/>
  <c r="BN27" i="17" s="1"/>
  <c r="BM27" i="17" a="1"/>
  <c r="BM27" i="17" s="1"/>
  <c r="BL27" i="17" a="1"/>
  <c r="BL27" i="17" s="1"/>
  <c r="BK27" i="17" a="1"/>
  <c r="BK27" i="17" s="1"/>
  <c r="BJ27" i="17" a="1"/>
  <c r="BJ27" i="17" s="1"/>
  <c r="BI27" i="17" a="1"/>
  <c r="BI27" i="17" s="1"/>
  <c r="BH27" i="17" a="1"/>
  <c r="BH27" i="17" s="1"/>
  <c r="BG27" i="17" a="1"/>
  <c r="BG27" i="17" s="1"/>
  <c r="BF27" i="17" a="1"/>
  <c r="BF27" i="17" s="1"/>
  <c r="BE27" i="17" a="1"/>
  <c r="BE27" i="17" s="1"/>
  <c r="BD27" i="17" a="1"/>
  <c r="BD27" i="17" s="1"/>
  <c r="BC27" i="17" a="1"/>
  <c r="BC27" i="17" s="1"/>
  <c r="BB27" i="17" a="1"/>
  <c r="BB27" i="17" s="1"/>
  <c r="BA27" i="17" a="1"/>
  <c r="BA27" i="17" s="1"/>
  <c r="AZ27" i="17" a="1"/>
  <c r="AZ27" i="17" s="1"/>
  <c r="AY27" i="17" a="1"/>
  <c r="AY27" i="17" s="1"/>
  <c r="AX27" i="17" a="1"/>
  <c r="AX27" i="17" s="1"/>
  <c r="AW27" i="17" a="1"/>
  <c r="AW27" i="17" s="1"/>
  <c r="AV27" i="17" a="1"/>
  <c r="AV27" i="17" s="1"/>
  <c r="AU27" i="17" a="1"/>
  <c r="AU27" i="17" s="1"/>
  <c r="AT27" i="17" a="1"/>
  <c r="AT27" i="17" s="1"/>
  <c r="AS27" i="17" a="1"/>
  <c r="AS27" i="17" s="1"/>
  <c r="AQ27" i="17" a="1"/>
  <c r="AQ27" i="17" s="1"/>
  <c r="AP27" i="17" a="1"/>
  <c r="AP27" i="17" s="1"/>
  <c r="AO27" i="17" a="1"/>
  <c r="AO27" i="17" s="1"/>
  <c r="AN27" i="17" a="1"/>
  <c r="AN27" i="17" s="1"/>
  <c r="AM27" i="17" a="1"/>
  <c r="AM27" i="17" s="1"/>
  <c r="AL27" i="17" a="1"/>
  <c r="AL27" i="17" s="1"/>
  <c r="AK27" i="17" a="1"/>
  <c r="AK27" i="17" s="1"/>
  <c r="AJ27" i="17" a="1"/>
  <c r="AJ27" i="17" s="1"/>
  <c r="AI27" i="17" a="1"/>
  <c r="AI27" i="17" s="1"/>
  <c r="AH27" i="17" a="1"/>
  <c r="AH27" i="17" s="1"/>
  <c r="AG27" i="17" a="1"/>
  <c r="AG27" i="17" s="1"/>
  <c r="AF27" i="17" a="1"/>
  <c r="AF27" i="17" s="1"/>
  <c r="AE27" i="17" a="1"/>
  <c r="AE27" i="17" s="1"/>
  <c r="AD27" i="17" a="1"/>
  <c r="AD27" i="17" s="1"/>
  <c r="AC27" i="17" a="1"/>
  <c r="AC27" i="17" s="1"/>
  <c r="AB27" i="17" a="1"/>
  <c r="AB27" i="17" s="1"/>
  <c r="AA27" i="17" a="1"/>
  <c r="AA27" i="17" s="1"/>
  <c r="Z27" i="17" a="1"/>
  <c r="Z27" i="17" s="1"/>
  <c r="Y27" i="17" a="1"/>
  <c r="Y27" i="17" s="1"/>
  <c r="X27" i="17" a="1"/>
  <c r="X27" i="17" s="1"/>
  <c r="W27" i="17" a="1"/>
  <c r="W27" i="17" s="1"/>
  <c r="V27" i="17" a="1"/>
  <c r="V27" i="17" s="1"/>
  <c r="U27" i="17" a="1"/>
  <c r="U27" i="17" s="1"/>
  <c r="T27" i="17" a="1"/>
  <c r="T27" i="17" s="1"/>
  <c r="S27" i="17" a="1"/>
  <c r="S27" i="17" s="1"/>
  <c r="R27" i="17" a="1"/>
  <c r="R27" i="17" s="1"/>
  <c r="Q27" i="17" a="1"/>
  <c r="Q27" i="17" s="1"/>
  <c r="P27" i="17" a="1"/>
  <c r="P27" i="17" s="1"/>
  <c r="O27" i="17" a="1"/>
  <c r="O27" i="17" s="1"/>
  <c r="N27" i="17" a="1"/>
  <c r="N27" i="17" s="1"/>
  <c r="M27" i="17" a="1"/>
  <c r="M27" i="17" s="1"/>
  <c r="L27" i="17" a="1"/>
  <c r="L27" i="17" s="1"/>
  <c r="K27" i="17"/>
  <c r="BN26" i="17" a="1"/>
  <c r="BN26" i="17" s="1"/>
  <c r="BM26" i="17" a="1"/>
  <c r="BM26" i="17" s="1"/>
  <c r="BL26" i="17" a="1"/>
  <c r="BL26" i="17" s="1"/>
  <c r="BK26" i="17" a="1"/>
  <c r="BK26" i="17" s="1"/>
  <c r="BJ26" i="17" a="1"/>
  <c r="BJ26" i="17" s="1"/>
  <c r="BI26" i="17" a="1"/>
  <c r="BI26" i="17" s="1"/>
  <c r="BH26" i="17" a="1"/>
  <c r="BH26" i="17" s="1"/>
  <c r="BG26" i="17" a="1"/>
  <c r="BG26" i="17" s="1"/>
  <c r="BF26" i="17" a="1"/>
  <c r="BF26" i="17" s="1"/>
  <c r="BE26" i="17" a="1"/>
  <c r="BE26" i="17" s="1"/>
  <c r="BD26" i="17" a="1"/>
  <c r="BD26" i="17" s="1"/>
  <c r="BC26" i="17" a="1"/>
  <c r="BC26" i="17" s="1"/>
  <c r="BB26" i="17" a="1"/>
  <c r="BB26" i="17" s="1"/>
  <c r="BA26" i="17" a="1"/>
  <c r="BA26" i="17" s="1"/>
  <c r="AZ26" i="17" a="1"/>
  <c r="AZ26" i="17" s="1"/>
  <c r="AY26" i="17" a="1"/>
  <c r="AY26" i="17" s="1"/>
  <c r="AX26" i="17" a="1"/>
  <c r="AX26" i="17" s="1"/>
  <c r="AW26" i="17" a="1"/>
  <c r="AW26" i="17" s="1"/>
  <c r="AV26" i="17" a="1"/>
  <c r="AV26" i="17" s="1"/>
  <c r="AU26" i="17" a="1"/>
  <c r="AU26" i="17" s="1"/>
  <c r="AT26" i="17" a="1"/>
  <c r="AT26" i="17" s="1"/>
  <c r="AS26" i="17" a="1"/>
  <c r="AS26" i="17" s="1"/>
  <c r="AQ26" i="17" a="1"/>
  <c r="AQ26" i="17" s="1"/>
  <c r="AP26" i="17" a="1"/>
  <c r="AP26" i="17" s="1"/>
  <c r="AO26" i="17" a="1"/>
  <c r="AO26" i="17" s="1"/>
  <c r="AN26" i="17" a="1"/>
  <c r="AN26" i="17" s="1"/>
  <c r="AM26" i="17" a="1"/>
  <c r="AM26" i="17" s="1"/>
  <c r="AL26" i="17" a="1"/>
  <c r="AL26" i="17" s="1"/>
  <c r="AK26" i="17" a="1"/>
  <c r="AK26" i="17" s="1"/>
  <c r="AJ26" i="17" a="1"/>
  <c r="AJ26" i="17" s="1"/>
  <c r="AI26" i="17" a="1"/>
  <c r="AI26" i="17" s="1"/>
  <c r="AH26" i="17" a="1"/>
  <c r="AH26" i="17" s="1"/>
  <c r="AG26" i="17" a="1"/>
  <c r="AG26" i="17" s="1"/>
  <c r="AF26" i="17" a="1"/>
  <c r="AF26" i="17" s="1"/>
  <c r="AE26" i="17" a="1"/>
  <c r="AE26" i="17" s="1"/>
  <c r="AD26" i="17" a="1"/>
  <c r="AD26" i="17" s="1"/>
  <c r="AC26" i="17" a="1"/>
  <c r="AC26" i="17" s="1"/>
  <c r="AB26" i="17" a="1"/>
  <c r="AB26" i="17" s="1"/>
  <c r="AA26" i="17" a="1"/>
  <c r="AA26" i="17" s="1"/>
  <c r="Z26" i="17" a="1"/>
  <c r="Z26" i="17" s="1"/>
  <c r="Y26" i="17" a="1"/>
  <c r="Y26" i="17" s="1"/>
  <c r="X26" i="17" a="1"/>
  <c r="X26" i="17" s="1"/>
  <c r="W26" i="17" a="1"/>
  <c r="W26" i="17" s="1"/>
  <c r="V26" i="17" a="1"/>
  <c r="V26" i="17" s="1"/>
  <c r="U26" i="17" a="1"/>
  <c r="U26" i="17" s="1"/>
  <c r="T26" i="17" a="1"/>
  <c r="T26" i="17" s="1"/>
  <c r="S26" i="17" a="1"/>
  <c r="S26" i="17" s="1"/>
  <c r="R26" i="17" a="1"/>
  <c r="R26" i="17" s="1"/>
  <c r="Q26" i="17" a="1"/>
  <c r="Q26" i="17" s="1"/>
  <c r="P26" i="17" a="1"/>
  <c r="P26" i="17" s="1"/>
  <c r="O26" i="17" a="1"/>
  <c r="O26" i="17" s="1"/>
  <c r="N26" i="17" a="1"/>
  <c r="N26" i="17" s="1"/>
  <c r="M26" i="17" a="1"/>
  <c r="M26" i="17" s="1"/>
  <c r="L26" i="17" a="1"/>
  <c r="L26" i="17" s="1"/>
  <c r="K26" i="17"/>
  <c r="BN25" i="17" a="1"/>
  <c r="BN25" i="17" s="1"/>
  <c r="BM25" i="17" a="1"/>
  <c r="BM25" i="17" s="1"/>
  <c r="BL25" i="17" a="1"/>
  <c r="BL25" i="17" s="1"/>
  <c r="BK25" i="17" a="1"/>
  <c r="BK25" i="17" s="1"/>
  <c r="BJ25" i="17" a="1"/>
  <c r="BJ25" i="17" s="1"/>
  <c r="BI25" i="17" a="1"/>
  <c r="BI25" i="17" s="1"/>
  <c r="BH25" i="17" a="1"/>
  <c r="BH25" i="17" s="1"/>
  <c r="BG25" i="17" a="1"/>
  <c r="BG25" i="17" s="1"/>
  <c r="BF25" i="17" a="1"/>
  <c r="BF25" i="17" s="1"/>
  <c r="BE25" i="17" a="1"/>
  <c r="BE25" i="17" s="1"/>
  <c r="BD25" i="17" a="1"/>
  <c r="BD25" i="17" s="1"/>
  <c r="BC25" i="17" a="1"/>
  <c r="BC25" i="17" s="1"/>
  <c r="BB25" i="17" a="1"/>
  <c r="BB25" i="17" s="1"/>
  <c r="BA25" i="17" a="1"/>
  <c r="BA25" i="17" s="1"/>
  <c r="AZ25" i="17" a="1"/>
  <c r="AZ25" i="17" s="1"/>
  <c r="AY25" i="17" a="1"/>
  <c r="AY25" i="17" s="1"/>
  <c r="AX25" i="17" a="1"/>
  <c r="AX25" i="17" s="1"/>
  <c r="AW25" i="17" a="1"/>
  <c r="AW25" i="17" s="1"/>
  <c r="AV25" i="17" a="1"/>
  <c r="AV25" i="17" s="1"/>
  <c r="AU25" i="17" a="1"/>
  <c r="AU25" i="17" s="1"/>
  <c r="AT25" i="17" a="1"/>
  <c r="AT25" i="17" s="1"/>
  <c r="AS25" i="17" a="1"/>
  <c r="AS25" i="17" s="1"/>
  <c r="AQ25" i="17" a="1"/>
  <c r="AQ25" i="17" s="1"/>
  <c r="AP25" i="17" a="1"/>
  <c r="AP25" i="17" s="1"/>
  <c r="AO25" i="17" a="1"/>
  <c r="AO25" i="17" s="1"/>
  <c r="AN25" i="17" a="1"/>
  <c r="AN25" i="17" s="1"/>
  <c r="AM25" i="17" a="1"/>
  <c r="AM25" i="17" s="1"/>
  <c r="AL25" i="17" a="1"/>
  <c r="AL25" i="17" s="1"/>
  <c r="AK25" i="17" a="1"/>
  <c r="AK25" i="17" s="1"/>
  <c r="AJ25" i="17" a="1"/>
  <c r="AJ25" i="17" s="1"/>
  <c r="AI25" i="17" a="1"/>
  <c r="AI25" i="17" s="1"/>
  <c r="AH25" i="17" a="1"/>
  <c r="AH25" i="17" s="1"/>
  <c r="AG25" i="17" a="1"/>
  <c r="AG25" i="17" s="1"/>
  <c r="AF25" i="17" a="1"/>
  <c r="AF25" i="17" s="1"/>
  <c r="AE25" i="17" a="1"/>
  <c r="AE25" i="17" s="1"/>
  <c r="AD25" i="17" a="1"/>
  <c r="AD25" i="17" s="1"/>
  <c r="AC25" i="17" a="1"/>
  <c r="AC25" i="17" s="1"/>
  <c r="AB25" i="17" a="1"/>
  <c r="AB25" i="17" s="1"/>
  <c r="AA25" i="17" a="1"/>
  <c r="AA25" i="17" s="1"/>
  <c r="Z25" i="17" a="1"/>
  <c r="Z25" i="17" s="1"/>
  <c r="Y25" i="17" a="1"/>
  <c r="Y25" i="17" s="1"/>
  <c r="X25" i="17" a="1"/>
  <c r="X25" i="17" s="1"/>
  <c r="W25" i="17" a="1"/>
  <c r="W25" i="17" s="1"/>
  <c r="V25" i="17" a="1"/>
  <c r="V25" i="17" s="1"/>
  <c r="U25" i="17" a="1"/>
  <c r="U25" i="17" s="1"/>
  <c r="T25" i="17" a="1"/>
  <c r="T25" i="17" s="1"/>
  <c r="S25" i="17" a="1"/>
  <c r="S25" i="17" s="1"/>
  <c r="R25" i="17" a="1"/>
  <c r="R25" i="17" s="1"/>
  <c r="Q25" i="17" a="1"/>
  <c r="Q25" i="17" s="1"/>
  <c r="P25" i="17" a="1"/>
  <c r="P25" i="17" s="1"/>
  <c r="O25" i="17" a="1"/>
  <c r="O25" i="17" s="1"/>
  <c r="N25" i="17" a="1"/>
  <c r="N25" i="17" s="1"/>
  <c r="M25" i="17" a="1"/>
  <c r="M25" i="17" s="1"/>
  <c r="L25" i="17" a="1"/>
  <c r="L25" i="17" s="1"/>
  <c r="K25" i="17"/>
  <c r="BN24" i="17" a="1"/>
  <c r="BN24" i="17" s="1"/>
  <c r="BM24" i="17" a="1"/>
  <c r="BM24" i="17" s="1"/>
  <c r="BL24" i="17" a="1"/>
  <c r="BL24" i="17" s="1"/>
  <c r="BK24" i="17" a="1"/>
  <c r="BK24" i="17" s="1"/>
  <c r="BJ24" i="17" a="1"/>
  <c r="BJ24" i="17" s="1"/>
  <c r="BI24" i="17" a="1"/>
  <c r="BI24" i="17" s="1"/>
  <c r="BH24" i="17" a="1"/>
  <c r="BH24" i="17" s="1"/>
  <c r="BG24" i="17" a="1"/>
  <c r="BG24" i="17" s="1"/>
  <c r="BF24" i="17" a="1"/>
  <c r="BF24" i="17" s="1"/>
  <c r="BE24" i="17" a="1"/>
  <c r="BE24" i="17" s="1"/>
  <c r="BD24" i="17" a="1"/>
  <c r="BD24" i="17" s="1"/>
  <c r="BC24" i="17" a="1"/>
  <c r="BC24" i="17" s="1"/>
  <c r="BB24" i="17" a="1"/>
  <c r="BB24" i="17" s="1"/>
  <c r="BA24" i="17" a="1"/>
  <c r="BA24" i="17" s="1"/>
  <c r="AZ24" i="17" a="1"/>
  <c r="AZ24" i="17" s="1"/>
  <c r="AY24" i="17" a="1"/>
  <c r="AY24" i="17" s="1"/>
  <c r="AX24" i="17" a="1"/>
  <c r="AX24" i="17" s="1"/>
  <c r="AW24" i="17" a="1"/>
  <c r="AW24" i="17" s="1"/>
  <c r="AV24" i="17" a="1"/>
  <c r="AV24" i="17" s="1"/>
  <c r="AU24" i="17" a="1"/>
  <c r="AU24" i="17" s="1"/>
  <c r="AT24" i="17" a="1"/>
  <c r="AT24" i="17" s="1"/>
  <c r="AS24" i="17" a="1"/>
  <c r="AS24" i="17" s="1"/>
  <c r="AQ24" i="17" a="1"/>
  <c r="AQ24" i="17" s="1"/>
  <c r="AP24" i="17" a="1"/>
  <c r="AP24" i="17" s="1"/>
  <c r="AO24" i="17" a="1"/>
  <c r="AO24" i="17" s="1"/>
  <c r="AN24" i="17" a="1"/>
  <c r="AN24" i="17" s="1"/>
  <c r="AM24" i="17" a="1"/>
  <c r="AM24" i="17" s="1"/>
  <c r="AL24" i="17" a="1"/>
  <c r="AL24" i="17" s="1"/>
  <c r="AK24" i="17" a="1"/>
  <c r="AK24" i="17" s="1"/>
  <c r="AJ24" i="17" a="1"/>
  <c r="AJ24" i="17" s="1"/>
  <c r="AI24" i="17" a="1"/>
  <c r="AI24" i="17" s="1"/>
  <c r="AH24" i="17" a="1"/>
  <c r="AH24" i="17" s="1"/>
  <c r="AG24" i="17" a="1"/>
  <c r="AG24" i="17" s="1"/>
  <c r="AF24" i="17" a="1"/>
  <c r="AF24" i="17" s="1"/>
  <c r="AE24" i="17" a="1"/>
  <c r="AE24" i="17" s="1"/>
  <c r="AD24" i="17" a="1"/>
  <c r="AD24" i="17" s="1"/>
  <c r="AC24" i="17" a="1"/>
  <c r="AC24" i="17" s="1"/>
  <c r="AB24" i="17" a="1"/>
  <c r="AB24" i="17" s="1"/>
  <c r="AA24" i="17" a="1"/>
  <c r="AA24" i="17" s="1"/>
  <c r="Z24" i="17" a="1"/>
  <c r="Z24" i="17" s="1"/>
  <c r="Y24" i="17" a="1"/>
  <c r="Y24" i="17" s="1"/>
  <c r="X24" i="17" a="1"/>
  <c r="X24" i="17" s="1"/>
  <c r="W24" i="17" a="1"/>
  <c r="W24" i="17" s="1"/>
  <c r="V24" i="17" a="1"/>
  <c r="V24" i="17" s="1"/>
  <c r="U24" i="17" a="1"/>
  <c r="U24" i="17" s="1"/>
  <c r="T24" i="17" a="1"/>
  <c r="T24" i="17" s="1"/>
  <c r="S24" i="17" a="1"/>
  <c r="S24" i="17" s="1"/>
  <c r="R24" i="17" a="1"/>
  <c r="R24" i="17" s="1"/>
  <c r="Q24" i="17" a="1"/>
  <c r="Q24" i="17" s="1"/>
  <c r="P24" i="17" a="1"/>
  <c r="P24" i="17" s="1"/>
  <c r="O24" i="17" a="1"/>
  <c r="O24" i="17" s="1"/>
  <c r="N24" i="17" a="1"/>
  <c r="N24" i="17" s="1"/>
  <c r="M24" i="17" a="1"/>
  <c r="M24" i="17" s="1"/>
  <c r="L24" i="17" a="1"/>
  <c r="L24" i="17" s="1"/>
  <c r="K24" i="17"/>
  <c r="BN23" i="17" a="1"/>
  <c r="BN23" i="17" s="1"/>
  <c r="BM23" i="17" a="1"/>
  <c r="BM23" i="17" s="1"/>
  <c r="BL23" i="17" a="1"/>
  <c r="BL23" i="17" s="1"/>
  <c r="BK23" i="17" a="1"/>
  <c r="BK23" i="17" s="1"/>
  <c r="BJ23" i="17" a="1"/>
  <c r="BJ23" i="17" s="1"/>
  <c r="BI23" i="17" a="1"/>
  <c r="BI23" i="17" s="1"/>
  <c r="BH23" i="17" a="1"/>
  <c r="BH23" i="17" s="1"/>
  <c r="BG23" i="17" a="1"/>
  <c r="BG23" i="17" s="1"/>
  <c r="BF23" i="17" a="1"/>
  <c r="BF23" i="17" s="1"/>
  <c r="BE23" i="17" a="1"/>
  <c r="BE23" i="17" s="1"/>
  <c r="BD23" i="17" a="1"/>
  <c r="BD23" i="17" s="1"/>
  <c r="BC23" i="17" a="1"/>
  <c r="BC23" i="17" s="1"/>
  <c r="BB23" i="17" a="1"/>
  <c r="BB23" i="17" s="1"/>
  <c r="BA23" i="17" a="1"/>
  <c r="BA23" i="17" s="1"/>
  <c r="AZ23" i="17" a="1"/>
  <c r="AZ23" i="17" s="1"/>
  <c r="AY23" i="17" a="1"/>
  <c r="AY23" i="17" s="1"/>
  <c r="AX23" i="17" a="1"/>
  <c r="AX23" i="17" s="1"/>
  <c r="AW23" i="17" a="1"/>
  <c r="AW23" i="17" s="1"/>
  <c r="AV23" i="17" a="1"/>
  <c r="AV23" i="17" s="1"/>
  <c r="AU23" i="17" a="1"/>
  <c r="AU23" i="17" s="1"/>
  <c r="AT23" i="17" a="1"/>
  <c r="AT23" i="17" s="1"/>
  <c r="AS23" i="17" a="1"/>
  <c r="AS23" i="17" s="1"/>
  <c r="AQ23" i="17" a="1"/>
  <c r="AQ23" i="17" s="1"/>
  <c r="AP23" i="17" a="1"/>
  <c r="AP23" i="17" s="1"/>
  <c r="AO23" i="17" a="1"/>
  <c r="AO23" i="17" s="1"/>
  <c r="AN23" i="17" a="1"/>
  <c r="AN23" i="17" s="1"/>
  <c r="AM23" i="17" a="1"/>
  <c r="AM23" i="17" s="1"/>
  <c r="AL23" i="17" a="1"/>
  <c r="AL23" i="17" s="1"/>
  <c r="AK23" i="17" a="1"/>
  <c r="AK23" i="17" s="1"/>
  <c r="AJ23" i="17" a="1"/>
  <c r="AJ23" i="17" s="1"/>
  <c r="AI23" i="17" a="1"/>
  <c r="AI23" i="17" s="1"/>
  <c r="AH23" i="17" a="1"/>
  <c r="AH23" i="17" s="1"/>
  <c r="AG23" i="17" a="1"/>
  <c r="AG23" i="17" s="1"/>
  <c r="AF23" i="17" a="1"/>
  <c r="AF23" i="17" s="1"/>
  <c r="AE23" i="17" a="1"/>
  <c r="AE23" i="17" s="1"/>
  <c r="AD23" i="17" a="1"/>
  <c r="AD23" i="17" s="1"/>
  <c r="AC23" i="17" a="1"/>
  <c r="AC23" i="17" s="1"/>
  <c r="AB23" i="17" a="1"/>
  <c r="AB23" i="17" s="1"/>
  <c r="AA23" i="17" a="1"/>
  <c r="AA23" i="17" s="1"/>
  <c r="Z23" i="17" a="1"/>
  <c r="Z23" i="17" s="1"/>
  <c r="Y23" i="17" a="1"/>
  <c r="Y23" i="17" s="1"/>
  <c r="X23" i="17" a="1"/>
  <c r="X23" i="17" s="1"/>
  <c r="W23" i="17" a="1"/>
  <c r="W23" i="17" s="1"/>
  <c r="V23" i="17" a="1"/>
  <c r="V23" i="17" s="1"/>
  <c r="U23" i="17" a="1"/>
  <c r="U23" i="17" s="1"/>
  <c r="T23" i="17" a="1"/>
  <c r="T23" i="17" s="1"/>
  <c r="S23" i="17" a="1"/>
  <c r="S23" i="17" s="1"/>
  <c r="R23" i="17" a="1"/>
  <c r="R23" i="17" s="1"/>
  <c r="Q23" i="17" a="1"/>
  <c r="Q23" i="17" s="1"/>
  <c r="P23" i="17" a="1"/>
  <c r="P23" i="17" s="1"/>
  <c r="O23" i="17" a="1"/>
  <c r="O23" i="17" s="1"/>
  <c r="N23" i="17" a="1"/>
  <c r="N23" i="17" s="1"/>
  <c r="M23" i="17" a="1"/>
  <c r="M23" i="17" s="1"/>
  <c r="L23" i="17" a="1"/>
  <c r="L23" i="17" s="1"/>
  <c r="K23" i="17"/>
  <c r="BN22" i="17" a="1"/>
  <c r="BN22" i="17" s="1"/>
  <c r="BM22" i="17" a="1"/>
  <c r="BM22" i="17" s="1"/>
  <c r="BL22" i="17" a="1"/>
  <c r="BL22" i="17" s="1"/>
  <c r="BK22" i="17" a="1"/>
  <c r="BK22" i="17" s="1"/>
  <c r="BJ22" i="17" a="1"/>
  <c r="BJ22" i="17" s="1"/>
  <c r="BI22" i="17" a="1"/>
  <c r="BI22" i="17" s="1"/>
  <c r="BH22" i="17" a="1"/>
  <c r="BH22" i="17" s="1"/>
  <c r="BG22" i="17" a="1"/>
  <c r="BG22" i="17" s="1"/>
  <c r="BF22" i="17" a="1"/>
  <c r="BF22" i="17" s="1"/>
  <c r="BE22" i="17" a="1"/>
  <c r="BE22" i="17" s="1"/>
  <c r="BD22" i="17" a="1"/>
  <c r="BD22" i="17" s="1"/>
  <c r="BC22" i="17" a="1"/>
  <c r="BC22" i="17" s="1"/>
  <c r="BB22" i="17" a="1"/>
  <c r="BB22" i="17" s="1"/>
  <c r="BA22" i="17" a="1"/>
  <c r="BA22" i="17" s="1"/>
  <c r="AZ22" i="17" a="1"/>
  <c r="AZ22" i="17" s="1"/>
  <c r="AY22" i="17" a="1"/>
  <c r="AY22" i="17" s="1"/>
  <c r="AX22" i="17" a="1"/>
  <c r="AX22" i="17" s="1"/>
  <c r="AW22" i="17" a="1"/>
  <c r="AW22" i="17" s="1"/>
  <c r="AV22" i="17" a="1"/>
  <c r="AV22" i="17" s="1"/>
  <c r="AU22" i="17" a="1"/>
  <c r="AU22" i="17" s="1"/>
  <c r="AT22" i="17" a="1"/>
  <c r="AT22" i="17" s="1"/>
  <c r="AS22" i="17" a="1"/>
  <c r="AS22" i="17" s="1"/>
  <c r="AQ22" i="17" a="1"/>
  <c r="AQ22" i="17" s="1"/>
  <c r="AP22" i="17" a="1"/>
  <c r="AP22" i="17" s="1"/>
  <c r="AO22" i="17" a="1"/>
  <c r="AO22" i="17" s="1"/>
  <c r="AN22" i="17" a="1"/>
  <c r="AN22" i="17" s="1"/>
  <c r="AM22" i="17" a="1"/>
  <c r="AM22" i="17" s="1"/>
  <c r="AL22" i="17" a="1"/>
  <c r="AL22" i="17" s="1"/>
  <c r="AK22" i="17" a="1"/>
  <c r="AK22" i="17" s="1"/>
  <c r="AJ22" i="17" a="1"/>
  <c r="AJ22" i="17" s="1"/>
  <c r="AI22" i="17" a="1"/>
  <c r="AI22" i="17" s="1"/>
  <c r="AH22" i="17" a="1"/>
  <c r="AH22" i="17" s="1"/>
  <c r="AG22" i="17" a="1"/>
  <c r="AG22" i="17" s="1"/>
  <c r="AF22" i="17" a="1"/>
  <c r="AF22" i="17" s="1"/>
  <c r="AE22" i="17" a="1"/>
  <c r="AE22" i="17" s="1"/>
  <c r="AD22" i="17" a="1"/>
  <c r="AD22" i="17" s="1"/>
  <c r="AC22" i="17" a="1"/>
  <c r="AC22" i="17" s="1"/>
  <c r="AB22" i="17" a="1"/>
  <c r="AB22" i="17" s="1"/>
  <c r="AA22" i="17" a="1"/>
  <c r="AA22" i="17" s="1"/>
  <c r="Z22" i="17" a="1"/>
  <c r="Z22" i="17" s="1"/>
  <c r="Y22" i="17" a="1"/>
  <c r="Y22" i="17" s="1"/>
  <c r="X22" i="17" a="1"/>
  <c r="X22" i="17" s="1"/>
  <c r="W22" i="17" a="1"/>
  <c r="W22" i="17" s="1"/>
  <c r="V22" i="17" a="1"/>
  <c r="V22" i="17" s="1"/>
  <c r="U22" i="17" a="1"/>
  <c r="U22" i="17" s="1"/>
  <c r="T22" i="17" a="1"/>
  <c r="T22" i="17" s="1"/>
  <c r="S22" i="17" a="1"/>
  <c r="S22" i="17" s="1"/>
  <c r="R22" i="17" a="1"/>
  <c r="R22" i="17" s="1"/>
  <c r="Q22" i="17" a="1"/>
  <c r="Q22" i="17" s="1"/>
  <c r="P22" i="17" a="1"/>
  <c r="P22" i="17" s="1"/>
  <c r="O22" i="17" a="1"/>
  <c r="O22" i="17" s="1"/>
  <c r="N22" i="17" a="1"/>
  <c r="N22" i="17" s="1"/>
  <c r="M22" i="17" a="1"/>
  <c r="M22" i="17" s="1"/>
  <c r="L22" i="17" a="1"/>
  <c r="L22" i="17" s="1"/>
  <c r="K22" i="17"/>
  <c r="BN21" i="17" a="1"/>
  <c r="BN21" i="17" s="1"/>
  <c r="BM21" i="17" a="1"/>
  <c r="BM21" i="17" s="1"/>
  <c r="BL21" i="17" a="1"/>
  <c r="BL21" i="17" s="1"/>
  <c r="BK21" i="17" a="1"/>
  <c r="BK21" i="17" s="1"/>
  <c r="BJ21" i="17" a="1"/>
  <c r="BJ21" i="17" s="1"/>
  <c r="BI21" i="17" a="1"/>
  <c r="BI21" i="17" s="1"/>
  <c r="BH21" i="17" a="1"/>
  <c r="BH21" i="17" s="1"/>
  <c r="BG21" i="17" a="1"/>
  <c r="BG21" i="17" s="1"/>
  <c r="BF21" i="17" a="1"/>
  <c r="BF21" i="17" s="1"/>
  <c r="BE21" i="17" a="1"/>
  <c r="BE21" i="17" s="1"/>
  <c r="BD21" i="17" a="1"/>
  <c r="BD21" i="17" s="1"/>
  <c r="BC21" i="17" a="1"/>
  <c r="BC21" i="17" s="1"/>
  <c r="BB21" i="17" a="1"/>
  <c r="BB21" i="17" s="1"/>
  <c r="BA21" i="17" a="1"/>
  <c r="BA21" i="17" s="1"/>
  <c r="AZ21" i="17" a="1"/>
  <c r="AZ21" i="17" s="1"/>
  <c r="AY21" i="17" a="1"/>
  <c r="AY21" i="17" s="1"/>
  <c r="AX21" i="17" a="1"/>
  <c r="AX21" i="17" s="1"/>
  <c r="AW21" i="17" a="1"/>
  <c r="AW21" i="17" s="1"/>
  <c r="AV21" i="17" a="1"/>
  <c r="AV21" i="17" s="1"/>
  <c r="AU21" i="17" a="1"/>
  <c r="AU21" i="17" s="1"/>
  <c r="AT21" i="17" a="1"/>
  <c r="AT21" i="17" s="1"/>
  <c r="AS21" i="17" a="1"/>
  <c r="AS21" i="17" s="1"/>
  <c r="AQ21" i="17" a="1"/>
  <c r="AQ21" i="17" s="1"/>
  <c r="AP21" i="17" a="1"/>
  <c r="AP21" i="17" s="1"/>
  <c r="AO21" i="17" a="1"/>
  <c r="AO21" i="17" s="1"/>
  <c r="AN21" i="17" a="1"/>
  <c r="AN21" i="17" s="1"/>
  <c r="AM21" i="17" a="1"/>
  <c r="AM21" i="17" s="1"/>
  <c r="AL21" i="17" a="1"/>
  <c r="AL21" i="17" s="1"/>
  <c r="AK21" i="17" a="1"/>
  <c r="AK21" i="17" s="1"/>
  <c r="AJ21" i="17" a="1"/>
  <c r="AJ21" i="17" s="1"/>
  <c r="AI21" i="17" a="1"/>
  <c r="AI21" i="17" s="1"/>
  <c r="AH21" i="17" a="1"/>
  <c r="AH21" i="17" s="1"/>
  <c r="AG21" i="17" a="1"/>
  <c r="AG21" i="17" s="1"/>
  <c r="AF21" i="17" a="1"/>
  <c r="AF21" i="17" s="1"/>
  <c r="AE21" i="17" a="1"/>
  <c r="AE21" i="17" s="1"/>
  <c r="AD21" i="17" a="1"/>
  <c r="AD21" i="17" s="1"/>
  <c r="AC21" i="17" a="1"/>
  <c r="AC21" i="17" s="1"/>
  <c r="AB21" i="17" a="1"/>
  <c r="AB21" i="17" s="1"/>
  <c r="AA21" i="17" a="1"/>
  <c r="AA21" i="17" s="1"/>
  <c r="Z21" i="17" a="1"/>
  <c r="Z21" i="17" s="1"/>
  <c r="Y21" i="17" a="1"/>
  <c r="Y21" i="17" s="1"/>
  <c r="X21" i="17" a="1"/>
  <c r="X21" i="17" s="1"/>
  <c r="W21" i="17" a="1"/>
  <c r="W21" i="17" s="1"/>
  <c r="V21" i="17" a="1"/>
  <c r="V21" i="17" s="1"/>
  <c r="U21" i="17" a="1"/>
  <c r="U21" i="17" s="1"/>
  <c r="T21" i="17" a="1"/>
  <c r="T21" i="17" s="1"/>
  <c r="S21" i="17" a="1"/>
  <c r="S21" i="17" s="1"/>
  <c r="R21" i="17" a="1"/>
  <c r="R21" i="17" s="1"/>
  <c r="Q21" i="17" a="1"/>
  <c r="Q21" i="17" s="1"/>
  <c r="P21" i="17" a="1"/>
  <c r="P21" i="17" s="1"/>
  <c r="O21" i="17" a="1"/>
  <c r="O21" i="17" s="1"/>
  <c r="N21" i="17" a="1"/>
  <c r="N21" i="17" s="1"/>
  <c r="M21" i="17" a="1"/>
  <c r="M21" i="17" s="1"/>
  <c r="L21" i="17" a="1"/>
  <c r="L21" i="17" s="1"/>
  <c r="K21" i="17"/>
  <c r="BN20" i="17" a="1"/>
  <c r="BN20" i="17" s="1"/>
  <c r="BM20" i="17" a="1"/>
  <c r="BM20" i="17" s="1"/>
  <c r="BL20" i="17" a="1"/>
  <c r="BL20" i="17" s="1"/>
  <c r="BK20" i="17" a="1"/>
  <c r="BK20" i="17" s="1"/>
  <c r="BJ20" i="17" a="1"/>
  <c r="BJ20" i="17" s="1"/>
  <c r="BI20" i="17" a="1"/>
  <c r="BI20" i="17" s="1"/>
  <c r="BH20" i="17" a="1"/>
  <c r="BH20" i="17" s="1"/>
  <c r="BG20" i="17" a="1"/>
  <c r="BG20" i="17" s="1"/>
  <c r="BF20" i="17" a="1"/>
  <c r="BF20" i="17" s="1"/>
  <c r="BE20" i="17" a="1"/>
  <c r="BE20" i="17" s="1"/>
  <c r="BD20" i="17" a="1"/>
  <c r="BD20" i="17" s="1"/>
  <c r="BC20" i="17" a="1"/>
  <c r="BC20" i="17" s="1"/>
  <c r="BB20" i="17" a="1"/>
  <c r="BB20" i="17" s="1"/>
  <c r="BA20" i="17" a="1"/>
  <c r="BA20" i="17" s="1"/>
  <c r="AZ20" i="17" a="1"/>
  <c r="AZ20" i="17" s="1"/>
  <c r="AY20" i="17" a="1"/>
  <c r="AY20" i="17" s="1"/>
  <c r="AX20" i="17" a="1"/>
  <c r="AX20" i="17" s="1"/>
  <c r="AW20" i="17" a="1"/>
  <c r="AW20" i="17" s="1"/>
  <c r="AV20" i="17" a="1"/>
  <c r="AV20" i="17" s="1"/>
  <c r="AU20" i="17" a="1"/>
  <c r="AU20" i="17" s="1"/>
  <c r="AT20" i="17" a="1"/>
  <c r="AT20" i="17" s="1"/>
  <c r="AS20" i="17" a="1"/>
  <c r="AS20" i="17" s="1"/>
  <c r="AQ20" i="17" a="1"/>
  <c r="AQ20" i="17" s="1"/>
  <c r="AP20" i="17" a="1"/>
  <c r="AP20" i="17" s="1"/>
  <c r="AO20" i="17" a="1"/>
  <c r="AO20" i="17" s="1"/>
  <c r="AN20" i="17" a="1"/>
  <c r="AN20" i="17" s="1"/>
  <c r="AM20" i="17" a="1"/>
  <c r="AM20" i="17" s="1"/>
  <c r="AL20" i="17" a="1"/>
  <c r="AL20" i="17" s="1"/>
  <c r="AK20" i="17" a="1"/>
  <c r="AK20" i="17" s="1"/>
  <c r="AJ20" i="17" a="1"/>
  <c r="AJ20" i="17" s="1"/>
  <c r="AI20" i="17" a="1"/>
  <c r="AI20" i="17" s="1"/>
  <c r="AH20" i="17" a="1"/>
  <c r="AH20" i="17" s="1"/>
  <c r="AG20" i="17" a="1"/>
  <c r="AG20" i="17" s="1"/>
  <c r="AF20" i="17" a="1"/>
  <c r="AF20" i="17" s="1"/>
  <c r="AE20" i="17" a="1"/>
  <c r="AE20" i="17" s="1"/>
  <c r="AD20" i="17" a="1"/>
  <c r="AD20" i="17" s="1"/>
  <c r="AC20" i="17" a="1"/>
  <c r="AC20" i="17" s="1"/>
  <c r="AB20" i="17" a="1"/>
  <c r="AB20" i="17" s="1"/>
  <c r="AA20" i="17" a="1"/>
  <c r="AA20" i="17" s="1"/>
  <c r="Z20" i="17" a="1"/>
  <c r="Z20" i="17" s="1"/>
  <c r="Y20" i="17" a="1"/>
  <c r="Y20" i="17" s="1"/>
  <c r="X20" i="17" a="1"/>
  <c r="X20" i="17" s="1"/>
  <c r="W20" i="17" a="1"/>
  <c r="W20" i="17" s="1"/>
  <c r="V20" i="17" a="1"/>
  <c r="V20" i="17" s="1"/>
  <c r="U20" i="17" a="1"/>
  <c r="U20" i="17" s="1"/>
  <c r="T20" i="17" a="1"/>
  <c r="T20" i="17" s="1"/>
  <c r="S20" i="17" a="1"/>
  <c r="S20" i="17" s="1"/>
  <c r="R20" i="17" a="1"/>
  <c r="R20" i="17" s="1"/>
  <c r="Q20" i="17" a="1"/>
  <c r="Q20" i="17" s="1"/>
  <c r="P20" i="17" a="1"/>
  <c r="P20" i="17" s="1"/>
  <c r="O20" i="17" a="1"/>
  <c r="O20" i="17" s="1"/>
  <c r="N20" i="17" a="1"/>
  <c r="N20" i="17" s="1"/>
  <c r="M20" i="17" a="1"/>
  <c r="M20" i="17" s="1"/>
  <c r="L20" i="17" a="1"/>
  <c r="L20" i="17" s="1"/>
  <c r="K20" i="17"/>
  <c r="BN19" i="17" a="1"/>
  <c r="BN19" i="17" s="1"/>
  <c r="BM19" i="17" a="1"/>
  <c r="BM19" i="17" s="1"/>
  <c r="BL19" i="17" a="1"/>
  <c r="BL19" i="17" s="1"/>
  <c r="BK19" i="17" a="1"/>
  <c r="BK19" i="17" s="1"/>
  <c r="BJ19" i="17" a="1"/>
  <c r="BJ19" i="17" s="1"/>
  <c r="BI19" i="17" a="1"/>
  <c r="BI19" i="17" s="1"/>
  <c r="BH19" i="17" a="1"/>
  <c r="BH19" i="17" s="1"/>
  <c r="BG19" i="17" a="1"/>
  <c r="BG19" i="17" s="1"/>
  <c r="BF19" i="17" a="1"/>
  <c r="BF19" i="17" s="1"/>
  <c r="BE19" i="17" a="1"/>
  <c r="BE19" i="17" s="1"/>
  <c r="BD19" i="17" a="1"/>
  <c r="BD19" i="17" s="1"/>
  <c r="BC19" i="17" a="1"/>
  <c r="BC19" i="17" s="1"/>
  <c r="BB19" i="17" a="1"/>
  <c r="BB19" i="17" s="1"/>
  <c r="BA19" i="17" a="1"/>
  <c r="BA19" i="17" s="1"/>
  <c r="AZ19" i="17" a="1"/>
  <c r="AZ19" i="17" s="1"/>
  <c r="AY19" i="17" a="1"/>
  <c r="AY19" i="17" s="1"/>
  <c r="AX19" i="17" a="1"/>
  <c r="AX19" i="17" s="1"/>
  <c r="AW19" i="17" a="1"/>
  <c r="AW19" i="17" s="1"/>
  <c r="AV19" i="17" a="1"/>
  <c r="AV19" i="17" s="1"/>
  <c r="AU19" i="17" a="1"/>
  <c r="AU19" i="17" s="1"/>
  <c r="AT19" i="17" a="1"/>
  <c r="AT19" i="17" s="1"/>
  <c r="AS19" i="17" a="1"/>
  <c r="AS19" i="17" s="1"/>
  <c r="AQ19" i="17" a="1"/>
  <c r="AQ19" i="17" s="1"/>
  <c r="AP19" i="17" a="1"/>
  <c r="AP19" i="17" s="1"/>
  <c r="AO19" i="17" a="1"/>
  <c r="AO19" i="17" s="1"/>
  <c r="AN19" i="17" a="1"/>
  <c r="AN19" i="17" s="1"/>
  <c r="AM19" i="17" a="1"/>
  <c r="AM19" i="17" s="1"/>
  <c r="AL19" i="17" a="1"/>
  <c r="AL19" i="17" s="1"/>
  <c r="AK19" i="17" a="1"/>
  <c r="AK19" i="17" s="1"/>
  <c r="AJ19" i="17" a="1"/>
  <c r="AJ19" i="17" s="1"/>
  <c r="AI19" i="17" a="1"/>
  <c r="AI19" i="17" s="1"/>
  <c r="AH19" i="17" a="1"/>
  <c r="AH19" i="17" s="1"/>
  <c r="AG19" i="17" a="1"/>
  <c r="AG19" i="17" s="1"/>
  <c r="AF19" i="17" a="1"/>
  <c r="AF19" i="17" s="1"/>
  <c r="AE19" i="17" a="1"/>
  <c r="AE19" i="17" s="1"/>
  <c r="AD19" i="17" a="1"/>
  <c r="AD19" i="17" s="1"/>
  <c r="AC19" i="17" a="1"/>
  <c r="AC19" i="17" s="1"/>
  <c r="AB19" i="17" a="1"/>
  <c r="AB19" i="17" s="1"/>
  <c r="AA19" i="17" a="1"/>
  <c r="AA19" i="17" s="1"/>
  <c r="Z19" i="17" a="1"/>
  <c r="Z19" i="17" s="1"/>
  <c r="Y19" i="17" a="1"/>
  <c r="Y19" i="17" s="1"/>
  <c r="X19" i="17" a="1"/>
  <c r="X19" i="17" s="1"/>
  <c r="W19" i="17" a="1"/>
  <c r="W19" i="17" s="1"/>
  <c r="V19" i="17" a="1"/>
  <c r="V19" i="17" s="1"/>
  <c r="U19" i="17" a="1"/>
  <c r="U19" i="17" s="1"/>
  <c r="T19" i="17" a="1"/>
  <c r="T19" i="17" s="1"/>
  <c r="S19" i="17" a="1"/>
  <c r="S19" i="17" s="1"/>
  <c r="R19" i="17" a="1"/>
  <c r="R19" i="17" s="1"/>
  <c r="Q19" i="17" a="1"/>
  <c r="Q19" i="17" s="1"/>
  <c r="P19" i="17" a="1"/>
  <c r="P19" i="17" s="1"/>
  <c r="O19" i="17" a="1"/>
  <c r="O19" i="17" s="1"/>
  <c r="N19" i="17" a="1"/>
  <c r="N19" i="17" s="1"/>
  <c r="M19" i="17" a="1"/>
  <c r="M19" i="17" s="1"/>
  <c r="L19" i="17" a="1"/>
  <c r="L19" i="17" s="1"/>
  <c r="K19" i="17"/>
  <c r="BN18" i="17" a="1"/>
  <c r="BN18" i="17" s="1"/>
  <c r="BM18" i="17" a="1"/>
  <c r="BM18" i="17" s="1"/>
  <c r="BL18" i="17" a="1"/>
  <c r="BL18" i="17" s="1"/>
  <c r="BK18" i="17" a="1"/>
  <c r="BK18" i="17" s="1"/>
  <c r="BJ18" i="17" a="1"/>
  <c r="BJ18" i="17" s="1"/>
  <c r="BI18" i="17" a="1"/>
  <c r="BI18" i="17" s="1"/>
  <c r="BH18" i="17" a="1"/>
  <c r="BH18" i="17" s="1"/>
  <c r="BG18" i="17" a="1"/>
  <c r="BG18" i="17" s="1"/>
  <c r="BF18" i="17" a="1"/>
  <c r="BF18" i="17" s="1"/>
  <c r="BE18" i="17" a="1"/>
  <c r="BE18" i="17" s="1"/>
  <c r="BD18" i="17" a="1"/>
  <c r="BD18" i="17" s="1"/>
  <c r="BC18" i="17" a="1"/>
  <c r="BC18" i="17" s="1"/>
  <c r="BB18" i="17" a="1"/>
  <c r="BB18" i="17" s="1"/>
  <c r="BA18" i="17" a="1"/>
  <c r="BA18" i="17" s="1"/>
  <c r="AZ18" i="17" a="1"/>
  <c r="AZ18" i="17" s="1"/>
  <c r="AY18" i="17" a="1"/>
  <c r="AY18" i="17" s="1"/>
  <c r="AX18" i="17" a="1"/>
  <c r="AX18" i="17" s="1"/>
  <c r="AW18" i="17" a="1"/>
  <c r="AW18" i="17" s="1"/>
  <c r="AV18" i="17" a="1"/>
  <c r="AV18" i="17" s="1"/>
  <c r="AU18" i="17" a="1"/>
  <c r="AU18" i="17" s="1"/>
  <c r="AT18" i="17" a="1"/>
  <c r="AT18" i="17" s="1"/>
  <c r="AS18" i="17" a="1"/>
  <c r="AS18" i="17" s="1"/>
  <c r="AQ18" i="17" a="1"/>
  <c r="AQ18" i="17" s="1"/>
  <c r="AP18" i="17" a="1"/>
  <c r="AP18" i="17" s="1"/>
  <c r="AO18" i="17" a="1"/>
  <c r="AO18" i="17" s="1"/>
  <c r="AN18" i="17" a="1"/>
  <c r="AN18" i="17" s="1"/>
  <c r="AM18" i="17" a="1"/>
  <c r="AM18" i="17" s="1"/>
  <c r="AL18" i="17" a="1"/>
  <c r="AL18" i="17" s="1"/>
  <c r="AK18" i="17" a="1"/>
  <c r="AK18" i="17" s="1"/>
  <c r="AJ18" i="17" a="1"/>
  <c r="AJ18" i="17" s="1"/>
  <c r="AI18" i="17" a="1"/>
  <c r="AI18" i="17" s="1"/>
  <c r="AH18" i="17" a="1"/>
  <c r="AH18" i="17" s="1"/>
  <c r="AG18" i="17" a="1"/>
  <c r="AG18" i="17" s="1"/>
  <c r="AF18" i="17" a="1"/>
  <c r="AF18" i="17" s="1"/>
  <c r="AE18" i="17" a="1"/>
  <c r="AE18" i="17" s="1"/>
  <c r="AD18" i="17" a="1"/>
  <c r="AD18" i="17" s="1"/>
  <c r="AC18" i="17" a="1"/>
  <c r="AC18" i="17" s="1"/>
  <c r="AB18" i="17" a="1"/>
  <c r="AB18" i="17" s="1"/>
  <c r="AA18" i="17" a="1"/>
  <c r="AA18" i="17" s="1"/>
  <c r="Z18" i="17" a="1"/>
  <c r="Z18" i="17" s="1"/>
  <c r="Y18" i="17" a="1"/>
  <c r="Y18" i="17" s="1"/>
  <c r="X18" i="17" a="1"/>
  <c r="X18" i="17" s="1"/>
  <c r="W18" i="17" a="1"/>
  <c r="W18" i="17" s="1"/>
  <c r="V18" i="17" a="1"/>
  <c r="V18" i="17" s="1"/>
  <c r="U18" i="17" a="1"/>
  <c r="U18" i="17" s="1"/>
  <c r="T18" i="17" a="1"/>
  <c r="T18" i="17" s="1"/>
  <c r="S18" i="17" a="1"/>
  <c r="S18" i="17" s="1"/>
  <c r="R18" i="17" a="1"/>
  <c r="R18" i="17" s="1"/>
  <c r="Q18" i="17" a="1"/>
  <c r="Q18" i="17" s="1"/>
  <c r="P18" i="17" a="1"/>
  <c r="P18" i="17" s="1"/>
  <c r="O18" i="17" a="1"/>
  <c r="O18" i="17" s="1"/>
  <c r="N18" i="17" a="1"/>
  <c r="N18" i="17" s="1"/>
  <c r="M18" i="17" a="1"/>
  <c r="M18" i="17" s="1"/>
  <c r="L18" i="17" a="1"/>
  <c r="L18" i="17" s="1"/>
  <c r="K18" i="17"/>
  <c r="BN17" i="17" a="1"/>
  <c r="BN17" i="17" s="1"/>
  <c r="BM17" i="17" a="1"/>
  <c r="BM17" i="17" s="1"/>
  <c r="BL17" i="17" a="1"/>
  <c r="BL17" i="17" s="1"/>
  <c r="BK17" i="17" a="1"/>
  <c r="BK17" i="17" s="1"/>
  <c r="BJ17" i="17" a="1"/>
  <c r="BJ17" i="17" s="1"/>
  <c r="BI17" i="17" a="1"/>
  <c r="BI17" i="17" s="1"/>
  <c r="BH17" i="17" a="1"/>
  <c r="BH17" i="17" s="1"/>
  <c r="BG17" i="17" a="1"/>
  <c r="BG17" i="17" s="1"/>
  <c r="BF17" i="17" a="1"/>
  <c r="BF17" i="17" s="1"/>
  <c r="BE17" i="17" a="1"/>
  <c r="BE17" i="17" s="1"/>
  <c r="BD17" i="17" a="1"/>
  <c r="BD17" i="17" s="1"/>
  <c r="BC17" i="17" a="1"/>
  <c r="BC17" i="17" s="1"/>
  <c r="BB17" i="17" a="1"/>
  <c r="BB17" i="17" s="1"/>
  <c r="BA17" i="17" a="1"/>
  <c r="BA17" i="17" s="1"/>
  <c r="AZ17" i="17" a="1"/>
  <c r="AZ17" i="17" s="1"/>
  <c r="AY17" i="17" a="1"/>
  <c r="AY17" i="17" s="1"/>
  <c r="AX17" i="17" a="1"/>
  <c r="AX17" i="17" s="1"/>
  <c r="AW17" i="17" a="1"/>
  <c r="AW17" i="17" s="1"/>
  <c r="AV17" i="17" a="1"/>
  <c r="AV17" i="17" s="1"/>
  <c r="AU17" i="17" a="1"/>
  <c r="AU17" i="17" s="1"/>
  <c r="AT17" i="17" a="1"/>
  <c r="AT17" i="17" s="1"/>
  <c r="AS17" i="17" a="1"/>
  <c r="AS17" i="17" s="1"/>
  <c r="AQ17" i="17" a="1"/>
  <c r="AQ17" i="17" s="1"/>
  <c r="AP17" i="17" a="1"/>
  <c r="AP17" i="17" s="1"/>
  <c r="AO17" i="17" a="1"/>
  <c r="AO17" i="17" s="1"/>
  <c r="AN17" i="17" a="1"/>
  <c r="AN17" i="17" s="1"/>
  <c r="AM17" i="17" a="1"/>
  <c r="AM17" i="17" s="1"/>
  <c r="AL17" i="17" a="1"/>
  <c r="AL17" i="17" s="1"/>
  <c r="AK17" i="17" a="1"/>
  <c r="AK17" i="17" s="1"/>
  <c r="AJ17" i="17" a="1"/>
  <c r="AJ17" i="17" s="1"/>
  <c r="AI17" i="17" a="1"/>
  <c r="AI17" i="17" s="1"/>
  <c r="AH17" i="17" a="1"/>
  <c r="AH17" i="17" s="1"/>
  <c r="AG17" i="17" a="1"/>
  <c r="AG17" i="17" s="1"/>
  <c r="AF17" i="17" a="1"/>
  <c r="AF17" i="17" s="1"/>
  <c r="AE17" i="17" a="1"/>
  <c r="AE17" i="17" s="1"/>
  <c r="AD17" i="17" a="1"/>
  <c r="AD17" i="17" s="1"/>
  <c r="AC17" i="17" a="1"/>
  <c r="AC17" i="17" s="1"/>
  <c r="AB17" i="17" a="1"/>
  <c r="AB17" i="17" s="1"/>
  <c r="AA17" i="17" a="1"/>
  <c r="AA17" i="17" s="1"/>
  <c r="Z17" i="17" a="1"/>
  <c r="Z17" i="17" s="1"/>
  <c r="Y17" i="17" a="1"/>
  <c r="Y17" i="17" s="1"/>
  <c r="X17" i="17" a="1"/>
  <c r="X17" i="17" s="1"/>
  <c r="W17" i="17" a="1"/>
  <c r="W17" i="17" s="1"/>
  <c r="V17" i="17" a="1"/>
  <c r="V17" i="17" s="1"/>
  <c r="U17" i="17" a="1"/>
  <c r="U17" i="17" s="1"/>
  <c r="T17" i="17" a="1"/>
  <c r="T17" i="17" s="1"/>
  <c r="S17" i="17" a="1"/>
  <c r="S17" i="17" s="1"/>
  <c r="R17" i="17" a="1"/>
  <c r="R17" i="17" s="1"/>
  <c r="Q17" i="17" a="1"/>
  <c r="Q17" i="17" s="1"/>
  <c r="P17" i="17" a="1"/>
  <c r="P17" i="17" s="1"/>
  <c r="O17" i="17" a="1"/>
  <c r="O17" i="17" s="1"/>
  <c r="N17" i="17" a="1"/>
  <c r="N17" i="17" s="1"/>
  <c r="M17" i="17" a="1"/>
  <c r="M17" i="17" s="1"/>
  <c r="L17" i="17" a="1"/>
  <c r="L17" i="17" s="1"/>
  <c r="K17" i="17"/>
  <c r="BN16" i="17" a="1"/>
  <c r="BN16" i="17" s="1"/>
  <c r="BM16" i="17" a="1"/>
  <c r="BM16" i="17" s="1"/>
  <c r="BL16" i="17" a="1"/>
  <c r="BL16" i="17" s="1"/>
  <c r="BK16" i="17" a="1"/>
  <c r="BK16" i="17" s="1"/>
  <c r="BJ16" i="17" a="1"/>
  <c r="BJ16" i="17" s="1"/>
  <c r="BI16" i="17" a="1"/>
  <c r="BI16" i="17" s="1"/>
  <c r="BH16" i="17" a="1"/>
  <c r="BH16" i="17" s="1"/>
  <c r="BG16" i="17" a="1"/>
  <c r="BG16" i="17" s="1"/>
  <c r="BF16" i="17" a="1"/>
  <c r="BF16" i="17" s="1"/>
  <c r="BE16" i="17" a="1"/>
  <c r="BE16" i="17" s="1"/>
  <c r="BD16" i="17" a="1"/>
  <c r="BD16" i="17" s="1"/>
  <c r="BC16" i="17" a="1"/>
  <c r="BC16" i="17" s="1"/>
  <c r="BB16" i="17" a="1"/>
  <c r="BB16" i="17" s="1"/>
  <c r="BA16" i="17" a="1"/>
  <c r="BA16" i="17" s="1"/>
  <c r="AZ16" i="17" a="1"/>
  <c r="AZ16" i="17" s="1"/>
  <c r="AY16" i="17" a="1"/>
  <c r="AY16" i="17" s="1"/>
  <c r="AX16" i="17" a="1"/>
  <c r="AX16" i="17" s="1"/>
  <c r="AW16" i="17" a="1"/>
  <c r="AW16" i="17" s="1"/>
  <c r="AV16" i="17" a="1"/>
  <c r="AV16" i="17" s="1"/>
  <c r="AU16" i="17" a="1"/>
  <c r="AU16" i="17" s="1"/>
  <c r="AT16" i="17" a="1"/>
  <c r="AT16" i="17" s="1"/>
  <c r="AS16" i="17" a="1"/>
  <c r="AS16" i="17" s="1"/>
  <c r="AQ16" i="17" a="1"/>
  <c r="AQ16" i="17" s="1"/>
  <c r="AP16" i="17" a="1"/>
  <c r="AP16" i="17" s="1"/>
  <c r="AO16" i="17" a="1"/>
  <c r="AO16" i="17" s="1"/>
  <c r="AN16" i="17" a="1"/>
  <c r="AN16" i="17" s="1"/>
  <c r="AM16" i="17" a="1"/>
  <c r="AM16" i="17" s="1"/>
  <c r="AL16" i="17" a="1"/>
  <c r="AL16" i="17" s="1"/>
  <c r="AK16" i="17" a="1"/>
  <c r="AK16" i="17" s="1"/>
  <c r="AJ16" i="17" a="1"/>
  <c r="AJ16" i="17" s="1"/>
  <c r="AI16" i="17" a="1"/>
  <c r="AI16" i="17" s="1"/>
  <c r="AH16" i="17" a="1"/>
  <c r="AH16" i="17" s="1"/>
  <c r="AG16" i="17" a="1"/>
  <c r="AG16" i="17" s="1"/>
  <c r="AF16" i="17" a="1"/>
  <c r="AF16" i="17" s="1"/>
  <c r="AE16" i="17" a="1"/>
  <c r="AE16" i="17" s="1"/>
  <c r="AD16" i="17" a="1"/>
  <c r="AD16" i="17" s="1"/>
  <c r="AC16" i="17" a="1"/>
  <c r="AC16" i="17" s="1"/>
  <c r="AB16" i="17" a="1"/>
  <c r="AB16" i="17" s="1"/>
  <c r="AA16" i="17" a="1"/>
  <c r="AA16" i="17" s="1"/>
  <c r="Z16" i="17" a="1"/>
  <c r="Z16" i="17" s="1"/>
  <c r="Y16" i="17" a="1"/>
  <c r="Y16" i="17" s="1"/>
  <c r="X16" i="17" a="1"/>
  <c r="X16" i="17" s="1"/>
  <c r="W16" i="17" a="1"/>
  <c r="W16" i="17" s="1"/>
  <c r="V16" i="17" a="1"/>
  <c r="V16" i="17" s="1"/>
  <c r="U16" i="17" a="1"/>
  <c r="U16" i="17" s="1"/>
  <c r="T16" i="17" a="1"/>
  <c r="T16" i="17" s="1"/>
  <c r="S16" i="17" a="1"/>
  <c r="S16" i="17" s="1"/>
  <c r="R16" i="17" a="1"/>
  <c r="R16" i="17" s="1"/>
  <c r="Q16" i="17" a="1"/>
  <c r="Q16" i="17" s="1"/>
  <c r="P16" i="17" a="1"/>
  <c r="P16" i="17" s="1"/>
  <c r="O16" i="17" a="1"/>
  <c r="O16" i="17" s="1"/>
  <c r="N16" i="17" a="1"/>
  <c r="N16" i="17" s="1"/>
  <c r="M16" i="17" a="1"/>
  <c r="M16" i="17" s="1"/>
  <c r="L16" i="17" a="1"/>
  <c r="L16" i="17" s="1"/>
  <c r="K16" i="17"/>
  <c r="BN15" i="17" a="1"/>
  <c r="BN15" i="17" s="1"/>
  <c r="BM15" i="17" a="1"/>
  <c r="BM15" i="17" s="1"/>
  <c r="BL15" i="17" a="1"/>
  <c r="BL15" i="17" s="1"/>
  <c r="BK15" i="17" a="1"/>
  <c r="BK15" i="17" s="1"/>
  <c r="BJ15" i="17" a="1"/>
  <c r="BJ15" i="17" s="1"/>
  <c r="BI15" i="17" a="1"/>
  <c r="BI15" i="17" s="1"/>
  <c r="BH15" i="17" a="1"/>
  <c r="BH15" i="17" s="1"/>
  <c r="BG15" i="17" a="1"/>
  <c r="BG15" i="17" s="1"/>
  <c r="BF15" i="17" a="1"/>
  <c r="BF15" i="17" s="1"/>
  <c r="BE15" i="17" a="1"/>
  <c r="BE15" i="17" s="1"/>
  <c r="BD15" i="17" a="1"/>
  <c r="BD15" i="17" s="1"/>
  <c r="BC15" i="17" a="1"/>
  <c r="BC15" i="17" s="1"/>
  <c r="BB15" i="17" a="1"/>
  <c r="BB15" i="17" s="1"/>
  <c r="BA15" i="17" a="1"/>
  <c r="BA15" i="17" s="1"/>
  <c r="AZ15" i="17" a="1"/>
  <c r="AZ15" i="17" s="1"/>
  <c r="AY15" i="17" a="1"/>
  <c r="AY15" i="17" s="1"/>
  <c r="AX15" i="17" a="1"/>
  <c r="AX15" i="17" s="1"/>
  <c r="AW15" i="17" a="1"/>
  <c r="AW15" i="17" s="1"/>
  <c r="AV15" i="17" a="1"/>
  <c r="AV15" i="17" s="1"/>
  <c r="AU15" i="17" a="1"/>
  <c r="AU15" i="17" s="1"/>
  <c r="AT15" i="17" a="1"/>
  <c r="AT15" i="17" s="1"/>
  <c r="AS15" i="17" a="1"/>
  <c r="AS15" i="17" s="1"/>
  <c r="AQ15" i="17" a="1"/>
  <c r="AQ15" i="17" s="1"/>
  <c r="AP15" i="17" a="1"/>
  <c r="AP15" i="17" s="1"/>
  <c r="AO15" i="17" a="1"/>
  <c r="AO15" i="17" s="1"/>
  <c r="AN15" i="17" a="1"/>
  <c r="AN15" i="17" s="1"/>
  <c r="AM15" i="17" a="1"/>
  <c r="AM15" i="17" s="1"/>
  <c r="AL15" i="17" a="1"/>
  <c r="AL15" i="17" s="1"/>
  <c r="AK15" i="17" a="1"/>
  <c r="AK15" i="17" s="1"/>
  <c r="AJ15" i="17" a="1"/>
  <c r="AJ15" i="17" s="1"/>
  <c r="AI15" i="17" a="1"/>
  <c r="AI15" i="17" s="1"/>
  <c r="AH15" i="17" a="1"/>
  <c r="AH15" i="17" s="1"/>
  <c r="AG15" i="17" a="1"/>
  <c r="AG15" i="17" s="1"/>
  <c r="AF15" i="17" a="1"/>
  <c r="AF15" i="17" s="1"/>
  <c r="AE15" i="17" a="1"/>
  <c r="AE15" i="17" s="1"/>
  <c r="AD15" i="17" a="1"/>
  <c r="AD15" i="17" s="1"/>
  <c r="AC15" i="17" a="1"/>
  <c r="AC15" i="17" s="1"/>
  <c r="AB15" i="17" a="1"/>
  <c r="AB15" i="17" s="1"/>
  <c r="AA15" i="17" a="1"/>
  <c r="AA15" i="17" s="1"/>
  <c r="Z15" i="17" a="1"/>
  <c r="Z15" i="17" s="1"/>
  <c r="Y15" i="17" a="1"/>
  <c r="Y15" i="17" s="1"/>
  <c r="X15" i="17" a="1"/>
  <c r="X15" i="17" s="1"/>
  <c r="W15" i="17" a="1"/>
  <c r="W15" i="17" s="1"/>
  <c r="V15" i="17" a="1"/>
  <c r="V15" i="17" s="1"/>
  <c r="U15" i="17" a="1"/>
  <c r="U15" i="17" s="1"/>
  <c r="T15" i="17" a="1"/>
  <c r="T15" i="17" s="1"/>
  <c r="S15" i="17" a="1"/>
  <c r="S15" i="17" s="1"/>
  <c r="R15" i="17" a="1"/>
  <c r="R15" i="17" s="1"/>
  <c r="Q15" i="17" a="1"/>
  <c r="Q15" i="17" s="1"/>
  <c r="P15" i="17" a="1"/>
  <c r="P15" i="17" s="1"/>
  <c r="O15" i="17" a="1"/>
  <c r="O15" i="17" s="1"/>
  <c r="N15" i="17" a="1"/>
  <c r="N15" i="17" s="1"/>
  <c r="M15" i="17" a="1"/>
  <c r="M15" i="17" s="1"/>
  <c r="L15" i="17" a="1"/>
  <c r="L15" i="17" s="1"/>
  <c r="K15" i="17"/>
  <c r="BN14" i="17" a="1"/>
  <c r="BN14" i="17" s="1"/>
  <c r="BM14" i="17" a="1"/>
  <c r="BM14" i="17" s="1"/>
  <c r="BL14" i="17" a="1"/>
  <c r="BL14" i="17" s="1"/>
  <c r="BK14" i="17" a="1"/>
  <c r="BK14" i="17" s="1"/>
  <c r="BJ14" i="17" a="1"/>
  <c r="BJ14" i="17" s="1"/>
  <c r="BI14" i="17" a="1"/>
  <c r="BI14" i="17" s="1"/>
  <c r="BH14" i="17" a="1"/>
  <c r="BH14" i="17" s="1"/>
  <c r="BG14" i="17" a="1"/>
  <c r="BG14" i="17" s="1"/>
  <c r="BF14" i="17" a="1"/>
  <c r="BF14" i="17" s="1"/>
  <c r="BE14" i="17" a="1"/>
  <c r="BE14" i="17" s="1"/>
  <c r="BD14" i="17" a="1"/>
  <c r="BD14" i="17" s="1"/>
  <c r="BC14" i="17" a="1"/>
  <c r="BC14" i="17" s="1"/>
  <c r="BB14" i="17" a="1"/>
  <c r="BB14" i="17" s="1"/>
  <c r="BA14" i="17" a="1"/>
  <c r="BA14" i="17" s="1"/>
  <c r="AZ14" i="17" a="1"/>
  <c r="AZ14" i="17" s="1"/>
  <c r="AY14" i="17" a="1"/>
  <c r="AY14" i="17" s="1"/>
  <c r="AX14" i="17" a="1"/>
  <c r="AX14" i="17" s="1"/>
  <c r="AW14" i="17" a="1"/>
  <c r="AW14" i="17" s="1"/>
  <c r="AV14" i="17" a="1"/>
  <c r="AV14" i="17" s="1"/>
  <c r="AU14" i="17" a="1"/>
  <c r="AU14" i="17" s="1"/>
  <c r="AT14" i="17" a="1"/>
  <c r="AT14" i="17" s="1"/>
  <c r="AS14" i="17" a="1"/>
  <c r="AS14" i="17" s="1"/>
  <c r="AQ14" i="17" a="1"/>
  <c r="AQ14" i="17" s="1"/>
  <c r="AP14" i="17" a="1"/>
  <c r="AP14" i="17" s="1"/>
  <c r="AO14" i="17" a="1"/>
  <c r="AO14" i="17" s="1"/>
  <c r="AN14" i="17" a="1"/>
  <c r="AN14" i="17" s="1"/>
  <c r="AM14" i="17" a="1"/>
  <c r="AM14" i="17" s="1"/>
  <c r="AL14" i="17" a="1"/>
  <c r="AL14" i="17" s="1"/>
  <c r="AK14" i="17" a="1"/>
  <c r="AK14" i="17" s="1"/>
  <c r="AJ14" i="17" a="1"/>
  <c r="AJ14" i="17" s="1"/>
  <c r="AI14" i="17" a="1"/>
  <c r="AI14" i="17" s="1"/>
  <c r="AH14" i="17" a="1"/>
  <c r="AH14" i="17" s="1"/>
  <c r="AG14" i="17" a="1"/>
  <c r="AG14" i="17" s="1"/>
  <c r="AF14" i="17" a="1"/>
  <c r="AF14" i="17" s="1"/>
  <c r="AE14" i="17" a="1"/>
  <c r="AE14" i="17" s="1"/>
  <c r="AD14" i="17" a="1"/>
  <c r="AD14" i="17" s="1"/>
  <c r="AC14" i="17" a="1"/>
  <c r="AC14" i="17" s="1"/>
  <c r="AB14" i="17" a="1"/>
  <c r="AB14" i="17" s="1"/>
  <c r="AA14" i="17" a="1"/>
  <c r="AA14" i="17" s="1"/>
  <c r="Z14" i="17" a="1"/>
  <c r="Z14" i="17" s="1"/>
  <c r="Y14" i="17" a="1"/>
  <c r="Y14" i="17" s="1"/>
  <c r="X14" i="17" a="1"/>
  <c r="X14" i="17" s="1"/>
  <c r="W14" i="17" a="1"/>
  <c r="W14" i="17" s="1"/>
  <c r="V14" i="17" a="1"/>
  <c r="V14" i="17" s="1"/>
  <c r="U14" i="17" a="1"/>
  <c r="U14" i="17" s="1"/>
  <c r="T14" i="17" a="1"/>
  <c r="T14" i="17" s="1"/>
  <c r="S14" i="17" a="1"/>
  <c r="S14" i="17" s="1"/>
  <c r="R14" i="17" a="1"/>
  <c r="R14" i="17" s="1"/>
  <c r="Q14" i="17" a="1"/>
  <c r="Q14" i="17" s="1"/>
  <c r="P14" i="17" a="1"/>
  <c r="P14" i="17" s="1"/>
  <c r="O14" i="17" a="1"/>
  <c r="O14" i="17" s="1"/>
  <c r="N14" i="17" a="1"/>
  <c r="N14" i="17" s="1"/>
  <c r="M14" i="17" a="1"/>
  <c r="M14" i="17" s="1"/>
  <c r="L14" i="17" a="1"/>
  <c r="L14" i="17" s="1"/>
  <c r="K14" i="17"/>
  <c r="BN13" i="17" a="1"/>
  <c r="BN13" i="17" s="1"/>
  <c r="BM13" i="17" a="1"/>
  <c r="BM13" i="17" s="1"/>
  <c r="BL13" i="17" a="1"/>
  <c r="BL13" i="17" s="1"/>
  <c r="BK13" i="17" a="1"/>
  <c r="BK13" i="17" s="1"/>
  <c r="BJ13" i="17" a="1"/>
  <c r="BJ13" i="17" s="1"/>
  <c r="BI13" i="17" a="1"/>
  <c r="BI13" i="17" s="1"/>
  <c r="BH13" i="17" a="1"/>
  <c r="BH13" i="17" s="1"/>
  <c r="BG13" i="17" a="1"/>
  <c r="BG13" i="17" s="1"/>
  <c r="BF13" i="17" a="1"/>
  <c r="BF13" i="17" s="1"/>
  <c r="BE13" i="17" a="1"/>
  <c r="BE13" i="17" s="1"/>
  <c r="BD13" i="17" a="1"/>
  <c r="BD13" i="17" s="1"/>
  <c r="BC13" i="17" a="1"/>
  <c r="BC13" i="17" s="1"/>
  <c r="BB13" i="17" a="1"/>
  <c r="BB13" i="17" s="1"/>
  <c r="BA13" i="17" a="1"/>
  <c r="BA13" i="17" s="1"/>
  <c r="AZ13" i="17" a="1"/>
  <c r="AZ13" i="17" s="1"/>
  <c r="AY13" i="17" a="1"/>
  <c r="AY13" i="17" s="1"/>
  <c r="AX13" i="17" a="1"/>
  <c r="AX13" i="17" s="1"/>
  <c r="AW13" i="17" a="1"/>
  <c r="AW13" i="17" s="1"/>
  <c r="AV13" i="17" a="1"/>
  <c r="AV13" i="17" s="1"/>
  <c r="AU13" i="17" a="1"/>
  <c r="AU13" i="17" s="1"/>
  <c r="AT13" i="17" a="1"/>
  <c r="AT13" i="17" s="1"/>
  <c r="AS13" i="17" a="1"/>
  <c r="AS13" i="17" s="1"/>
  <c r="AQ13" i="17" a="1"/>
  <c r="AQ13" i="17" s="1"/>
  <c r="AP13" i="17" a="1"/>
  <c r="AP13" i="17" s="1"/>
  <c r="AO13" i="17" a="1"/>
  <c r="AO13" i="17" s="1"/>
  <c r="AN13" i="17" a="1"/>
  <c r="AN13" i="17" s="1"/>
  <c r="AM13" i="17" a="1"/>
  <c r="AM13" i="17" s="1"/>
  <c r="AL13" i="17" a="1"/>
  <c r="AL13" i="17" s="1"/>
  <c r="AK13" i="17" a="1"/>
  <c r="AK13" i="17" s="1"/>
  <c r="AJ13" i="17" a="1"/>
  <c r="AJ13" i="17" s="1"/>
  <c r="AI13" i="17" a="1"/>
  <c r="AI13" i="17" s="1"/>
  <c r="AH13" i="17" a="1"/>
  <c r="AH13" i="17" s="1"/>
  <c r="AG13" i="17" a="1"/>
  <c r="AG13" i="17" s="1"/>
  <c r="AF13" i="17" a="1"/>
  <c r="AF13" i="17" s="1"/>
  <c r="AE13" i="17" a="1"/>
  <c r="AE13" i="17" s="1"/>
  <c r="AD13" i="17" a="1"/>
  <c r="AD13" i="17" s="1"/>
  <c r="AC13" i="17" a="1"/>
  <c r="AC13" i="17" s="1"/>
  <c r="AB13" i="17" a="1"/>
  <c r="AB13" i="17" s="1"/>
  <c r="AA13" i="17" a="1"/>
  <c r="AA13" i="17" s="1"/>
  <c r="Z13" i="17" a="1"/>
  <c r="Z13" i="17" s="1"/>
  <c r="Y13" i="17" a="1"/>
  <c r="Y13" i="17" s="1"/>
  <c r="X13" i="17" a="1"/>
  <c r="X13" i="17" s="1"/>
  <c r="W13" i="17" a="1"/>
  <c r="W13" i="17" s="1"/>
  <c r="V13" i="17" a="1"/>
  <c r="V13" i="17" s="1"/>
  <c r="U13" i="17" a="1"/>
  <c r="U13" i="17" s="1"/>
  <c r="T13" i="17" a="1"/>
  <c r="T13" i="17" s="1"/>
  <c r="S13" i="17" a="1"/>
  <c r="S13" i="17" s="1"/>
  <c r="R13" i="17" a="1"/>
  <c r="R13" i="17" s="1"/>
  <c r="Q13" i="17" a="1"/>
  <c r="Q13" i="17" s="1"/>
  <c r="P13" i="17" a="1"/>
  <c r="P13" i="17" s="1"/>
  <c r="O13" i="17" a="1"/>
  <c r="O13" i="17" s="1"/>
  <c r="N13" i="17" a="1"/>
  <c r="N13" i="17" s="1"/>
  <c r="M13" i="17" a="1"/>
  <c r="M13" i="17" s="1"/>
  <c r="L13" i="17" a="1"/>
  <c r="L13" i="17" s="1"/>
  <c r="K13" i="17"/>
  <c r="BN12" i="17" a="1"/>
  <c r="BN12" i="17" s="1"/>
  <c r="BM12" i="17" a="1"/>
  <c r="BM12" i="17" s="1"/>
  <c r="BL12" i="17" a="1"/>
  <c r="BL12" i="17" s="1"/>
  <c r="BK12" i="17" a="1"/>
  <c r="BK12" i="17" s="1"/>
  <c r="BJ12" i="17" a="1"/>
  <c r="BJ12" i="17" s="1"/>
  <c r="BI12" i="17" a="1"/>
  <c r="BI12" i="17" s="1"/>
  <c r="BH12" i="17" a="1"/>
  <c r="BH12" i="17" s="1"/>
  <c r="BG12" i="17" a="1"/>
  <c r="BG12" i="17" s="1"/>
  <c r="BF12" i="17" a="1"/>
  <c r="BF12" i="17" s="1"/>
  <c r="BE12" i="17" a="1"/>
  <c r="BE12" i="17" s="1"/>
  <c r="BD12" i="17" a="1"/>
  <c r="BD12" i="17" s="1"/>
  <c r="BC12" i="17" a="1"/>
  <c r="BC12" i="17" s="1"/>
  <c r="BB12" i="17" a="1"/>
  <c r="BB12" i="17" s="1"/>
  <c r="BA12" i="17" a="1"/>
  <c r="BA12" i="17" s="1"/>
  <c r="AZ12" i="17" a="1"/>
  <c r="AZ12" i="17" s="1"/>
  <c r="AY12" i="17" a="1"/>
  <c r="AY12" i="17" s="1"/>
  <c r="AX12" i="17" a="1"/>
  <c r="AX12" i="17" s="1"/>
  <c r="AW12" i="17" a="1"/>
  <c r="AW12" i="17" s="1"/>
  <c r="AV12" i="17" a="1"/>
  <c r="AV12" i="17" s="1"/>
  <c r="AU12" i="17" a="1"/>
  <c r="AU12" i="17" s="1"/>
  <c r="AT12" i="17" a="1"/>
  <c r="AT12" i="17" s="1"/>
  <c r="AS12" i="17" a="1"/>
  <c r="AS12" i="17" s="1"/>
  <c r="AQ12" i="17" a="1"/>
  <c r="AQ12" i="17" s="1"/>
  <c r="AP12" i="17" a="1"/>
  <c r="AP12" i="17" s="1"/>
  <c r="AO12" i="17" a="1"/>
  <c r="AO12" i="17" s="1"/>
  <c r="AN12" i="17" a="1"/>
  <c r="AN12" i="17" s="1"/>
  <c r="AM12" i="17" a="1"/>
  <c r="AM12" i="17" s="1"/>
  <c r="AL12" i="17" a="1"/>
  <c r="AL12" i="17" s="1"/>
  <c r="AK12" i="17" a="1"/>
  <c r="AK12" i="17" s="1"/>
  <c r="AJ12" i="17" a="1"/>
  <c r="AJ12" i="17" s="1"/>
  <c r="AI12" i="17" a="1"/>
  <c r="AI12" i="17" s="1"/>
  <c r="AH12" i="17" a="1"/>
  <c r="AH12" i="17" s="1"/>
  <c r="AG12" i="17" a="1"/>
  <c r="AG12" i="17" s="1"/>
  <c r="AF12" i="17" a="1"/>
  <c r="AF12" i="17" s="1"/>
  <c r="AE12" i="17" a="1"/>
  <c r="AE12" i="17" s="1"/>
  <c r="AD12" i="17" a="1"/>
  <c r="AD12" i="17" s="1"/>
  <c r="AC12" i="17" a="1"/>
  <c r="AC12" i="17" s="1"/>
  <c r="AB12" i="17" a="1"/>
  <c r="AB12" i="17" s="1"/>
  <c r="AA12" i="17" a="1"/>
  <c r="AA12" i="17" s="1"/>
  <c r="Z12" i="17" a="1"/>
  <c r="Z12" i="17" s="1"/>
  <c r="Y12" i="17" a="1"/>
  <c r="Y12" i="17" s="1"/>
  <c r="X12" i="17" a="1"/>
  <c r="X12" i="17" s="1"/>
  <c r="W12" i="17" a="1"/>
  <c r="W12" i="17" s="1"/>
  <c r="V12" i="17" a="1"/>
  <c r="V12" i="17" s="1"/>
  <c r="U12" i="17" a="1"/>
  <c r="U12" i="17" s="1"/>
  <c r="T12" i="17" a="1"/>
  <c r="T12" i="17" s="1"/>
  <c r="S12" i="17" a="1"/>
  <c r="S12" i="17" s="1"/>
  <c r="R12" i="17" a="1"/>
  <c r="R12" i="17" s="1"/>
  <c r="Q12" i="17" a="1"/>
  <c r="Q12" i="17" s="1"/>
  <c r="P12" i="17" a="1"/>
  <c r="P12" i="17" s="1"/>
  <c r="O12" i="17" a="1"/>
  <c r="O12" i="17" s="1"/>
  <c r="N12" i="17" a="1"/>
  <c r="N12" i="17" s="1"/>
  <c r="M12" i="17" a="1"/>
  <c r="M12" i="17" s="1"/>
  <c r="L12" i="17" a="1"/>
  <c r="L12" i="17" s="1"/>
  <c r="K12" i="17"/>
  <c r="BN11" i="17" a="1"/>
  <c r="BN11" i="17" s="1"/>
  <c r="BM11" i="17" a="1"/>
  <c r="BM11" i="17" s="1"/>
  <c r="BL11" i="17" a="1"/>
  <c r="BL11" i="17" s="1"/>
  <c r="BK11" i="17" a="1"/>
  <c r="BK11" i="17" s="1"/>
  <c r="BJ11" i="17" a="1"/>
  <c r="BJ11" i="17" s="1"/>
  <c r="BI11" i="17" a="1"/>
  <c r="BI11" i="17" s="1"/>
  <c r="BH11" i="17" a="1"/>
  <c r="BH11" i="17" s="1"/>
  <c r="BG11" i="17" a="1"/>
  <c r="BG11" i="17" s="1"/>
  <c r="BF11" i="17" a="1"/>
  <c r="BF11" i="17" s="1"/>
  <c r="BE11" i="17" a="1"/>
  <c r="BE11" i="17" s="1"/>
  <c r="BD11" i="17" a="1"/>
  <c r="BD11" i="17" s="1"/>
  <c r="BC11" i="17" a="1"/>
  <c r="BC11" i="17" s="1"/>
  <c r="BB11" i="17" a="1"/>
  <c r="BB11" i="17" s="1"/>
  <c r="BA11" i="17" a="1"/>
  <c r="BA11" i="17" s="1"/>
  <c r="AZ11" i="17" a="1"/>
  <c r="AZ11" i="17" s="1"/>
  <c r="AY11" i="17" a="1"/>
  <c r="AY11" i="17" s="1"/>
  <c r="AX11" i="17" a="1"/>
  <c r="AX11" i="17" s="1"/>
  <c r="AW11" i="17" a="1"/>
  <c r="AW11" i="17" s="1"/>
  <c r="AV11" i="17" a="1"/>
  <c r="AV11" i="17" s="1"/>
  <c r="AU11" i="17" a="1"/>
  <c r="AU11" i="17" s="1"/>
  <c r="AT11" i="17" a="1"/>
  <c r="AT11" i="17" s="1"/>
  <c r="AS11" i="17" a="1"/>
  <c r="AS11" i="17" s="1"/>
  <c r="AQ11" i="17" a="1"/>
  <c r="AQ11" i="17" s="1"/>
  <c r="AP11" i="17" a="1"/>
  <c r="AP11" i="17" s="1"/>
  <c r="AO11" i="17" a="1"/>
  <c r="AO11" i="17" s="1"/>
  <c r="AN11" i="17" a="1"/>
  <c r="AN11" i="17" s="1"/>
  <c r="AM11" i="17" a="1"/>
  <c r="AM11" i="17" s="1"/>
  <c r="AL11" i="17" a="1"/>
  <c r="AL11" i="17" s="1"/>
  <c r="AK11" i="17" a="1"/>
  <c r="AK11" i="17" s="1"/>
  <c r="AJ11" i="17" a="1"/>
  <c r="AJ11" i="17" s="1"/>
  <c r="AI11" i="17" a="1"/>
  <c r="AI11" i="17" s="1"/>
  <c r="AH11" i="17" a="1"/>
  <c r="AH11" i="17" s="1"/>
  <c r="AG11" i="17" a="1"/>
  <c r="AG11" i="17" s="1"/>
  <c r="AF11" i="17" a="1"/>
  <c r="AF11" i="17" s="1"/>
  <c r="AE11" i="17" a="1"/>
  <c r="AE11" i="17" s="1"/>
  <c r="AD11" i="17" a="1"/>
  <c r="AD11" i="17" s="1"/>
  <c r="AC11" i="17" a="1"/>
  <c r="AC11" i="17" s="1"/>
  <c r="AB11" i="17" a="1"/>
  <c r="AB11" i="17" s="1"/>
  <c r="AA11" i="17" a="1"/>
  <c r="AA11" i="17" s="1"/>
  <c r="Z11" i="17" a="1"/>
  <c r="Z11" i="17" s="1"/>
  <c r="Y11" i="17" a="1"/>
  <c r="Y11" i="17" s="1"/>
  <c r="X11" i="17" a="1"/>
  <c r="X11" i="17" s="1"/>
  <c r="W11" i="17" a="1"/>
  <c r="W11" i="17" s="1"/>
  <c r="V11" i="17" a="1"/>
  <c r="V11" i="17" s="1"/>
  <c r="U11" i="17" a="1"/>
  <c r="U11" i="17" s="1"/>
  <c r="T11" i="17" a="1"/>
  <c r="T11" i="17" s="1"/>
  <c r="S11" i="17" a="1"/>
  <c r="S11" i="17" s="1"/>
  <c r="R11" i="17" a="1"/>
  <c r="R11" i="17" s="1"/>
  <c r="Q11" i="17" a="1"/>
  <c r="Q11" i="17" s="1"/>
  <c r="P11" i="17" a="1"/>
  <c r="P11" i="17" s="1"/>
  <c r="O11" i="17" a="1"/>
  <c r="O11" i="17" s="1"/>
  <c r="N11" i="17" a="1"/>
  <c r="N11" i="17" s="1"/>
  <c r="M11" i="17" a="1"/>
  <c r="M11" i="17" s="1"/>
  <c r="L11" i="17" a="1"/>
  <c r="L11" i="17" s="1"/>
  <c r="K11" i="17"/>
  <c r="BN10" i="17" a="1"/>
  <c r="BN10" i="17" s="1"/>
  <c r="BM10" i="17" a="1"/>
  <c r="BM10" i="17" s="1"/>
  <c r="BL10" i="17" a="1"/>
  <c r="BL10" i="17" s="1"/>
  <c r="BK10" i="17" a="1"/>
  <c r="BK10" i="17" s="1"/>
  <c r="BJ10" i="17" a="1"/>
  <c r="BJ10" i="17" s="1"/>
  <c r="BI10" i="17" a="1"/>
  <c r="BI10" i="17" s="1"/>
  <c r="BH10" i="17" a="1"/>
  <c r="BH10" i="17" s="1"/>
  <c r="BG10" i="17" a="1"/>
  <c r="BG10" i="17" s="1"/>
  <c r="BF10" i="17" a="1"/>
  <c r="BF10" i="17" s="1"/>
  <c r="BE10" i="17" a="1"/>
  <c r="BE10" i="17" s="1"/>
  <c r="BD10" i="17" a="1"/>
  <c r="BD10" i="17" s="1"/>
  <c r="BC10" i="17" a="1"/>
  <c r="BC10" i="17" s="1"/>
  <c r="BB10" i="17" a="1"/>
  <c r="BB10" i="17" s="1"/>
  <c r="BA10" i="17" a="1"/>
  <c r="BA10" i="17" s="1"/>
  <c r="AZ10" i="17" a="1"/>
  <c r="AZ10" i="17" s="1"/>
  <c r="AY10" i="17" a="1"/>
  <c r="AY10" i="17" s="1"/>
  <c r="AX10" i="17" a="1"/>
  <c r="AX10" i="17" s="1"/>
  <c r="AW10" i="17" a="1"/>
  <c r="AW10" i="17" s="1"/>
  <c r="AV10" i="17" a="1"/>
  <c r="AV10" i="17" s="1"/>
  <c r="AU10" i="17" a="1"/>
  <c r="AU10" i="17" s="1"/>
  <c r="AT10" i="17" a="1"/>
  <c r="AT10" i="17" s="1"/>
  <c r="AS10" i="17" a="1"/>
  <c r="AS10" i="17" s="1"/>
  <c r="AQ10" i="17" a="1"/>
  <c r="AQ10" i="17" s="1"/>
  <c r="AP10" i="17" a="1"/>
  <c r="AP10" i="17" s="1"/>
  <c r="AO10" i="17" a="1"/>
  <c r="AO10" i="17" s="1"/>
  <c r="AN10" i="17" a="1"/>
  <c r="AN10" i="17" s="1"/>
  <c r="AM10" i="17" a="1"/>
  <c r="AM10" i="17" s="1"/>
  <c r="AL10" i="17" a="1"/>
  <c r="AL10" i="17" s="1"/>
  <c r="AK10" i="17" a="1"/>
  <c r="AK10" i="17" s="1"/>
  <c r="AJ10" i="17" a="1"/>
  <c r="AJ10" i="17" s="1"/>
  <c r="AI10" i="17" a="1"/>
  <c r="AI10" i="17" s="1"/>
  <c r="AH10" i="17" a="1"/>
  <c r="AH10" i="17" s="1"/>
  <c r="AG10" i="17" a="1"/>
  <c r="AG10" i="17" s="1"/>
  <c r="AF10" i="17" a="1"/>
  <c r="AF10" i="17" s="1"/>
  <c r="AE10" i="17" a="1"/>
  <c r="AE10" i="17" s="1"/>
  <c r="AD10" i="17" a="1"/>
  <c r="AD10" i="17" s="1"/>
  <c r="AC10" i="17" a="1"/>
  <c r="AC10" i="17" s="1"/>
  <c r="AB10" i="17" a="1"/>
  <c r="AB10" i="17" s="1"/>
  <c r="AA10" i="17" a="1"/>
  <c r="AA10" i="17" s="1"/>
  <c r="Z10" i="17" a="1"/>
  <c r="Z10" i="17" s="1"/>
  <c r="Y10" i="17" a="1"/>
  <c r="Y10" i="17" s="1"/>
  <c r="X10" i="17" a="1"/>
  <c r="X10" i="17" s="1"/>
  <c r="W10" i="17" a="1"/>
  <c r="W10" i="17" s="1"/>
  <c r="V10" i="17" a="1"/>
  <c r="V10" i="17" s="1"/>
  <c r="U10" i="17" a="1"/>
  <c r="U10" i="17" s="1"/>
  <c r="T10" i="17" a="1"/>
  <c r="T10" i="17" s="1"/>
  <c r="S10" i="17" a="1"/>
  <c r="S10" i="17" s="1"/>
  <c r="R10" i="17" a="1"/>
  <c r="R10" i="17" s="1"/>
  <c r="Q10" i="17" a="1"/>
  <c r="Q10" i="17" s="1"/>
  <c r="P10" i="17" a="1"/>
  <c r="P10" i="17" s="1"/>
  <c r="O10" i="17" a="1"/>
  <c r="O10" i="17" s="1"/>
  <c r="N10" i="17" a="1"/>
  <c r="N10" i="17" s="1"/>
  <c r="M10" i="17" a="1"/>
  <c r="M10" i="17" s="1"/>
  <c r="L10" i="17" a="1"/>
  <c r="L10" i="17" s="1"/>
  <c r="K10" i="17"/>
  <c r="BN9" i="17" a="1"/>
  <c r="BN9" i="17" s="1"/>
  <c r="BM9" i="17" a="1"/>
  <c r="BM9" i="17" s="1"/>
  <c r="BL9" i="17" a="1"/>
  <c r="BL9" i="17" s="1"/>
  <c r="BK9" i="17" a="1"/>
  <c r="BK9" i="17" s="1"/>
  <c r="BJ9" i="17" a="1"/>
  <c r="BJ9" i="17" s="1"/>
  <c r="BI9" i="17" a="1"/>
  <c r="BI9" i="17" s="1"/>
  <c r="BH9" i="17" a="1"/>
  <c r="BH9" i="17" s="1"/>
  <c r="BG9" i="17" a="1"/>
  <c r="BG9" i="17" s="1"/>
  <c r="BF9" i="17" a="1"/>
  <c r="BF9" i="17" s="1"/>
  <c r="BE9" i="17" a="1"/>
  <c r="BE9" i="17" s="1"/>
  <c r="BD9" i="17" a="1"/>
  <c r="BD9" i="17" s="1"/>
  <c r="BC9" i="17" a="1"/>
  <c r="BC9" i="17" s="1"/>
  <c r="BB9" i="17" a="1"/>
  <c r="BB9" i="17" s="1"/>
  <c r="BA9" i="17" a="1"/>
  <c r="BA9" i="17" s="1"/>
  <c r="AZ9" i="17" a="1"/>
  <c r="AZ9" i="17" s="1"/>
  <c r="AY9" i="17" a="1"/>
  <c r="AY9" i="17" s="1"/>
  <c r="AX9" i="17" a="1"/>
  <c r="AX9" i="17" s="1"/>
  <c r="AW9" i="17" a="1"/>
  <c r="AW9" i="17" s="1"/>
  <c r="AV9" i="17" a="1"/>
  <c r="AV9" i="17" s="1"/>
  <c r="AU9" i="17" a="1"/>
  <c r="AU9" i="17" s="1"/>
  <c r="AT9" i="17" a="1"/>
  <c r="AT9" i="17" s="1"/>
  <c r="AS9" i="17" a="1"/>
  <c r="AS9" i="17" s="1"/>
  <c r="AQ9" i="17" a="1"/>
  <c r="AQ9" i="17" s="1"/>
  <c r="AP9" i="17" a="1"/>
  <c r="AP9" i="17" s="1"/>
  <c r="AO9" i="17" a="1"/>
  <c r="AO9" i="17" s="1"/>
  <c r="AN9" i="17" a="1"/>
  <c r="AN9" i="17" s="1"/>
  <c r="AM9" i="17" a="1"/>
  <c r="AM9" i="17" s="1"/>
  <c r="AL9" i="17" a="1"/>
  <c r="AL9" i="17" s="1"/>
  <c r="AK9" i="17" a="1"/>
  <c r="AK9" i="17" s="1"/>
  <c r="AJ9" i="17" a="1"/>
  <c r="AJ9" i="17" s="1"/>
  <c r="AI9" i="17" a="1"/>
  <c r="AI9" i="17" s="1"/>
  <c r="AH9" i="17" a="1"/>
  <c r="AH9" i="17" s="1"/>
  <c r="AG9" i="17" a="1"/>
  <c r="AG9" i="17" s="1"/>
  <c r="AF9" i="17" a="1"/>
  <c r="AF9" i="17" s="1"/>
  <c r="AE9" i="17" a="1"/>
  <c r="AE9" i="17" s="1"/>
  <c r="AD9" i="17" a="1"/>
  <c r="AD9" i="17" s="1"/>
  <c r="AC9" i="17" a="1"/>
  <c r="AC9" i="17" s="1"/>
  <c r="AB9" i="17" a="1"/>
  <c r="AB9" i="17" s="1"/>
  <c r="AA9" i="17" a="1"/>
  <c r="AA9" i="17" s="1"/>
  <c r="Z9" i="17" a="1"/>
  <c r="Z9" i="17" s="1"/>
  <c r="Y9" i="17" a="1"/>
  <c r="Y9" i="17" s="1"/>
  <c r="X9" i="17" a="1"/>
  <c r="X9" i="17" s="1"/>
  <c r="W9" i="17" a="1"/>
  <c r="W9" i="17" s="1"/>
  <c r="V9" i="17" a="1"/>
  <c r="V9" i="17" s="1"/>
  <c r="U9" i="17" a="1"/>
  <c r="U9" i="17" s="1"/>
  <c r="T9" i="17" a="1"/>
  <c r="T9" i="17" s="1"/>
  <c r="S9" i="17" a="1"/>
  <c r="S9" i="17" s="1"/>
  <c r="R9" i="17" a="1"/>
  <c r="R9" i="17" s="1"/>
  <c r="Q9" i="17" a="1"/>
  <c r="Q9" i="17" s="1"/>
  <c r="P9" i="17" a="1"/>
  <c r="P9" i="17" s="1"/>
  <c r="O9" i="17" a="1"/>
  <c r="O9" i="17" s="1"/>
  <c r="N9" i="17" a="1"/>
  <c r="N9" i="17" s="1"/>
  <c r="M9" i="17" a="1"/>
  <c r="M9" i="17" s="1"/>
  <c r="L9" i="17" a="1"/>
  <c r="L9" i="17" s="1"/>
  <c r="K9" i="17"/>
  <c r="BN8" i="17" a="1"/>
  <c r="BN8" i="17" s="1"/>
  <c r="BM8" i="17" a="1"/>
  <c r="BM8" i="17" s="1"/>
  <c r="BL8" i="17" a="1"/>
  <c r="BL8" i="17" s="1"/>
  <c r="BK8" i="17" a="1"/>
  <c r="BK8" i="17" s="1"/>
  <c r="BJ8" i="17" a="1"/>
  <c r="BJ8" i="17" s="1"/>
  <c r="BI8" i="17" a="1"/>
  <c r="BI8" i="17" s="1"/>
  <c r="BH8" i="17" a="1"/>
  <c r="BH8" i="17" s="1"/>
  <c r="BG8" i="17" a="1"/>
  <c r="BG8" i="17" s="1"/>
  <c r="BF8" i="17" a="1"/>
  <c r="BF8" i="17" s="1"/>
  <c r="BE8" i="17" a="1"/>
  <c r="BE8" i="17" s="1"/>
  <c r="BD8" i="17" a="1"/>
  <c r="BD8" i="17" s="1"/>
  <c r="BC8" i="17" a="1"/>
  <c r="BC8" i="17" s="1"/>
  <c r="BB8" i="17" a="1"/>
  <c r="BB8" i="17" s="1"/>
  <c r="BA8" i="17" a="1"/>
  <c r="BA8" i="17" s="1"/>
  <c r="AZ8" i="17" a="1"/>
  <c r="AZ8" i="17" s="1"/>
  <c r="AY8" i="17" a="1"/>
  <c r="AY8" i="17" s="1"/>
  <c r="AX8" i="17" a="1"/>
  <c r="AX8" i="17" s="1"/>
  <c r="AW8" i="17" a="1"/>
  <c r="AW8" i="17" s="1"/>
  <c r="AV8" i="17" a="1"/>
  <c r="AV8" i="17" s="1"/>
  <c r="AU8" i="17" a="1"/>
  <c r="AU8" i="17" s="1"/>
  <c r="AT8" i="17" a="1"/>
  <c r="AT8" i="17" s="1"/>
  <c r="AS8" i="17" a="1"/>
  <c r="AS8" i="17" s="1"/>
  <c r="AQ8" i="17" a="1"/>
  <c r="AQ8" i="17" s="1"/>
  <c r="AP8" i="17" a="1"/>
  <c r="AP8" i="17" s="1"/>
  <c r="AO8" i="17" a="1"/>
  <c r="AO8" i="17" s="1"/>
  <c r="AN8" i="17" a="1"/>
  <c r="AN8" i="17" s="1"/>
  <c r="AM8" i="17" a="1"/>
  <c r="AM8" i="17" s="1"/>
  <c r="AL8" i="17" a="1"/>
  <c r="AL8" i="17" s="1"/>
  <c r="AK8" i="17" a="1"/>
  <c r="AK8" i="17" s="1"/>
  <c r="AJ8" i="17" a="1"/>
  <c r="AJ8" i="17" s="1"/>
  <c r="AI8" i="17" a="1"/>
  <c r="AI8" i="17" s="1"/>
  <c r="AH8" i="17" a="1"/>
  <c r="AH8" i="17" s="1"/>
  <c r="AG8" i="17" a="1"/>
  <c r="AG8" i="17" s="1"/>
  <c r="AF8" i="17" a="1"/>
  <c r="AF8" i="17" s="1"/>
  <c r="AE8" i="17" a="1"/>
  <c r="AE8" i="17" s="1"/>
  <c r="AD8" i="17" a="1"/>
  <c r="AD8" i="17" s="1"/>
  <c r="AC8" i="17" a="1"/>
  <c r="AC8" i="17" s="1"/>
  <c r="AB8" i="17" a="1"/>
  <c r="AB8" i="17" s="1"/>
  <c r="AA8" i="17" a="1"/>
  <c r="AA8" i="17" s="1"/>
  <c r="Z8" i="17" a="1"/>
  <c r="Z8" i="17" s="1"/>
  <c r="Y8" i="17" a="1"/>
  <c r="Y8" i="17" s="1"/>
  <c r="X8" i="17" a="1"/>
  <c r="X8" i="17" s="1"/>
  <c r="W8" i="17" a="1"/>
  <c r="W8" i="17" s="1"/>
  <c r="V8" i="17" a="1"/>
  <c r="V8" i="17" s="1"/>
  <c r="U8" i="17" a="1"/>
  <c r="U8" i="17" s="1"/>
  <c r="T8" i="17" a="1"/>
  <c r="T8" i="17" s="1"/>
  <c r="S8" i="17" a="1"/>
  <c r="S8" i="17" s="1"/>
  <c r="R8" i="17" a="1"/>
  <c r="R8" i="17" s="1"/>
  <c r="Q8" i="17" a="1"/>
  <c r="Q8" i="17" s="1"/>
  <c r="P8" i="17" a="1"/>
  <c r="P8" i="17" s="1"/>
  <c r="O8" i="17" a="1"/>
  <c r="O8" i="17" s="1"/>
  <c r="N8" i="17" a="1"/>
  <c r="N8" i="17" s="1"/>
  <c r="M8" i="17" a="1"/>
  <c r="M8" i="17" s="1"/>
  <c r="L8" i="17" a="1"/>
  <c r="L8" i="17" s="1"/>
  <c r="K8" i="17"/>
  <c r="BN7" i="17" a="1"/>
  <c r="BN7" i="17" s="1"/>
  <c r="BM7" i="17" a="1"/>
  <c r="BM7" i="17" s="1"/>
  <c r="BL7" i="17" a="1"/>
  <c r="BL7" i="17" s="1"/>
  <c r="BK7" i="17" a="1"/>
  <c r="BK7" i="17" s="1"/>
  <c r="BJ7" i="17" a="1"/>
  <c r="BJ7" i="17" s="1"/>
  <c r="BI7" i="17" a="1"/>
  <c r="BI7" i="17" s="1"/>
  <c r="BH7" i="17" a="1"/>
  <c r="BH7" i="17" s="1"/>
  <c r="BG7" i="17" a="1"/>
  <c r="BG7" i="17" s="1"/>
  <c r="BF7" i="17" a="1"/>
  <c r="BF7" i="17" s="1"/>
  <c r="BE7" i="17" a="1"/>
  <c r="BE7" i="17" s="1"/>
  <c r="BD7" i="17" a="1"/>
  <c r="BD7" i="17" s="1"/>
  <c r="BC7" i="17" a="1"/>
  <c r="BC7" i="17" s="1"/>
  <c r="BB7" i="17" a="1"/>
  <c r="BB7" i="17" s="1"/>
  <c r="BA7" i="17" a="1"/>
  <c r="BA7" i="17" s="1"/>
  <c r="AZ7" i="17" a="1"/>
  <c r="AZ7" i="17" s="1"/>
  <c r="AY7" i="17" a="1"/>
  <c r="AY7" i="17" s="1"/>
  <c r="AX7" i="17" a="1"/>
  <c r="AX7" i="17" s="1"/>
  <c r="AW7" i="17" a="1"/>
  <c r="AW7" i="17" s="1"/>
  <c r="AV7" i="17" a="1"/>
  <c r="AV7" i="17" s="1"/>
  <c r="AU7" i="17" a="1"/>
  <c r="AU7" i="17" s="1"/>
  <c r="AT7" i="17" a="1"/>
  <c r="AT7" i="17" s="1"/>
  <c r="AS7" i="17" a="1"/>
  <c r="AS7" i="17" s="1"/>
  <c r="AQ7" i="17" a="1"/>
  <c r="AQ7" i="17" s="1"/>
  <c r="AP7" i="17" a="1"/>
  <c r="AP7" i="17" s="1"/>
  <c r="AO7" i="17" a="1"/>
  <c r="AO7" i="17" s="1"/>
  <c r="AN7" i="17" a="1"/>
  <c r="AN7" i="17" s="1"/>
  <c r="AM7" i="17" a="1"/>
  <c r="AM7" i="17" s="1"/>
  <c r="AL7" i="17" a="1"/>
  <c r="AL7" i="17" s="1"/>
  <c r="AK7" i="17" a="1"/>
  <c r="AK7" i="17" s="1"/>
  <c r="AJ7" i="17" a="1"/>
  <c r="AJ7" i="17" s="1"/>
  <c r="AI7" i="17" a="1"/>
  <c r="AI7" i="17" s="1"/>
  <c r="AH7" i="17" a="1"/>
  <c r="AH7" i="17" s="1"/>
  <c r="AG7" i="17" a="1"/>
  <c r="AG7" i="17" s="1"/>
  <c r="AF7" i="17" a="1"/>
  <c r="AF7" i="17" s="1"/>
  <c r="AE7" i="17" a="1"/>
  <c r="AE7" i="17" s="1"/>
  <c r="AD7" i="17" a="1"/>
  <c r="AD7" i="17" s="1"/>
  <c r="AC7" i="17" a="1"/>
  <c r="AC7" i="17" s="1"/>
  <c r="AB7" i="17" a="1"/>
  <c r="AB7" i="17" s="1"/>
  <c r="AA7" i="17" a="1"/>
  <c r="AA7" i="17" s="1"/>
  <c r="Z7" i="17" a="1"/>
  <c r="Z7" i="17" s="1"/>
  <c r="Y7" i="17" a="1"/>
  <c r="Y7" i="17" s="1"/>
  <c r="X7" i="17" a="1"/>
  <c r="X7" i="17" s="1"/>
  <c r="W7" i="17" a="1"/>
  <c r="W7" i="17" s="1"/>
  <c r="V7" i="17" a="1"/>
  <c r="V7" i="17" s="1"/>
  <c r="U7" i="17" a="1"/>
  <c r="U7" i="17" s="1"/>
  <c r="T7" i="17" a="1"/>
  <c r="T7" i="17" s="1"/>
  <c r="S7" i="17" a="1"/>
  <c r="S7" i="17" s="1"/>
  <c r="R7" i="17" a="1"/>
  <c r="R7" i="17" s="1"/>
  <c r="Q7" i="17" a="1"/>
  <c r="Q7" i="17" s="1"/>
  <c r="P7" i="17" a="1"/>
  <c r="P7" i="17" s="1"/>
  <c r="O7" i="17" a="1"/>
  <c r="O7" i="17" s="1"/>
  <c r="N7" i="17" a="1"/>
  <c r="N7" i="17" s="1"/>
  <c r="M7" i="17" a="1"/>
  <c r="M7" i="17" s="1"/>
  <c r="L7" i="17" a="1"/>
  <c r="L7" i="17" s="1"/>
  <c r="K7" i="17"/>
  <c r="BN6" i="17" a="1"/>
  <c r="BN6" i="17" s="1"/>
  <c r="BM6" i="17" a="1"/>
  <c r="BM6" i="17" s="1"/>
  <c r="BL6" i="17" a="1"/>
  <c r="BL6" i="17" s="1"/>
  <c r="BK6" i="17" a="1"/>
  <c r="BK6" i="17" s="1"/>
  <c r="BJ6" i="17" a="1"/>
  <c r="BJ6" i="17" s="1"/>
  <c r="BI6" i="17" a="1"/>
  <c r="BI6" i="17" s="1"/>
  <c r="BH6" i="17" a="1"/>
  <c r="BH6" i="17" s="1"/>
  <c r="BG6" i="17" a="1"/>
  <c r="BG6" i="17" s="1"/>
  <c r="BF6" i="17" a="1"/>
  <c r="BF6" i="17" s="1"/>
  <c r="BE6" i="17" a="1"/>
  <c r="BE6" i="17" s="1"/>
  <c r="BD6" i="17" a="1"/>
  <c r="BD6" i="17" s="1"/>
  <c r="BC6" i="17" a="1"/>
  <c r="BC6" i="17" s="1"/>
  <c r="BB6" i="17" a="1"/>
  <c r="BB6" i="17" s="1"/>
  <c r="BA6" i="17" a="1"/>
  <c r="BA6" i="17" s="1"/>
  <c r="AZ6" i="17" a="1"/>
  <c r="AZ6" i="17" s="1"/>
  <c r="AY6" i="17" a="1"/>
  <c r="AY6" i="17" s="1"/>
  <c r="AX6" i="17" a="1"/>
  <c r="AX6" i="17" s="1"/>
  <c r="AW6" i="17" a="1"/>
  <c r="AW6" i="17" s="1"/>
  <c r="AV6" i="17" a="1"/>
  <c r="AV6" i="17" s="1"/>
  <c r="AU6" i="17" a="1"/>
  <c r="AU6" i="17" s="1"/>
  <c r="AT6" i="17" a="1"/>
  <c r="AT6" i="17" s="1"/>
  <c r="AS6" i="17" a="1"/>
  <c r="AS6" i="17" s="1"/>
  <c r="AQ6" i="17" a="1"/>
  <c r="AQ6" i="17" s="1"/>
  <c r="AP6" i="17" a="1"/>
  <c r="AP6" i="17" s="1"/>
  <c r="AO6" i="17" a="1"/>
  <c r="AO6" i="17" s="1"/>
  <c r="AN6" i="17" a="1"/>
  <c r="AN6" i="17" s="1"/>
  <c r="AM6" i="17" a="1"/>
  <c r="AM6" i="17" s="1"/>
  <c r="AL6" i="17" a="1"/>
  <c r="AL6" i="17" s="1"/>
  <c r="AK6" i="17" a="1"/>
  <c r="AK6" i="17" s="1"/>
  <c r="AJ6" i="17" a="1"/>
  <c r="AJ6" i="17" s="1"/>
  <c r="AI6" i="17" a="1"/>
  <c r="AI6" i="17" s="1"/>
  <c r="AH6" i="17" a="1"/>
  <c r="AH6" i="17" s="1"/>
  <c r="AG6" i="17" a="1"/>
  <c r="AG6" i="17" s="1"/>
  <c r="AF6" i="17" a="1"/>
  <c r="AF6" i="17" s="1"/>
  <c r="AE6" i="17" a="1"/>
  <c r="AE6" i="17" s="1"/>
  <c r="AD6" i="17" a="1"/>
  <c r="AD6" i="17" s="1"/>
  <c r="AC6" i="17" a="1"/>
  <c r="AC6" i="17" s="1"/>
  <c r="AB6" i="17" a="1"/>
  <c r="AB6" i="17" s="1"/>
  <c r="AA6" i="17" a="1"/>
  <c r="AA6" i="17" s="1"/>
  <c r="Z6" i="17" a="1"/>
  <c r="Z6" i="17" s="1"/>
  <c r="Y6" i="17" a="1"/>
  <c r="Y6" i="17" s="1"/>
  <c r="X6" i="17" a="1"/>
  <c r="X6" i="17" s="1"/>
  <c r="W6" i="17" a="1"/>
  <c r="W6" i="17" s="1"/>
  <c r="V6" i="17" a="1"/>
  <c r="V6" i="17" s="1"/>
  <c r="U6" i="17" a="1"/>
  <c r="U6" i="17" s="1"/>
  <c r="T6" i="17" a="1"/>
  <c r="T6" i="17" s="1"/>
  <c r="S6" i="17" a="1"/>
  <c r="S6" i="17" s="1"/>
  <c r="R6" i="17" a="1"/>
  <c r="R6" i="17" s="1"/>
  <c r="Q6" i="17" a="1"/>
  <c r="Q6" i="17" s="1"/>
  <c r="P6" i="17" a="1"/>
  <c r="P6" i="17" s="1"/>
  <c r="O6" i="17" a="1"/>
  <c r="O6" i="17" s="1"/>
  <c r="N6" i="17" a="1"/>
  <c r="N6" i="17" s="1"/>
  <c r="M6" i="17" a="1"/>
  <c r="M6" i="17" s="1"/>
  <c r="L6" i="17" a="1"/>
  <c r="L6" i="17" s="1"/>
  <c r="K6" i="17"/>
  <c r="BN5" i="17" a="1"/>
  <c r="BN5" i="17" s="1"/>
  <c r="BM5" i="17" a="1"/>
  <c r="BM5" i="17" s="1"/>
  <c r="BL5" i="17" a="1"/>
  <c r="BL5" i="17" s="1"/>
  <c r="BK5" i="17" a="1"/>
  <c r="BK5" i="17" s="1"/>
  <c r="BJ5" i="17" a="1"/>
  <c r="BJ5" i="17" s="1"/>
  <c r="BI5" i="17" a="1"/>
  <c r="BI5" i="17" s="1"/>
  <c r="BH5" i="17" a="1"/>
  <c r="BH5" i="17" s="1"/>
  <c r="BG5" i="17" a="1"/>
  <c r="BG5" i="17" s="1"/>
  <c r="BF5" i="17" a="1"/>
  <c r="BF5" i="17" s="1"/>
  <c r="BE5" i="17" a="1"/>
  <c r="BE5" i="17" s="1"/>
  <c r="BD5" i="17" a="1"/>
  <c r="BD5" i="17" s="1"/>
  <c r="BC5" i="17" a="1"/>
  <c r="BC5" i="17" s="1"/>
  <c r="BB5" i="17" a="1"/>
  <c r="BB5" i="17" s="1"/>
  <c r="BA5" i="17" a="1"/>
  <c r="BA5" i="17" s="1"/>
  <c r="AZ5" i="17" a="1"/>
  <c r="AZ5" i="17" s="1"/>
  <c r="AY5" i="17" a="1"/>
  <c r="AY5" i="17" s="1"/>
  <c r="AX5" i="17" a="1"/>
  <c r="AX5" i="17" s="1"/>
  <c r="AW5" i="17" a="1"/>
  <c r="AW5" i="17" s="1"/>
  <c r="AV5" i="17" a="1"/>
  <c r="AV5" i="17" s="1"/>
  <c r="AU5" i="17" a="1"/>
  <c r="AU5" i="17" s="1"/>
  <c r="AT5" i="17" a="1"/>
  <c r="AT5" i="17" s="1"/>
  <c r="AS5" i="17" a="1"/>
  <c r="AS5" i="17" s="1"/>
  <c r="AQ5" i="17" a="1"/>
  <c r="AQ5" i="17" s="1"/>
  <c r="AP5" i="17" a="1"/>
  <c r="AP5" i="17" s="1"/>
  <c r="AO5" i="17" a="1"/>
  <c r="AO5" i="17" s="1"/>
  <c r="AN5" i="17" a="1"/>
  <c r="AN5" i="17" s="1"/>
  <c r="AM5" i="17" a="1"/>
  <c r="AM5" i="17" s="1"/>
  <c r="AL5" i="17" a="1"/>
  <c r="AL5" i="17" s="1"/>
  <c r="AK5" i="17" a="1"/>
  <c r="AK5" i="17" s="1"/>
  <c r="AJ5" i="17" a="1"/>
  <c r="AJ5" i="17" s="1"/>
  <c r="AI5" i="17" a="1"/>
  <c r="AI5" i="17" s="1"/>
  <c r="AH5" i="17" a="1"/>
  <c r="AH5" i="17" s="1"/>
  <c r="AG5" i="17" a="1"/>
  <c r="AG5" i="17" s="1"/>
  <c r="AF5" i="17" a="1"/>
  <c r="AF5" i="17" s="1"/>
  <c r="AE5" i="17" a="1"/>
  <c r="AE5" i="17" s="1"/>
  <c r="AD5" i="17" a="1"/>
  <c r="AD5" i="17" s="1"/>
  <c r="AC5" i="17" a="1"/>
  <c r="AC5" i="17" s="1"/>
  <c r="AB5" i="17" a="1"/>
  <c r="AB5" i="17" s="1"/>
  <c r="AA5" i="17" a="1"/>
  <c r="AA5" i="17" s="1"/>
  <c r="Z5" i="17" a="1"/>
  <c r="Z5" i="17" s="1"/>
  <c r="Y5" i="17" a="1"/>
  <c r="Y5" i="17" s="1"/>
  <c r="X5" i="17" a="1"/>
  <c r="X5" i="17" s="1"/>
  <c r="W5" i="17" a="1"/>
  <c r="W5" i="17" s="1"/>
  <c r="V5" i="17" a="1"/>
  <c r="V5" i="17" s="1"/>
  <c r="U5" i="17" a="1"/>
  <c r="U5" i="17" s="1"/>
  <c r="T5" i="17" a="1"/>
  <c r="T5" i="17" s="1"/>
  <c r="S5" i="17" a="1"/>
  <c r="S5" i="17" s="1"/>
  <c r="R5" i="17" a="1"/>
  <c r="R5" i="17" s="1"/>
  <c r="Q5" i="17" a="1"/>
  <c r="Q5" i="17" s="1"/>
  <c r="P5" i="17" a="1"/>
  <c r="P5" i="17" s="1"/>
  <c r="O5" i="17" a="1"/>
  <c r="O5" i="17" s="1"/>
  <c r="N5" i="17" a="1"/>
  <c r="N5" i="17" s="1"/>
  <c r="M5" i="17" a="1"/>
  <c r="M5" i="17" s="1"/>
  <c r="L5" i="17" a="1"/>
  <c r="L5" i="17" s="1"/>
  <c r="K5" i="17"/>
  <c r="BN4" i="17" a="1"/>
  <c r="BN4" i="17" s="1"/>
  <c r="BM4" i="17" a="1"/>
  <c r="BM4" i="17" s="1"/>
  <c r="BL4" i="17" a="1"/>
  <c r="BL4" i="17" s="1"/>
  <c r="BK4" i="17" a="1"/>
  <c r="BK4" i="17" s="1"/>
  <c r="BJ4" i="17" a="1"/>
  <c r="BJ4" i="17" s="1"/>
  <c r="BI4" i="17" a="1"/>
  <c r="BI4" i="17" s="1"/>
  <c r="BH4" i="17" a="1"/>
  <c r="BH4" i="17" s="1"/>
  <c r="BG4" i="17" a="1"/>
  <c r="BG4" i="17" s="1"/>
  <c r="BF4" i="17" a="1"/>
  <c r="BF4" i="17" s="1"/>
  <c r="BE4" i="17" a="1"/>
  <c r="BE4" i="17" s="1"/>
  <c r="BD4" i="17" a="1"/>
  <c r="BD4" i="17" s="1"/>
  <c r="BC4" i="17" a="1"/>
  <c r="BC4" i="17" s="1"/>
  <c r="BB4" i="17" a="1"/>
  <c r="BB4" i="17" s="1"/>
  <c r="BA4" i="17" a="1"/>
  <c r="BA4" i="17" s="1"/>
  <c r="AZ4" i="17" a="1"/>
  <c r="AZ4" i="17" s="1"/>
  <c r="AY4" i="17" a="1"/>
  <c r="AY4" i="17" s="1"/>
  <c r="AX4" i="17" a="1"/>
  <c r="AX4" i="17" s="1"/>
  <c r="AW4" i="17" a="1"/>
  <c r="AW4" i="17" s="1"/>
  <c r="AV4" i="17" a="1"/>
  <c r="AV4" i="17" s="1"/>
  <c r="AU4" i="17" a="1"/>
  <c r="AU4" i="17" s="1"/>
  <c r="AT4" i="17" a="1"/>
  <c r="AT4" i="17" s="1"/>
  <c r="AS4" i="17" a="1"/>
  <c r="AS4" i="17" s="1"/>
  <c r="AQ4" i="17" a="1"/>
  <c r="AQ4" i="17" s="1"/>
  <c r="AP4" i="17" a="1"/>
  <c r="AP4" i="17" s="1"/>
  <c r="AO4" i="17" a="1"/>
  <c r="AO4" i="17" s="1"/>
  <c r="AN4" i="17" a="1"/>
  <c r="AN4" i="17" s="1"/>
  <c r="AM4" i="17" a="1"/>
  <c r="AM4" i="17" s="1"/>
  <c r="AL4" i="17" a="1"/>
  <c r="AL4" i="17" s="1"/>
  <c r="AK4" i="17" a="1"/>
  <c r="AK4" i="17" s="1"/>
  <c r="AJ4" i="17" a="1"/>
  <c r="AJ4" i="17" s="1"/>
  <c r="AI4" i="17" a="1"/>
  <c r="AI4" i="17" s="1"/>
  <c r="AH4" i="17" a="1"/>
  <c r="AH4" i="17" s="1"/>
  <c r="AG4" i="17" a="1"/>
  <c r="AG4" i="17" s="1"/>
  <c r="AF4" i="17" a="1"/>
  <c r="AF4" i="17" s="1"/>
  <c r="AE4" i="17" a="1"/>
  <c r="AE4" i="17" s="1"/>
  <c r="AD4" i="17" a="1"/>
  <c r="AD4" i="17" s="1"/>
  <c r="AC4" i="17" a="1"/>
  <c r="AC4" i="17" s="1"/>
  <c r="AB4" i="17" a="1"/>
  <c r="AB4" i="17" s="1"/>
  <c r="AA4" i="17" a="1"/>
  <c r="AA4" i="17" s="1"/>
  <c r="Z4" i="17" a="1"/>
  <c r="Z4" i="17" s="1"/>
  <c r="Y4" i="17" a="1"/>
  <c r="Y4" i="17" s="1"/>
  <c r="X4" i="17" a="1"/>
  <c r="X4" i="17" s="1"/>
  <c r="W4" i="17" a="1"/>
  <c r="W4" i="17" s="1"/>
  <c r="V4" i="17" a="1"/>
  <c r="V4" i="17" s="1"/>
  <c r="U4" i="17" a="1"/>
  <c r="U4" i="17" s="1"/>
  <c r="T4" i="17" a="1"/>
  <c r="T4" i="17" s="1"/>
  <c r="S4" i="17" a="1"/>
  <c r="S4" i="17" s="1"/>
  <c r="R4" i="17" a="1"/>
  <c r="R4" i="17" s="1"/>
  <c r="Q4" i="17" a="1"/>
  <c r="Q4" i="17" s="1"/>
  <c r="P4" i="17" a="1"/>
  <c r="P4" i="17" s="1"/>
  <c r="O4" i="17" a="1"/>
  <c r="O4" i="17" s="1"/>
  <c r="N4" i="17" a="1"/>
  <c r="N4" i="17" s="1"/>
  <c r="M4" i="17" a="1"/>
  <c r="M4" i="17" s="1"/>
  <c r="L4" i="17" a="1"/>
  <c r="L4" i="17" s="1"/>
  <c r="K4" i="17"/>
  <c r="BN3" i="17" a="1"/>
  <c r="BN3" i="17" s="1"/>
  <c r="BM3" i="17" a="1"/>
  <c r="BM3" i="17" s="1"/>
  <c r="BL3" i="17" a="1"/>
  <c r="BL3" i="17" s="1"/>
  <c r="BK3" i="17" a="1"/>
  <c r="BK3" i="17" s="1"/>
  <c r="BJ3" i="17" a="1"/>
  <c r="BJ3" i="17" s="1"/>
  <c r="BI3" i="17" a="1"/>
  <c r="BI3" i="17" s="1"/>
  <c r="BH3" i="17" a="1"/>
  <c r="BH3" i="17" s="1"/>
  <c r="BG3" i="17" a="1"/>
  <c r="BG3" i="17" s="1"/>
  <c r="BF3" i="17" a="1"/>
  <c r="BF3" i="17" s="1"/>
  <c r="BE3" i="17" a="1"/>
  <c r="BE3" i="17" s="1"/>
  <c r="BD3" i="17" a="1"/>
  <c r="BD3" i="17" s="1"/>
  <c r="BC3" i="17" a="1"/>
  <c r="BC3" i="17" s="1"/>
  <c r="BB3" i="17" a="1"/>
  <c r="BB3" i="17" s="1"/>
  <c r="BA3" i="17" a="1"/>
  <c r="BA3" i="17" s="1"/>
  <c r="AZ3" i="17" a="1"/>
  <c r="AZ3" i="17" s="1"/>
  <c r="AY3" i="17" a="1"/>
  <c r="AY3" i="17" s="1"/>
  <c r="AX3" i="17" a="1"/>
  <c r="AX3" i="17" s="1"/>
  <c r="AW3" i="17" a="1"/>
  <c r="AW3" i="17" s="1"/>
  <c r="AV3" i="17" a="1"/>
  <c r="AV3" i="17" s="1"/>
  <c r="AU3" i="17" a="1"/>
  <c r="AU3" i="17" s="1"/>
  <c r="AT3" i="17" a="1"/>
  <c r="AT3" i="17" s="1"/>
  <c r="AS3" i="17" a="1"/>
  <c r="AS3" i="17" s="1"/>
  <c r="AQ3" i="17" a="1"/>
  <c r="AQ3" i="17" s="1"/>
  <c r="AP3" i="17" a="1"/>
  <c r="AP3" i="17" s="1"/>
  <c r="AO3" i="17" a="1"/>
  <c r="AO3" i="17" s="1"/>
  <c r="AN3" i="17" a="1"/>
  <c r="AN3" i="17" s="1"/>
  <c r="AM3" i="17" a="1"/>
  <c r="AM3" i="17" s="1"/>
  <c r="AL3" i="17" a="1"/>
  <c r="AL3" i="17" s="1"/>
  <c r="AK3" i="17" a="1"/>
  <c r="AK3" i="17" s="1"/>
  <c r="AJ3" i="17" a="1"/>
  <c r="AJ3" i="17" s="1"/>
  <c r="AI3" i="17" a="1"/>
  <c r="AI3" i="17" s="1"/>
  <c r="AH3" i="17" a="1"/>
  <c r="AH3" i="17" s="1"/>
  <c r="AG3" i="17" a="1"/>
  <c r="AG3" i="17" s="1"/>
  <c r="AF3" i="17" a="1"/>
  <c r="AF3" i="17" s="1"/>
  <c r="AE3" i="17" a="1"/>
  <c r="AE3" i="17" s="1"/>
  <c r="AD3" i="17" a="1"/>
  <c r="AD3" i="17" s="1"/>
  <c r="AC3" i="17" a="1"/>
  <c r="AC3" i="17" s="1"/>
  <c r="AB3" i="17" a="1"/>
  <c r="AB3" i="17" s="1"/>
  <c r="AA3" i="17" a="1"/>
  <c r="AA3" i="17" s="1"/>
  <c r="Z3" i="17" a="1"/>
  <c r="Z3" i="17" s="1"/>
  <c r="Y3" i="17" a="1"/>
  <c r="Y3" i="17" s="1"/>
  <c r="X3" i="17" a="1"/>
  <c r="X3" i="17" s="1"/>
  <c r="W3" i="17" a="1"/>
  <c r="W3" i="17" s="1"/>
  <c r="V3" i="17" a="1"/>
  <c r="V3" i="17" s="1"/>
  <c r="U3" i="17" a="1"/>
  <c r="U3" i="17" s="1"/>
  <c r="T3" i="17" a="1"/>
  <c r="T3" i="17" s="1"/>
  <c r="S3" i="17" a="1"/>
  <c r="S3" i="17" s="1"/>
  <c r="R3" i="17" a="1"/>
  <c r="R3" i="17" s="1"/>
  <c r="Q3" i="17" a="1"/>
  <c r="Q3" i="17" s="1"/>
  <c r="P3" i="17" a="1"/>
  <c r="P3" i="17" s="1"/>
  <c r="O3" i="17" a="1"/>
  <c r="O3" i="17" s="1"/>
  <c r="N3" i="17" a="1"/>
  <c r="N3" i="17" s="1"/>
  <c r="M3" i="17" a="1"/>
  <c r="M3" i="17" s="1"/>
  <c r="L3" i="17" a="1"/>
  <c r="L3" i="17" s="1"/>
  <c r="K3" i="17"/>
  <c r="BN2" i="17" a="1"/>
  <c r="BN2" i="17" s="1"/>
  <c r="BM2" i="17" a="1"/>
  <c r="BM2" i="17" s="1"/>
  <c r="BL2" i="17" a="1"/>
  <c r="BL2" i="17" s="1"/>
  <c r="BK2" i="17" a="1"/>
  <c r="BK2" i="17" s="1"/>
  <c r="BJ2" i="17" a="1"/>
  <c r="BJ2" i="17" s="1"/>
  <c r="BI2" i="17" a="1"/>
  <c r="BI2" i="17" s="1"/>
  <c r="BH2" i="17" a="1"/>
  <c r="BH2" i="17" s="1"/>
  <c r="BG2" i="17" a="1"/>
  <c r="BG2" i="17" s="1"/>
  <c r="BF2" i="17" a="1"/>
  <c r="BF2" i="17" s="1"/>
  <c r="BE2" i="17" a="1"/>
  <c r="BE2" i="17" s="1"/>
  <c r="BD2" i="17" a="1"/>
  <c r="BD2" i="17" s="1"/>
  <c r="BC2" i="17" a="1"/>
  <c r="BC2" i="17" s="1"/>
  <c r="BB2" i="17" a="1"/>
  <c r="BB2" i="17" s="1"/>
  <c r="BA2" i="17" a="1"/>
  <c r="BA2" i="17" s="1"/>
  <c r="AZ2" i="17" a="1"/>
  <c r="AZ2" i="17" s="1"/>
  <c r="AY2" i="17" a="1"/>
  <c r="AY2" i="17" s="1"/>
  <c r="AX2" i="17" a="1"/>
  <c r="AX2" i="17" s="1"/>
  <c r="AW2" i="17" a="1"/>
  <c r="AW2" i="17" s="1"/>
  <c r="AV2" i="17" a="1"/>
  <c r="AV2" i="17" s="1"/>
  <c r="AU2" i="17" a="1"/>
  <c r="AU2" i="17" s="1"/>
  <c r="AT2" i="17" a="1"/>
  <c r="AT2" i="17" s="1"/>
  <c r="AS2" i="17" a="1"/>
  <c r="AS2" i="17" s="1"/>
  <c r="AQ2" i="17" a="1"/>
  <c r="AQ2" i="17" s="1"/>
  <c r="AP2" i="17" a="1"/>
  <c r="AP2" i="17" s="1"/>
  <c r="AO2" i="17" a="1"/>
  <c r="AO2" i="17" s="1"/>
  <c r="AN2" i="17" a="1"/>
  <c r="AN2" i="17" s="1"/>
  <c r="AM2" i="17" a="1"/>
  <c r="AM2" i="17" s="1"/>
  <c r="AL2" i="17" a="1"/>
  <c r="AL2" i="17" s="1"/>
  <c r="AK2" i="17" a="1"/>
  <c r="AK2" i="17" s="1"/>
  <c r="AJ2" i="17" a="1"/>
  <c r="AJ2" i="17" s="1"/>
  <c r="AI2" i="17" a="1"/>
  <c r="AI2" i="17" s="1"/>
  <c r="AH2" i="17" a="1"/>
  <c r="AH2" i="17" s="1"/>
  <c r="AG2" i="17" a="1"/>
  <c r="AG2" i="17" s="1"/>
  <c r="AF2" i="17" a="1"/>
  <c r="AF2" i="17" s="1"/>
  <c r="AE2" i="17" a="1"/>
  <c r="AE2" i="17" s="1"/>
  <c r="AD2" i="17" a="1"/>
  <c r="AD2" i="17" s="1"/>
  <c r="AC2" i="17" a="1"/>
  <c r="AC2" i="17" s="1"/>
  <c r="AB2" i="17" a="1"/>
  <c r="AB2" i="17" s="1"/>
  <c r="AA2" i="17" a="1"/>
  <c r="AA2" i="17" s="1"/>
  <c r="Z2" i="17" a="1"/>
  <c r="Z2" i="17" s="1"/>
  <c r="Y2" i="17" a="1"/>
  <c r="Y2" i="17" s="1"/>
  <c r="X2" i="17" a="1"/>
  <c r="X2" i="17" s="1"/>
  <c r="W2" i="17" a="1"/>
  <c r="W2" i="17" s="1"/>
  <c r="V2" i="17" a="1"/>
  <c r="V2" i="17" s="1"/>
  <c r="U2" i="17" a="1"/>
  <c r="U2" i="17" s="1"/>
  <c r="T2" i="17" a="1"/>
  <c r="T2" i="17" s="1"/>
  <c r="S2" i="17" a="1"/>
  <c r="S2" i="17" s="1"/>
  <c r="R2" i="17" a="1"/>
  <c r="R2" i="17" s="1"/>
  <c r="Q2" i="17" a="1"/>
  <c r="Q2" i="17" s="1"/>
  <c r="P2" i="17" a="1"/>
  <c r="P2" i="17" s="1"/>
  <c r="O2" i="17" a="1"/>
  <c r="O2" i="17" s="1"/>
  <c r="N2" i="17" a="1"/>
  <c r="N2" i="17" s="1"/>
  <c r="M2" i="17" a="1"/>
  <c r="M2" i="17" s="1"/>
  <c r="L2" i="17" a="1"/>
  <c r="L2" i="17" s="1"/>
  <c r="K2" i="17"/>
  <c r="L64" i="9"/>
  <c r="L68" i="9"/>
  <c r="L70" i="9"/>
  <c r="L73" i="9"/>
  <c r="L77" i="9"/>
  <c r="L65" i="9"/>
  <c r="L67" i="9"/>
  <c r="L71" i="9"/>
  <c r="L75" i="9"/>
  <c r="L76" i="9"/>
  <c r="L79" i="9"/>
  <c r="L80" i="9"/>
  <c r="L62" i="9"/>
  <c r="L66" i="9"/>
  <c r="L69" i="9"/>
  <c r="L72" i="9"/>
  <c r="L74" i="9"/>
  <c r="L78" i="9"/>
  <c r="L43" i="9"/>
  <c r="L50" i="9"/>
  <c r="L53" i="9"/>
  <c r="L54" i="9"/>
  <c r="L56" i="9"/>
  <c r="L58" i="9"/>
  <c r="N58" i="9" s="1"/>
  <c r="L45" i="9"/>
  <c r="N45" i="9" s="1"/>
  <c r="L46" i="9"/>
  <c r="N46" i="9" s="1"/>
  <c r="L47" i="9"/>
  <c r="N47" i="9" s="1"/>
  <c r="L55" i="9"/>
  <c r="N55" i="9" s="1"/>
  <c r="L57" i="9"/>
  <c r="N57" i="9" s="1"/>
  <c r="L59" i="9"/>
  <c r="N59" i="9" s="1"/>
  <c r="L61" i="9"/>
  <c r="N61" i="9" s="1"/>
  <c r="L44" i="9"/>
  <c r="N44" i="9" s="1"/>
  <c r="L48" i="9"/>
  <c r="N48" i="9" s="1"/>
  <c r="L49" i="9"/>
  <c r="N49" i="9" s="1"/>
  <c r="L51" i="9"/>
  <c r="N51" i="9" s="1"/>
  <c r="L52" i="9"/>
  <c r="N52" i="9" s="1"/>
  <c r="L60" i="9"/>
  <c r="N60" i="9" s="1"/>
  <c r="L63" i="9"/>
  <c r="N63" i="9" s="1"/>
  <c r="BQ47" i="2"/>
  <c r="BQ48" i="2"/>
  <c r="BQ49" i="2"/>
  <c r="BQ50" i="2"/>
  <c r="BQ51" i="2"/>
  <c r="BQ52" i="2"/>
  <c r="BQ53" i="2"/>
  <c r="BQ54" i="2"/>
  <c r="BQ55" i="2"/>
  <c r="BQ56" i="2"/>
  <c r="BQ57" i="2"/>
  <c r="BQ58" i="2"/>
  <c r="BQ59" i="2"/>
  <c r="BQ60" i="2"/>
  <c r="BQ61" i="2"/>
  <c r="BQ62" i="2"/>
  <c r="BQ63" i="2"/>
  <c r="BQ64" i="2"/>
  <c r="BQ65" i="2"/>
  <c r="BQ66" i="2"/>
  <c r="BQ67" i="2"/>
  <c r="BQ68" i="2"/>
  <c r="BQ69" i="2"/>
  <c r="BQ70" i="2"/>
  <c r="BQ71" i="2"/>
  <c r="BQ72" i="2"/>
  <c r="BQ73" i="2"/>
  <c r="BQ74" i="2"/>
  <c r="BQ75" i="2"/>
  <c r="BQ76" i="2"/>
  <c r="BQ77" i="2"/>
  <c r="BQ78" i="2"/>
  <c r="BQ79" i="2"/>
  <c r="BQ80" i="2"/>
  <c r="DX80" i="2" s="1"/>
  <c r="BQ81" i="2"/>
  <c r="DX81" i="2" s="1"/>
  <c r="BQ82" i="2"/>
  <c r="DX82" i="2" s="1"/>
  <c r="BQ83" i="2"/>
  <c r="DX83" i="2" s="1"/>
  <c r="BQ46" i="2"/>
  <c r="DX46" i="2" s="1"/>
  <c r="BF41" i="2"/>
  <c r="BD42" i="2"/>
  <c r="BD41" i="2"/>
  <c r="BC41" i="2"/>
  <c r="BA41" i="2"/>
  <c r="AS41" i="2"/>
  <c r="AM42" i="2"/>
  <c r="AH41" i="2"/>
  <c r="W41" i="2"/>
  <c r="T41" i="2"/>
  <c r="M41" i="2"/>
  <c r="M42" i="2"/>
  <c r="EA47" i="2"/>
  <c r="EA48" i="2"/>
  <c r="EA49" i="2"/>
  <c r="EA50" i="2"/>
  <c r="EA51" i="2"/>
  <c r="EA52" i="2"/>
  <c r="EA53" i="2"/>
  <c r="EA54" i="2"/>
  <c r="EA55" i="2"/>
  <c r="EA56" i="2"/>
  <c r="EA57" i="2"/>
  <c r="EA58" i="2"/>
  <c r="EA59" i="2"/>
  <c r="EA60" i="2"/>
  <c r="EA61" i="2"/>
  <c r="EA62" i="2"/>
  <c r="EA63" i="2"/>
  <c r="EA64" i="2"/>
  <c r="EA65" i="2"/>
  <c r="EA66" i="2"/>
  <c r="EA67" i="2"/>
  <c r="EA68" i="2"/>
  <c r="EA69" i="2"/>
  <c r="EA70" i="2"/>
  <c r="EA71" i="2"/>
  <c r="EA72" i="2"/>
  <c r="EA73" i="2"/>
  <c r="EA74" i="2"/>
  <c r="EA75" i="2"/>
  <c r="EA76" i="2"/>
  <c r="EA77" i="2"/>
  <c r="EA78" i="2"/>
  <c r="EA79" i="2"/>
  <c r="EA80" i="2"/>
  <c r="EA81" i="2"/>
  <c r="EA82" i="2"/>
  <c r="EA83" i="2"/>
  <c r="EA46" i="2"/>
  <c r="BU46" i="2"/>
  <c r="BV46" i="2"/>
  <c r="BW46" i="2"/>
  <c r="BX46" i="2"/>
  <c r="BY46" i="2"/>
  <c r="BZ46" i="2"/>
  <c r="CA46" i="2"/>
  <c r="CB46" i="2"/>
  <c r="CC46" i="2"/>
  <c r="CD46" i="2"/>
  <c r="CE46" i="2"/>
  <c r="CF46" i="2"/>
  <c r="CG46" i="2"/>
  <c r="CH46" i="2"/>
  <c r="CI46" i="2"/>
  <c r="CJ46" i="2"/>
  <c r="CK46" i="2"/>
  <c r="CL46" i="2"/>
  <c r="CM46" i="2"/>
  <c r="CN46" i="2"/>
  <c r="CO46" i="2"/>
  <c r="CP46" i="2"/>
  <c r="CQ46" i="2"/>
  <c r="CR46" i="2"/>
  <c r="CS46" i="2"/>
  <c r="CU46" i="2"/>
  <c r="CV46" i="2"/>
  <c r="CW46" i="2"/>
  <c r="CX46" i="2"/>
  <c r="CZ46" i="2"/>
  <c r="DA46" i="2"/>
  <c r="DB46" i="2"/>
  <c r="DC46" i="2"/>
  <c r="DD46" i="2"/>
  <c r="DE46" i="2"/>
  <c r="DF46" i="2"/>
  <c r="DG46" i="2"/>
  <c r="DH46" i="2"/>
  <c r="DI46" i="2"/>
  <c r="DJ46" i="2"/>
  <c r="DK46" i="2"/>
  <c r="DL46" i="2"/>
  <c r="DM46" i="2"/>
  <c r="DN46" i="2"/>
  <c r="DO46" i="2"/>
  <c r="DP46" i="2"/>
  <c r="DQ46" i="2"/>
  <c r="DR46" i="2"/>
  <c r="DS46" i="2"/>
  <c r="DT46" i="2"/>
  <c r="DU46" i="2"/>
  <c r="BU47" i="2"/>
  <c r="BV47" i="2"/>
  <c r="BW47" i="2"/>
  <c r="BX47" i="2"/>
  <c r="BY47" i="2"/>
  <c r="BZ47" i="2"/>
  <c r="CA47" i="2"/>
  <c r="CB47" i="2"/>
  <c r="CC47" i="2"/>
  <c r="CD47" i="2"/>
  <c r="CE47" i="2"/>
  <c r="CF47" i="2"/>
  <c r="CG47" i="2"/>
  <c r="CH47" i="2"/>
  <c r="CI47" i="2"/>
  <c r="CJ47" i="2"/>
  <c r="CK47" i="2"/>
  <c r="CL47" i="2"/>
  <c r="CM47" i="2"/>
  <c r="CN47" i="2"/>
  <c r="CO47" i="2"/>
  <c r="CP47" i="2"/>
  <c r="CQ47" i="2"/>
  <c r="CR47" i="2"/>
  <c r="CS47" i="2"/>
  <c r="CU47" i="2"/>
  <c r="CV47" i="2"/>
  <c r="CW47" i="2"/>
  <c r="CX47" i="2"/>
  <c r="CZ47" i="2"/>
  <c r="DA47" i="2"/>
  <c r="DB47" i="2"/>
  <c r="DC47" i="2"/>
  <c r="DD47" i="2"/>
  <c r="DE47" i="2"/>
  <c r="DF47" i="2"/>
  <c r="DG47" i="2"/>
  <c r="DH47" i="2"/>
  <c r="DI47" i="2"/>
  <c r="DJ47" i="2"/>
  <c r="DK47" i="2"/>
  <c r="DL47" i="2"/>
  <c r="DM47" i="2"/>
  <c r="DN47" i="2"/>
  <c r="DO47" i="2"/>
  <c r="DP47" i="2"/>
  <c r="DQ47" i="2"/>
  <c r="DR47" i="2"/>
  <c r="DS47" i="2"/>
  <c r="DT47" i="2"/>
  <c r="DU47" i="2"/>
  <c r="BU48" i="2"/>
  <c r="BV48" i="2"/>
  <c r="BW48" i="2"/>
  <c r="BX48" i="2"/>
  <c r="BY48" i="2"/>
  <c r="BZ48" i="2"/>
  <c r="CA48" i="2"/>
  <c r="CB48" i="2"/>
  <c r="CC48" i="2"/>
  <c r="CD48" i="2"/>
  <c r="CE48" i="2"/>
  <c r="CF48" i="2"/>
  <c r="CG48" i="2"/>
  <c r="CH48" i="2"/>
  <c r="CI48" i="2"/>
  <c r="CJ48" i="2"/>
  <c r="CK48" i="2"/>
  <c r="CL48" i="2"/>
  <c r="CM48" i="2"/>
  <c r="CN48" i="2"/>
  <c r="CO48" i="2"/>
  <c r="CP48" i="2"/>
  <c r="CQ48" i="2"/>
  <c r="CR48" i="2"/>
  <c r="CS48" i="2"/>
  <c r="CU48" i="2"/>
  <c r="CV48" i="2"/>
  <c r="CW48" i="2"/>
  <c r="CX48" i="2"/>
  <c r="CZ48" i="2"/>
  <c r="DA48" i="2"/>
  <c r="DB48" i="2"/>
  <c r="DC48" i="2"/>
  <c r="DD48" i="2"/>
  <c r="DE48" i="2"/>
  <c r="DF48" i="2"/>
  <c r="DG48" i="2"/>
  <c r="DH48" i="2"/>
  <c r="DI48" i="2"/>
  <c r="DJ48" i="2"/>
  <c r="DK48" i="2"/>
  <c r="DL48" i="2"/>
  <c r="DM48" i="2"/>
  <c r="DN48" i="2"/>
  <c r="DO48" i="2"/>
  <c r="DP48" i="2"/>
  <c r="DQ48" i="2"/>
  <c r="DR48" i="2"/>
  <c r="DS48" i="2"/>
  <c r="DT48" i="2"/>
  <c r="DU48" i="2"/>
  <c r="BU49" i="2"/>
  <c r="BV49" i="2"/>
  <c r="BW49" i="2"/>
  <c r="BX49" i="2"/>
  <c r="BY49" i="2"/>
  <c r="BZ49" i="2"/>
  <c r="CA49" i="2"/>
  <c r="CB49" i="2"/>
  <c r="CC49" i="2"/>
  <c r="CD49" i="2"/>
  <c r="CE49" i="2"/>
  <c r="CF49" i="2"/>
  <c r="CG49" i="2"/>
  <c r="CH49" i="2"/>
  <c r="CI49" i="2"/>
  <c r="CJ49" i="2"/>
  <c r="CK49" i="2"/>
  <c r="CL49" i="2"/>
  <c r="CM49" i="2"/>
  <c r="CN49" i="2"/>
  <c r="CO49" i="2"/>
  <c r="CP49" i="2"/>
  <c r="CQ49" i="2"/>
  <c r="CR49" i="2"/>
  <c r="CS49" i="2"/>
  <c r="CU49" i="2"/>
  <c r="CV49" i="2"/>
  <c r="CW49" i="2"/>
  <c r="CX49" i="2"/>
  <c r="CZ49" i="2"/>
  <c r="DA49" i="2"/>
  <c r="DB49" i="2"/>
  <c r="DC49" i="2"/>
  <c r="DD49" i="2"/>
  <c r="DE49" i="2"/>
  <c r="DF49" i="2"/>
  <c r="DG49" i="2"/>
  <c r="DH49" i="2"/>
  <c r="DI49" i="2"/>
  <c r="DJ49" i="2"/>
  <c r="DK49" i="2"/>
  <c r="DL49" i="2"/>
  <c r="DM49" i="2"/>
  <c r="DN49" i="2"/>
  <c r="DO49" i="2"/>
  <c r="DP49" i="2"/>
  <c r="DQ49" i="2"/>
  <c r="DR49" i="2"/>
  <c r="DS49" i="2"/>
  <c r="DT49" i="2"/>
  <c r="DU49" i="2"/>
  <c r="BU50" i="2"/>
  <c r="BV50" i="2"/>
  <c r="BW50" i="2"/>
  <c r="BX50" i="2"/>
  <c r="BY50" i="2"/>
  <c r="BZ50" i="2"/>
  <c r="CA50" i="2"/>
  <c r="CB50" i="2"/>
  <c r="CC50" i="2"/>
  <c r="CD50" i="2"/>
  <c r="CE50" i="2"/>
  <c r="CF50" i="2"/>
  <c r="CG50" i="2"/>
  <c r="CH50" i="2"/>
  <c r="CI50" i="2"/>
  <c r="CJ50" i="2"/>
  <c r="CK50" i="2"/>
  <c r="CL50" i="2"/>
  <c r="CM50" i="2"/>
  <c r="CN50" i="2"/>
  <c r="CO50" i="2"/>
  <c r="CP50" i="2"/>
  <c r="CQ50" i="2"/>
  <c r="CR50" i="2"/>
  <c r="CS50" i="2"/>
  <c r="CU50" i="2"/>
  <c r="CV50" i="2"/>
  <c r="CW50" i="2"/>
  <c r="CX50" i="2"/>
  <c r="CZ50" i="2"/>
  <c r="DA50" i="2"/>
  <c r="DB50" i="2"/>
  <c r="DC50" i="2"/>
  <c r="DD50" i="2"/>
  <c r="DE50" i="2"/>
  <c r="DF50" i="2"/>
  <c r="DG50" i="2"/>
  <c r="DH50" i="2"/>
  <c r="DI50" i="2"/>
  <c r="DJ50" i="2"/>
  <c r="DL50" i="2"/>
  <c r="DM50" i="2"/>
  <c r="DN50" i="2"/>
  <c r="DO50" i="2"/>
  <c r="DP50" i="2"/>
  <c r="DQ50" i="2"/>
  <c r="DR50" i="2"/>
  <c r="DS50" i="2"/>
  <c r="DT50" i="2"/>
  <c r="DU50" i="2"/>
  <c r="BU51" i="2"/>
  <c r="BV51" i="2"/>
  <c r="BW51" i="2"/>
  <c r="BX51" i="2"/>
  <c r="BY51" i="2"/>
  <c r="BZ51" i="2"/>
  <c r="CA51" i="2"/>
  <c r="CB51" i="2"/>
  <c r="CC51" i="2"/>
  <c r="CD51" i="2"/>
  <c r="CE51" i="2"/>
  <c r="CF51" i="2"/>
  <c r="CG51" i="2"/>
  <c r="CH51" i="2"/>
  <c r="CI51" i="2"/>
  <c r="CJ51" i="2"/>
  <c r="CK51" i="2"/>
  <c r="CL51" i="2"/>
  <c r="CM51" i="2"/>
  <c r="CN51" i="2"/>
  <c r="CO51" i="2"/>
  <c r="CP51" i="2"/>
  <c r="CQ51" i="2"/>
  <c r="CR51" i="2"/>
  <c r="CS51" i="2"/>
  <c r="CU51" i="2"/>
  <c r="CV51" i="2"/>
  <c r="CW51" i="2"/>
  <c r="CX51" i="2"/>
  <c r="CZ51" i="2"/>
  <c r="DA51" i="2"/>
  <c r="DB51" i="2"/>
  <c r="DC51" i="2"/>
  <c r="DD51" i="2"/>
  <c r="DE51" i="2"/>
  <c r="DF51" i="2"/>
  <c r="DG51" i="2"/>
  <c r="DI51" i="2"/>
  <c r="DJ51" i="2"/>
  <c r="DK51" i="2"/>
  <c r="DL51" i="2"/>
  <c r="DM51" i="2"/>
  <c r="DN51" i="2"/>
  <c r="DO51" i="2"/>
  <c r="DP51" i="2"/>
  <c r="DQ51" i="2"/>
  <c r="DR51" i="2"/>
  <c r="DS51" i="2"/>
  <c r="DT51" i="2"/>
  <c r="DU51" i="2"/>
  <c r="BU52" i="2"/>
  <c r="BV52" i="2"/>
  <c r="BW52" i="2"/>
  <c r="BX52" i="2"/>
  <c r="BY52" i="2"/>
  <c r="BZ52" i="2"/>
  <c r="CA52" i="2"/>
  <c r="CB52" i="2"/>
  <c r="CC52" i="2"/>
  <c r="CD52" i="2"/>
  <c r="CE52" i="2"/>
  <c r="CF52" i="2"/>
  <c r="CG52" i="2"/>
  <c r="CH52" i="2"/>
  <c r="CI52" i="2"/>
  <c r="CJ52" i="2"/>
  <c r="CK52" i="2"/>
  <c r="CL52" i="2"/>
  <c r="CM52" i="2"/>
  <c r="CN52" i="2"/>
  <c r="CO52" i="2"/>
  <c r="CP52" i="2"/>
  <c r="CQ52" i="2"/>
  <c r="CR52" i="2"/>
  <c r="CS52" i="2"/>
  <c r="CU52" i="2"/>
  <c r="CV52" i="2"/>
  <c r="CW52" i="2"/>
  <c r="CX52" i="2"/>
  <c r="CZ52" i="2"/>
  <c r="DA52" i="2"/>
  <c r="DB52" i="2"/>
  <c r="DC52" i="2"/>
  <c r="DD52" i="2"/>
  <c r="DE52" i="2"/>
  <c r="DF52" i="2"/>
  <c r="DG52" i="2"/>
  <c r="DH52" i="2"/>
  <c r="DI52" i="2"/>
  <c r="DJ52" i="2"/>
  <c r="DK52" i="2"/>
  <c r="DL52" i="2"/>
  <c r="DM52" i="2"/>
  <c r="DN52" i="2"/>
  <c r="DO52" i="2"/>
  <c r="DP52" i="2"/>
  <c r="DQ52" i="2"/>
  <c r="DR52" i="2"/>
  <c r="DS52" i="2"/>
  <c r="DT52" i="2"/>
  <c r="DU52" i="2"/>
  <c r="BU53" i="2"/>
  <c r="BV53" i="2"/>
  <c r="BW53" i="2"/>
  <c r="BX53" i="2"/>
  <c r="BY53" i="2"/>
  <c r="BZ53" i="2"/>
  <c r="CA53" i="2"/>
  <c r="CB53" i="2"/>
  <c r="CC53" i="2"/>
  <c r="CD53" i="2"/>
  <c r="CE53" i="2"/>
  <c r="CF53" i="2"/>
  <c r="CG53" i="2"/>
  <c r="CH53" i="2"/>
  <c r="CI53" i="2"/>
  <c r="CJ53" i="2"/>
  <c r="CK53" i="2"/>
  <c r="CL53" i="2"/>
  <c r="CM53" i="2"/>
  <c r="CN53" i="2"/>
  <c r="CO53" i="2"/>
  <c r="CP53" i="2"/>
  <c r="CQ53" i="2"/>
  <c r="CR53" i="2"/>
  <c r="CS53" i="2"/>
  <c r="CU53" i="2"/>
  <c r="CV53" i="2"/>
  <c r="CW53" i="2"/>
  <c r="CX53" i="2"/>
  <c r="CZ53" i="2"/>
  <c r="DA53" i="2"/>
  <c r="DB53" i="2"/>
  <c r="DC53" i="2"/>
  <c r="DD53" i="2"/>
  <c r="DE53" i="2"/>
  <c r="DF53" i="2"/>
  <c r="DG53" i="2"/>
  <c r="DH53" i="2"/>
  <c r="DI53" i="2"/>
  <c r="DJ53" i="2"/>
  <c r="DK53" i="2"/>
  <c r="DL53" i="2"/>
  <c r="DM53" i="2"/>
  <c r="DN53" i="2"/>
  <c r="DO53" i="2"/>
  <c r="DP53" i="2"/>
  <c r="DQ53" i="2"/>
  <c r="DR53" i="2"/>
  <c r="DS53" i="2"/>
  <c r="DT53" i="2"/>
  <c r="DU53" i="2"/>
  <c r="BU54" i="2"/>
  <c r="BV54" i="2"/>
  <c r="BW54" i="2"/>
  <c r="BX54" i="2"/>
  <c r="BY54" i="2"/>
  <c r="BZ54" i="2"/>
  <c r="CA54" i="2"/>
  <c r="CB54" i="2"/>
  <c r="CC54" i="2"/>
  <c r="CD54" i="2"/>
  <c r="CE54" i="2"/>
  <c r="CF54" i="2"/>
  <c r="CG54" i="2"/>
  <c r="CH54" i="2"/>
  <c r="CI54" i="2"/>
  <c r="CJ54" i="2"/>
  <c r="CK54" i="2"/>
  <c r="CL54" i="2"/>
  <c r="CM54" i="2"/>
  <c r="CN54" i="2"/>
  <c r="CO54" i="2"/>
  <c r="CP54" i="2"/>
  <c r="CQ54" i="2"/>
  <c r="CR54" i="2"/>
  <c r="CS54" i="2"/>
  <c r="CU54" i="2"/>
  <c r="CV54" i="2"/>
  <c r="CW54" i="2"/>
  <c r="CX54" i="2"/>
  <c r="CZ54" i="2"/>
  <c r="DA54" i="2"/>
  <c r="DB54" i="2"/>
  <c r="DC54" i="2"/>
  <c r="DD54" i="2"/>
  <c r="DE54" i="2"/>
  <c r="DF54" i="2"/>
  <c r="DG54" i="2"/>
  <c r="DH54" i="2"/>
  <c r="DI54" i="2"/>
  <c r="DJ54" i="2"/>
  <c r="DK54" i="2"/>
  <c r="DL54" i="2"/>
  <c r="DM54" i="2"/>
  <c r="DN54" i="2"/>
  <c r="DO54" i="2"/>
  <c r="DP54" i="2"/>
  <c r="DQ54" i="2"/>
  <c r="DR54" i="2"/>
  <c r="DS54" i="2"/>
  <c r="DT54" i="2"/>
  <c r="DU54" i="2"/>
  <c r="BU55" i="2"/>
  <c r="BV55" i="2"/>
  <c r="BW55" i="2"/>
  <c r="BX55" i="2"/>
  <c r="BY55" i="2"/>
  <c r="BZ55" i="2"/>
  <c r="CA55" i="2"/>
  <c r="CB55" i="2"/>
  <c r="CC55" i="2"/>
  <c r="CD55" i="2"/>
  <c r="CE55" i="2"/>
  <c r="CF55" i="2"/>
  <c r="CG55" i="2"/>
  <c r="CH55" i="2"/>
  <c r="CI55" i="2"/>
  <c r="CJ55" i="2"/>
  <c r="CK55" i="2"/>
  <c r="CL55" i="2"/>
  <c r="CM55" i="2"/>
  <c r="CN55" i="2"/>
  <c r="CO55" i="2"/>
  <c r="CP55" i="2"/>
  <c r="CQ55" i="2"/>
  <c r="CR55" i="2"/>
  <c r="CS55" i="2"/>
  <c r="CU55" i="2"/>
  <c r="CV55" i="2"/>
  <c r="CW55" i="2"/>
  <c r="CX55" i="2"/>
  <c r="CZ55" i="2"/>
  <c r="DA55" i="2"/>
  <c r="DB55" i="2"/>
  <c r="DC55" i="2"/>
  <c r="DD55" i="2"/>
  <c r="DE55" i="2"/>
  <c r="DF55" i="2"/>
  <c r="DG55" i="2"/>
  <c r="DH55" i="2"/>
  <c r="DI55" i="2"/>
  <c r="DJ55" i="2"/>
  <c r="DK55" i="2"/>
  <c r="DL55" i="2"/>
  <c r="DM55" i="2"/>
  <c r="DN55" i="2"/>
  <c r="DO55" i="2"/>
  <c r="DP55" i="2"/>
  <c r="DQ55" i="2"/>
  <c r="DR55" i="2"/>
  <c r="DS55" i="2"/>
  <c r="DT55" i="2"/>
  <c r="DU55" i="2"/>
  <c r="BU56" i="2"/>
  <c r="BV56" i="2"/>
  <c r="BW56" i="2"/>
  <c r="BX56" i="2"/>
  <c r="BY56" i="2"/>
  <c r="BZ56" i="2"/>
  <c r="CA56" i="2"/>
  <c r="CB56" i="2"/>
  <c r="CC56" i="2"/>
  <c r="CD56" i="2"/>
  <c r="CE56" i="2"/>
  <c r="CF56" i="2"/>
  <c r="CG56" i="2"/>
  <c r="CH56" i="2"/>
  <c r="CI56" i="2"/>
  <c r="CJ56" i="2"/>
  <c r="CK56" i="2"/>
  <c r="CL56" i="2"/>
  <c r="CM56" i="2"/>
  <c r="CN56" i="2"/>
  <c r="CO56" i="2"/>
  <c r="CP56" i="2"/>
  <c r="CQ56" i="2"/>
  <c r="CR56" i="2"/>
  <c r="CS56" i="2"/>
  <c r="CU56" i="2"/>
  <c r="CV56" i="2"/>
  <c r="CW56" i="2"/>
  <c r="CX56" i="2"/>
  <c r="CZ56" i="2"/>
  <c r="DA56" i="2"/>
  <c r="DB56" i="2"/>
  <c r="DC56" i="2"/>
  <c r="DD56" i="2"/>
  <c r="DE56" i="2"/>
  <c r="DF56" i="2"/>
  <c r="DG56" i="2"/>
  <c r="DH56" i="2"/>
  <c r="DI56" i="2"/>
  <c r="DJ56" i="2"/>
  <c r="DK56" i="2"/>
  <c r="DL56" i="2"/>
  <c r="DM56" i="2"/>
  <c r="DN56" i="2"/>
  <c r="DO56" i="2"/>
  <c r="DP56" i="2"/>
  <c r="DQ56" i="2"/>
  <c r="DR56" i="2"/>
  <c r="DS56" i="2"/>
  <c r="DT56" i="2"/>
  <c r="DU56" i="2"/>
  <c r="BU57" i="2"/>
  <c r="BV57" i="2"/>
  <c r="BW57" i="2"/>
  <c r="BX57" i="2"/>
  <c r="BY57" i="2"/>
  <c r="BZ57" i="2"/>
  <c r="CA57" i="2"/>
  <c r="CB57" i="2"/>
  <c r="CC57" i="2"/>
  <c r="CD57" i="2"/>
  <c r="CE57" i="2"/>
  <c r="CF57" i="2"/>
  <c r="CG57" i="2"/>
  <c r="CH57" i="2"/>
  <c r="CI57" i="2"/>
  <c r="CJ57" i="2"/>
  <c r="CK57" i="2"/>
  <c r="CL57" i="2"/>
  <c r="CM57" i="2"/>
  <c r="CN57" i="2"/>
  <c r="CO57" i="2"/>
  <c r="CP57" i="2"/>
  <c r="CQ57" i="2"/>
  <c r="CR57" i="2"/>
  <c r="CS57" i="2"/>
  <c r="CU57" i="2"/>
  <c r="CV57" i="2"/>
  <c r="CW57" i="2"/>
  <c r="CX57" i="2"/>
  <c r="CZ57" i="2"/>
  <c r="DA57" i="2"/>
  <c r="DB57" i="2"/>
  <c r="DC57" i="2"/>
  <c r="DD57" i="2"/>
  <c r="DE57" i="2"/>
  <c r="DF57" i="2"/>
  <c r="DG57" i="2"/>
  <c r="DH57" i="2"/>
  <c r="DI57" i="2"/>
  <c r="DJ57" i="2"/>
  <c r="DK57" i="2"/>
  <c r="DL57" i="2"/>
  <c r="DM57" i="2"/>
  <c r="DN57" i="2"/>
  <c r="DO57" i="2"/>
  <c r="DP57" i="2"/>
  <c r="DQ57" i="2"/>
  <c r="DR57" i="2"/>
  <c r="DS57" i="2"/>
  <c r="DT57" i="2"/>
  <c r="DU57" i="2"/>
  <c r="BU58" i="2"/>
  <c r="BV58" i="2"/>
  <c r="BW58" i="2"/>
  <c r="BX58" i="2"/>
  <c r="BY58" i="2"/>
  <c r="BZ58" i="2"/>
  <c r="CA58" i="2"/>
  <c r="CB58" i="2"/>
  <c r="CC58" i="2"/>
  <c r="CD58" i="2"/>
  <c r="CE58" i="2"/>
  <c r="CF58" i="2"/>
  <c r="CG58" i="2"/>
  <c r="CH58" i="2"/>
  <c r="CI58" i="2"/>
  <c r="CJ58" i="2"/>
  <c r="CK58" i="2"/>
  <c r="CL58" i="2"/>
  <c r="CM58" i="2"/>
  <c r="CN58" i="2"/>
  <c r="CO58" i="2"/>
  <c r="CP58" i="2"/>
  <c r="CQ58" i="2"/>
  <c r="CR58" i="2"/>
  <c r="CS58" i="2"/>
  <c r="CU58" i="2"/>
  <c r="CV58" i="2"/>
  <c r="CW58" i="2"/>
  <c r="CX58" i="2"/>
  <c r="CZ58" i="2"/>
  <c r="DA58" i="2"/>
  <c r="DB58" i="2"/>
  <c r="DC58" i="2"/>
  <c r="DD58" i="2"/>
  <c r="DE58" i="2"/>
  <c r="DF58" i="2"/>
  <c r="DG58" i="2"/>
  <c r="DH58" i="2"/>
  <c r="DI58" i="2"/>
  <c r="DJ58" i="2"/>
  <c r="DK58" i="2"/>
  <c r="DL58" i="2"/>
  <c r="DM58" i="2"/>
  <c r="DN58" i="2"/>
  <c r="DO58" i="2"/>
  <c r="DP58" i="2"/>
  <c r="DQ58" i="2"/>
  <c r="DR58" i="2"/>
  <c r="DS58" i="2"/>
  <c r="DT58" i="2"/>
  <c r="DU58" i="2"/>
  <c r="BU59" i="2"/>
  <c r="BV59" i="2"/>
  <c r="BW59" i="2"/>
  <c r="BX59" i="2"/>
  <c r="BY59" i="2"/>
  <c r="BZ59" i="2"/>
  <c r="CA59" i="2"/>
  <c r="CB59" i="2"/>
  <c r="CC59" i="2"/>
  <c r="CD59" i="2"/>
  <c r="CE59" i="2"/>
  <c r="CF59" i="2"/>
  <c r="CG59" i="2"/>
  <c r="CH59" i="2"/>
  <c r="CI59" i="2"/>
  <c r="CJ59" i="2"/>
  <c r="CK59" i="2"/>
  <c r="CL59" i="2"/>
  <c r="CM59" i="2"/>
  <c r="CN59" i="2"/>
  <c r="CO59" i="2"/>
  <c r="CP59" i="2"/>
  <c r="CQ59" i="2"/>
  <c r="CR59" i="2"/>
  <c r="CS59" i="2"/>
  <c r="CU59" i="2"/>
  <c r="CV59" i="2"/>
  <c r="CW59" i="2"/>
  <c r="CX59" i="2"/>
  <c r="CZ59" i="2"/>
  <c r="DA59" i="2"/>
  <c r="DB59" i="2"/>
  <c r="DC59" i="2"/>
  <c r="DD59" i="2"/>
  <c r="DE59" i="2"/>
  <c r="DF59" i="2"/>
  <c r="DG59" i="2"/>
  <c r="DH59" i="2"/>
  <c r="DI59" i="2"/>
  <c r="DJ59" i="2"/>
  <c r="DK59" i="2"/>
  <c r="DL59" i="2"/>
  <c r="DM59" i="2"/>
  <c r="DN59" i="2"/>
  <c r="DO59" i="2"/>
  <c r="DP59" i="2"/>
  <c r="DQ59" i="2"/>
  <c r="DR59" i="2"/>
  <c r="DS59" i="2"/>
  <c r="DT59" i="2"/>
  <c r="DU59" i="2"/>
  <c r="BU60" i="2"/>
  <c r="BV60" i="2"/>
  <c r="BW60" i="2"/>
  <c r="BX60" i="2"/>
  <c r="BY60" i="2"/>
  <c r="BZ60" i="2"/>
  <c r="CA60" i="2"/>
  <c r="CB60" i="2"/>
  <c r="CC60" i="2"/>
  <c r="CD60" i="2"/>
  <c r="CE60" i="2"/>
  <c r="CF60" i="2"/>
  <c r="CG60" i="2"/>
  <c r="CH60" i="2"/>
  <c r="CI60" i="2"/>
  <c r="CJ60" i="2"/>
  <c r="CK60" i="2"/>
  <c r="CL60" i="2"/>
  <c r="CM60" i="2"/>
  <c r="CN60" i="2"/>
  <c r="CO60" i="2"/>
  <c r="CP60" i="2"/>
  <c r="CQ60" i="2"/>
  <c r="CR60" i="2"/>
  <c r="CS60" i="2"/>
  <c r="CU60" i="2"/>
  <c r="CV60" i="2"/>
  <c r="CW60" i="2"/>
  <c r="CX60" i="2"/>
  <c r="CZ60" i="2"/>
  <c r="DA60" i="2"/>
  <c r="DB60" i="2"/>
  <c r="DC60" i="2"/>
  <c r="DD60" i="2"/>
  <c r="DE60" i="2"/>
  <c r="DF60" i="2"/>
  <c r="DG60" i="2"/>
  <c r="DH60" i="2"/>
  <c r="DI60" i="2"/>
  <c r="DJ60" i="2"/>
  <c r="DK60" i="2"/>
  <c r="DL60" i="2"/>
  <c r="DM60" i="2"/>
  <c r="DN60" i="2"/>
  <c r="DO60" i="2"/>
  <c r="DP60" i="2"/>
  <c r="DQ60" i="2"/>
  <c r="DR60" i="2"/>
  <c r="DS60" i="2"/>
  <c r="DT60" i="2"/>
  <c r="DU60" i="2"/>
  <c r="BU61" i="2"/>
  <c r="BV61" i="2"/>
  <c r="BW61" i="2"/>
  <c r="BX61" i="2"/>
  <c r="BY61" i="2"/>
  <c r="BZ61" i="2"/>
  <c r="CA61" i="2"/>
  <c r="CB61" i="2"/>
  <c r="CC61" i="2"/>
  <c r="CD61" i="2"/>
  <c r="CE61" i="2"/>
  <c r="CF61" i="2"/>
  <c r="CG61" i="2"/>
  <c r="CH61" i="2"/>
  <c r="CI61" i="2"/>
  <c r="CJ61" i="2"/>
  <c r="CK61" i="2"/>
  <c r="CL61" i="2"/>
  <c r="CM61" i="2"/>
  <c r="CN61" i="2"/>
  <c r="CO61" i="2"/>
  <c r="CP61" i="2"/>
  <c r="CQ61" i="2"/>
  <c r="CR61" i="2"/>
  <c r="CS61" i="2"/>
  <c r="CU61" i="2"/>
  <c r="CV61" i="2"/>
  <c r="CW61" i="2"/>
  <c r="CX61" i="2"/>
  <c r="CZ61" i="2"/>
  <c r="DA61" i="2"/>
  <c r="DB61" i="2"/>
  <c r="DC61" i="2"/>
  <c r="DD61" i="2"/>
  <c r="DE61" i="2"/>
  <c r="DF61" i="2"/>
  <c r="DG61" i="2"/>
  <c r="DH61" i="2"/>
  <c r="DI61" i="2"/>
  <c r="DJ61" i="2"/>
  <c r="DK61" i="2"/>
  <c r="DL61" i="2"/>
  <c r="DM61" i="2"/>
  <c r="DN61" i="2"/>
  <c r="DO61" i="2"/>
  <c r="DP61" i="2"/>
  <c r="DQ61" i="2"/>
  <c r="DR61" i="2"/>
  <c r="DS61" i="2"/>
  <c r="DT61" i="2"/>
  <c r="DU61" i="2"/>
  <c r="BU62" i="2"/>
  <c r="BV62" i="2"/>
  <c r="BW62" i="2"/>
  <c r="BX62" i="2"/>
  <c r="BY62" i="2"/>
  <c r="BZ62" i="2"/>
  <c r="CA62" i="2"/>
  <c r="CB62" i="2"/>
  <c r="CC62" i="2"/>
  <c r="CD62" i="2"/>
  <c r="CE62" i="2"/>
  <c r="CF62" i="2"/>
  <c r="CG62" i="2"/>
  <c r="CH62" i="2"/>
  <c r="CI62" i="2"/>
  <c r="CJ62" i="2"/>
  <c r="CK62" i="2"/>
  <c r="CL62" i="2"/>
  <c r="CM62" i="2"/>
  <c r="CN62" i="2"/>
  <c r="CO62" i="2"/>
  <c r="CP62" i="2"/>
  <c r="CQ62" i="2"/>
  <c r="CR62" i="2"/>
  <c r="CS62" i="2"/>
  <c r="CU62" i="2"/>
  <c r="CV62" i="2"/>
  <c r="CW62" i="2"/>
  <c r="CX62" i="2"/>
  <c r="CZ62" i="2"/>
  <c r="DA62" i="2"/>
  <c r="DB62" i="2"/>
  <c r="DC62" i="2"/>
  <c r="DD62" i="2"/>
  <c r="DE62" i="2"/>
  <c r="DF62" i="2"/>
  <c r="DG62" i="2"/>
  <c r="DH62" i="2"/>
  <c r="DI62" i="2"/>
  <c r="DJ62" i="2"/>
  <c r="DK62" i="2"/>
  <c r="DL62" i="2"/>
  <c r="DM62" i="2"/>
  <c r="DN62" i="2"/>
  <c r="DO62" i="2"/>
  <c r="DP62" i="2"/>
  <c r="DQ62" i="2"/>
  <c r="DR62" i="2"/>
  <c r="DS62" i="2"/>
  <c r="DT62" i="2"/>
  <c r="DU62" i="2"/>
  <c r="BU63" i="2"/>
  <c r="BV63" i="2"/>
  <c r="BW63" i="2"/>
  <c r="BX63" i="2"/>
  <c r="BY63" i="2"/>
  <c r="BZ63" i="2"/>
  <c r="CA63" i="2"/>
  <c r="CB63" i="2"/>
  <c r="CC63" i="2"/>
  <c r="CD63" i="2"/>
  <c r="CE63" i="2"/>
  <c r="CF63" i="2"/>
  <c r="CG63" i="2"/>
  <c r="CH63" i="2"/>
  <c r="CI63" i="2"/>
  <c r="CJ63" i="2"/>
  <c r="CK63" i="2"/>
  <c r="CL63" i="2"/>
  <c r="CM63" i="2"/>
  <c r="CN63" i="2"/>
  <c r="CO63" i="2"/>
  <c r="CP63" i="2"/>
  <c r="CQ63" i="2"/>
  <c r="CR63" i="2"/>
  <c r="CS63" i="2"/>
  <c r="CU63" i="2"/>
  <c r="CV63" i="2"/>
  <c r="CW63" i="2"/>
  <c r="CX63" i="2"/>
  <c r="CZ63" i="2"/>
  <c r="DA63" i="2"/>
  <c r="DB63" i="2"/>
  <c r="DC63" i="2"/>
  <c r="DD63" i="2"/>
  <c r="DE63" i="2"/>
  <c r="DF63" i="2"/>
  <c r="DG63" i="2"/>
  <c r="DH63" i="2"/>
  <c r="DI63" i="2"/>
  <c r="DJ63" i="2"/>
  <c r="DK63" i="2"/>
  <c r="DL63" i="2"/>
  <c r="DM63" i="2"/>
  <c r="DN63" i="2"/>
  <c r="DO63" i="2"/>
  <c r="DP63" i="2"/>
  <c r="DQ63" i="2"/>
  <c r="DR63" i="2"/>
  <c r="DS63" i="2"/>
  <c r="DT63" i="2"/>
  <c r="DU63" i="2"/>
  <c r="BU64" i="2"/>
  <c r="BV64" i="2"/>
  <c r="BW64" i="2"/>
  <c r="BX64" i="2"/>
  <c r="BY64" i="2"/>
  <c r="BZ64" i="2"/>
  <c r="CA64" i="2"/>
  <c r="CB64" i="2"/>
  <c r="CC64" i="2"/>
  <c r="CD64" i="2"/>
  <c r="CE64" i="2"/>
  <c r="CF64" i="2"/>
  <c r="CG64" i="2"/>
  <c r="CH64" i="2"/>
  <c r="CI64" i="2"/>
  <c r="CJ64" i="2"/>
  <c r="CK64" i="2"/>
  <c r="CL64" i="2"/>
  <c r="CM64" i="2"/>
  <c r="CN64" i="2"/>
  <c r="CO64" i="2"/>
  <c r="CP64" i="2"/>
  <c r="CQ64" i="2"/>
  <c r="CR64" i="2"/>
  <c r="CS64" i="2"/>
  <c r="CU64" i="2"/>
  <c r="CV64" i="2"/>
  <c r="CW64" i="2"/>
  <c r="CX64" i="2"/>
  <c r="CZ64" i="2"/>
  <c r="DA64" i="2"/>
  <c r="DB64" i="2"/>
  <c r="DC64" i="2"/>
  <c r="DD64" i="2"/>
  <c r="DE64" i="2"/>
  <c r="DF64" i="2"/>
  <c r="DG64" i="2"/>
  <c r="DH64" i="2"/>
  <c r="DI64" i="2"/>
  <c r="DJ64" i="2"/>
  <c r="DK64" i="2"/>
  <c r="DL64" i="2"/>
  <c r="DM64" i="2"/>
  <c r="DN64" i="2"/>
  <c r="DO64" i="2"/>
  <c r="DP64" i="2"/>
  <c r="DQ64" i="2"/>
  <c r="DR64" i="2"/>
  <c r="DS64" i="2"/>
  <c r="DT64" i="2"/>
  <c r="DU64" i="2"/>
  <c r="BU65" i="2"/>
  <c r="BV65" i="2"/>
  <c r="BW65" i="2"/>
  <c r="BX65" i="2"/>
  <c r="BY65" i="2"/>
  <c r="BZ65" i="2"/>
  <c r="CA65" i="2"/>
  <c r="CB65" i="2"/>
  <c r="CC65" i="2"/>
  <c r="CD65" i="2"/>
  <c r="CE65" i="2"/>
  <c r="CF65" i="2"/>
  <c r="CG65" i="2"/>
  <c r="CH65" i="2"/>
  <c r="CI65" i="2"/>
  <c r="CJ65" i="2"/>
  <c r="CK65" i="2"/>
  <c r="CL65" i="2"/>
  <c r="CM65" i="2"/>
  <c r="CN65" i="2"/>
  <c r="CP65" i="2"/>
  <c r="CQ65" i="2"/>
  <c r="CR65" i="2"/>
  <c r="CS65" i="2"/>
  <c r="CT65" i="2"/>
  <c r="CU65" i="2"/>
  <c r="CV65" i="2"/>
  <c r="CW65" i="2"/>
  <c r="CX65" i="2"/>
  <c r="DA65" i="2"/>
  <c r="DB65" i="2"/>
  <c r="DC65" i="2"/>
  <c r="DD65" i="2"/>
  <c r="DE65" i="2"/>
  <c r="DF65" i="2"/>
  <c r="DG65" i="2"/>
  <c r="DH65" i="2"/>
  <c r="DI65" i="2"/>
  <c r="DJ65" i="2"/>
  <c r="DK65" i="2"/>
  <c r="DL65" i="2"/>
  <c r="DM65" i="2"/>
  <c r="DN65" i="2"/>
  <c r="DO65" i="2"/>
  <c r="DP65" i="2"/>
  <c r="DQ65" i="2"/>
  <c r="DR65" i="2"/>
  <c r="DS65" i="2"/>
  <c r="DT65" i="2"/>
  <c r="DU65" i="2"/>
  <c r="BU66" i="2"/>
  <c r="BV66" i="2"/>
  <c r="BW66" i="2"/>
  <c r="BX66" i="2"/>
  <c r="BY66" i="2"/>
  <c r="BZ66" i="2"/>
  <c r="CA66" i="2"/>
  <c r="CB66" i="2"/>
  <c r="CC66" i="2"/>
  <c r="CD66" i="2"/>
  <c r="CE66" i="2"/>
  <c r="CF66" i="2"/>
  <c r="CG66" i="2"/>
  <c r="CH66" i="2"/>
  <c r="CI66" i="2"/>
  <c r="CJ66" i="2"/>
  <c r="CK66" i="2"/>
  <c r="CL66" i="2"/>
  <c r="CM66" i="2"/>
  <c r="CN66" i="2"/>
  <c r="CP66" i="2"/>
  <c r="CQ66" i="2"/>
  <c r="CR66" i="2"/>
  <c r="CS66" i="2"/>
  <c r="CT66" i="2"/>
  <c r="CU66" i="2"/>
  <c r="CV66" i="2"/>
  <c r="CW66" i="2"/>
  <c r="CX66" i="2"/>
  <c r="DA66" i="2"/>
  <c r="DB66" i="2"/>
  <c r="DC66" i="2"/>
  <c r="DD66" i="2"/>
  <c r="DE66" i="2"/>
  <c r="DF66" i="2"/>
  <c r="DG66" i="2"/>
  <c r="DH66" i="2"/>
  <c r="DI66" i="2"/>
  <c r="DJ66" i="2"/>
  <c r="DK66" i="2"/>
  <c r="DL66" i="2"/>
  <c r="DM66" i="2"/>
  <c r="DN66" i="2"/>
  <c r="DO66" i="2"/>
  <c r="DP66" i="2"/>
  <c r="DQ66" i="2"/>
  <c r="DR66" i="2"/>
  <c r="DS66" i="2"/>
  <c r="DT66" i="2"/>
  <c r="DU66" i="2"/>
  <c r="BU67" i="2"/>
  <c r="BV67" i="2"/>
  <c r="BW67" i="2"/>
  <c r="BX67" i="2"/>
  <c r="BY67" i="2"/>
  <c r="BZ67" i="2"/>
  <c r="CA67" i="2"/>
  <c r="CB67" i="2"/>
  <c r="CC67" i="2"/>
  <c r="CD67" i="2"/>
  <c r="CE67" i="2"/>
  <c r="CF67" i="2"/>
  <c r="CG67" i="2"/>
  <c r="CH67" i="2"/>
  <c r="CI67" i="2"/>
  <c r="CJ67" i="2"/>
  <c r="CK67" i="2"/>
  <c r="CL67" i="2"/>
  <c r="CM67" i="2"/>
  <c r="CN67" i="2"/>
  <c r="CP67" i="2"/>
  <c r="CQ67" i="2"/>
  <c r="CR67" i="2"/>
  <c r="CS67" i="2"/>
  <c r="CT67" i="2"/>
  <c r="CU67" i="2"/>
  <c r="CV67" i="2"/>
  <c r="CW67" i="2"/>
  <c r="CX67" i="2"/>
  <c r="DA67" i="2"/>
  <c r="DB67" i="2"/>
  <c r="DC67" i="2"/>
  <c r="DD67" i="2"/>
  <c r="DE67" i="2"/>
  <c r="DF67" i="2"/>
  <c r="DG67" i="2"/>
  <c r="DH67" i="2"/>
  <c r="DI67" i="2"/>
  <c r="DJ67" i="2"/>
  <c r="DK67" i="2"/>
  <c r="DL67" i="2"/>
  <c r="DM67" i="2"/>
  <c r="DN67" i="2"/>
  <c r="DO67" i="2"/>
  <c r="DP67" i="2"/>
  <c r="DQ67" i="2"/>
  <c r="DR67" i="2"/>
  <c r="DS67" i="2"/>
  <c r="DT67" i="2"/>
  <c r="DU67" i="2"/>
  <c r="BU68" i="2"/>
  <c r="BV68" i="2"/>
  <c r="BW68" i="2"/>
  <c r="BX68" i="2"/>
  <c r="BY68" i="2"/>
  <c r="BZ68" i="2"/>
  <c r="CB68" i="2"/>
  <c r="CC68" i="2"/>
  <c r="CD68" i="2"/>
  <c r="CE68" i="2"/>
  <c r="CF68" i="2"/>
  <c r="CG68" i="2"/>
  <c r="CH68" i="2"/>
  <c r="CI68" i="2"/>
  <c r="CJ68" i="2"/>
  <c r="CK68" i="2"/>
  <c r="CL68" i="2"/>
  <c r="CM68" i="2"/>
  <c r="CN68" i="2"/>
  <c r="CP68" i="2"/>
  <c r="CQ68" i="2"/>
  <c r="CR68" i="2"/>
  <c r="CS68" i="2"/>
  <c r="CT68" i="2"/>
  <c r="CU68" i="2"/>
  <c r="CV68" i="2"/>
  <c r="CW68" i="2"/>
  <c r="CX68" i="2"/>
  <c r="DA68" i="2"/>
  <c r="DB68" i="2"/>
  <c r="DC68" i="2"/>
  <c r="DD68" i="2"/>
  <c r="DE68" i="2"/>
  <c r="DF68" i="2"/>
  <c r="DG68" i="2"/>
  <c r="DH68" i="2"/>
  <c r="DI68" i="2"/>
  <c r="DK68" i="2"/>
  <c r="DL68" i="2"/>
  <c r="DM68" i="2"/>
  <c r="DN68" i="2"/>
  <c r="DO68" i="2"/>
  <c r="DP68" i="2"/>
  <c r="DQ68" i="2"/>
  <c r="DR68" i="2"/>
  <c r="DS68" i="2"/>
  <c r="DT68" i="2"/>
  <c r="DU68" i="2"/>
  <c r="BU69" i="2"/>
  <c r="BV69" i="2"/>
  <c r="BW69" i="2"/>
  <c r="BX69" i="2"/>
  <c r="BY69" i="2"/>
  <c r="BZ69" i="2"/>
  <c r="CA69" i="2"/>
  <c r="CB69" i="2"/>
  <c r="CC69" i="2"/>
  <c r="CD69" i="2"/>
  <c r="CE69" i="2"/>
  <c r="CF69" i="2"/>
  <c r="CG69" i="2"/>
  <c r="CH69" i="2"/>
  <c r="CI69" i="2"/>
  <c r="CJ69" i="2"/>
  <c r="CK69" i="2"/>
  <c r="CL69" i="2"/>
  <c r="CM69" i="2"/>
  <c r="CN69" i="2"/>
  <c r="CP69" i="2"/>
  <c r="CQ69" i="2"/>
  <c r="CR69" i="2"/>
  <c r="CS69" i="2"/>
  <c r="CT69" i="2"/>
  <c r="CU69" i="2"/>
  <c r="CV69" i="2"/>
  <c r="CW69" i="2"/>
  <c r="CX69" i="2"/>
  <c r="DA69" i="2"/>
  <c r="DB69" i="2"/>
  <c r="DC69" i="2"/>
  <c r="DD69" i="2"/>
  <c r="DE69" i="2"/>
  <c r="DF69" i="2"/>
  <c r="DG69" i="2"/>
  <c r="DH69" i="2"/>
  <c r="DI69" i="2"/>
  <c r="DJ69" i="2"/>
  <c r="DK69" i="2"/>
  <c r="DL69" i="2"/>
  <c r="DM69" i="2"/>
  <c r="DN69" i="2"/>
  <c r="DO69" i="2"/>
  <c r="DP69" i="2"/>
  <c r="DQ69" i="2"/>
  <c r="DR69" i="2"/>
  <c r="DS69" i="2"/>
  <c r="DT69" i="2"/>
  <c r="DU69" i="2"/>
  <c r="BU70" i="2"/>
  <c r="BV70" i="2"/>
  <c r="BW70" i="2"/>
  <c r="BX70" i="2"/>
  <c r="BY70" i="2"/>
  <c r="BZ70" i="2"/>
  <c r="CA70" i="2"/>
  <c r="CB70" i="2"/>
  <c r="CC70" i="2"/>
  <c r="CD70" i="2"/>
  <c r="CE70" i="2"/>
  <c r="CF70" i="2"/>
  <c r="CG70" i="2"/>
  <c r="CH70" i="2"/>
  <c r="CI70" i="2"/>
  <c r="CJ70" i="2"/>
  <c r="CK70" i="2"/>
  <c r="CL70" i="2"/>
  <c r="CM70" i="2"/>
  <c r="CN70" i="2"/>
  <c r="CP70" i="2"/>
  <c r="CQ70" i="2"/>
  <c r="CR70" i="2"/>
  <c r="CS70" i="2"/>
  <c r="CT70" i="2"/>
  <c r="CU70" i="2"/>
  <c r="CV70" i="2"/>
  <c r="CW70" i="2"/>
  <c r="CX70" i="2"/>
  <c r="DA70" i="2"/>
  <c r="DB70" i="2"/>
  <c r="DC70" i="2"/>
  <c r="DD70" i="2"/>
  <c r="DE70" i="2"/>
  <c r="DF70" i="2"/>
  <c r="DG70" i="2"/>
  <c r="DH70" i="2"/>
  <c r="DI70" i="2"/>
  <c r="DJ70" i="2"/>
  <c r="DK70" i="2"/>
  <c r="DL70" i="2"/>
  <c r="DM70" i="2"/>
  <c r="DN70" i="2"/>
  <c r="DO70" i="2"/>
  <c r="DP70" i="2"/>
  <c r="DQ70" i="2"/>
  <c r="DR70" i="2"/>
  <c r="DS70" i="2"/>
  <c r="DT70" i="2"/>
  <c r="DU70" i="2"/>
  <c r="BU71" i="2"/>
  <c r="BV71" i="2"/>
  <c r="BW71" i="2"/>
  <c r="BX71" i="2"/>
  <c r="BY71" i="2"/>
  <c r="BZ71" i="2"/>
  <c r="CA71" i="2"/>
  <c r="CB71" i="2"/>
  <c r="CC71" i="2"/>
  <c r="CD71" i="2"/>
  <c r="CE71" i="2"/>
  <c r="CF71" i="2"/>
  <c r="CG71" i="2"/>
  <c r="CH71" i="2"/>
  <c r="CI71" i="2"/>
  <c r="CJ71" i="2"/>
  <c r="CK71" i="2"/>
  <c r="CL71" i="2"/>
  <c r="CM71" i="2"/>
  <c r="CN71" i="2"/>
  <c r="CP71" i="2"/>
  <c r="CQ71" i="2"/>
  <c r="CR71" i="2"/>
  <c r="CS71" i="2"/>
  <c r="CT71" i="2"/>
  <c r="CU71" i="2"/>
  <c r="CV71" i="2"/>
  <c r="CW71" i="2"/>
  <c r="CX71" i="2"/>
  <c r="DA71" i="2"/>
  <c r="DB71" i="2"/>
  <c r="DC71" i="2"/>
  <c r="DD71" i="2"/>
  <c r="DE71" i="2"/>
  <c r="DF71" i="2"/>
  <c r="DG71" i="2"/>
  <c r="DH71" i="2"/>
  <c r="DI71" i="2"/>
  <c r="DJ71" i="2"/>
  <c r="DK71" i="2"/>
  <c r="DL71" i="2"/>
  <c r="DM71" i="2"/>
  <c r="DN71" i="2"/>
  <c r="DO71" i="2"/>
  <c r="DP71" i="2"/>
  <c r="DQ71" i="2"/>
  <c r="DR71" i="2"/>
  <c r="DS71" i="2"/>
  <c r="DT71" i="2"/>
  <c r="DU71" i="2"/>
  <c r="BU72" i="2"/>
  <c r="BV72" i="2"/>
  <c r="BW72" i="2"/>
  <c r="BX72" i="2"/>
  <c r="BY72" i="2"/>
  <c r="BZ72" i="2"/>
  <c r="CA72" i="2"/>
  <c r="CB72" i="2"/>
  <c r="CC72" i="2"/>
  <c r="CD72" i="2"/>
  <c r="CE72" i="2"/>
  <c r="CF72" i="2"/>
  <c r="CG72" i="2"/>
  <c r="CH72" i="2"/>
  <c r="CI72" i="2"/>
  <c r="CJ72" i="2"/>
  <c r="CK72" i="2"/>
  <c r="CL72" i="2"/>
  <c r="CM72" i="2"/>
  <c r="CN72" i="2"/>
  <c r="CP72" i="2"/>
  <c r="CQ72" i="2"/>
  <c r="CR72" i="2"/>
  <c r="CS72" i="2"/>
  <c r="CT72" i="2"/>
  <c r="CU72" i="2"/>
  <c r="CV72" i="2"/>
  <c r="CW72" i="2"/>
  <c r="CX72" i="2"/>
  <c r="DA72" i="2"/>
  <c r="DB72" i="2"/>
  <c r="DC72" i="2"/>
  <c r="DD72" i="2"/>
  <c r="DE72" i="2"/>
  <c r="DF72" i="2"/>
  <c r="DG72" i="2"/>
  <c r="DH72" i="2"/>
  <c r="DI72" i="2"/>
  <c r="DJ72" i="2"/>
  <c r="DK72" i="2"/>
  <c r="DL72" i="2"/>
  <c r="DM72" i="2"/>
  <c r="DN72" i="2"/>
  <c r="DO72" i="2"/>
  <c r="DP72" i="2"/>
  <c r="DQ72" i="2"/>
  <c r="DR72" i="2"/>
  <c r="DS72" i="2"/>
  <c r="DT72" i="2"/>
  <c r="DU72" i="2"/>
  <c r="BU73" i="2"/>
  <c r="BV73" i="2"/>
  <c r="BW73" i="2"/>
  <c r="BX73" i="2"/>
  <c r="BY73" i="2"/>
  <c r="BZ73" i="2"/>
  <c r="CA73" i="2"/>
  <c r="CB73" i="2"/>
  <c r="CC73" i="2"/>
  <c r="CD73" i="2"/>
  <c r="CE73" i="2"/>
  <c r="CF73" i="2"/>
  <c r="CG73" i="2"/>
  <c r="CH73" i="2"/>
  <c r="CI73" i="2"/>
  <c r="CJ73" i="2"/>
  <c r="CK73" i="2"/>
  <c r="CL73" i="2"/>
  <c r="CM73" i="2"/>
  <c r="CN73" i="2"/>
  <c r="CP73" i="2"/>
  <c r="CQ73" i="2"/>
  <c r="CR73" i="2"/>
  <c r="CS73" i="2"/>
  <c r="CT73" i="2"/>
  <c r="CU73" i="2"/>
  <c r="CV73" i="2"/>
  <c r="CW73" i="2"/>
  <c r="CX73" i="2"/>
  <c r="DA73" i="2"/>
  <c r="DB73" i="2"/>
  <c r="DC73" i="2"/>
  <c r="DD73" i="2"/>
  <c r="DE73" i="2"/>
  <c r="DF73" i="2"/>
  <c r="DG73" i="2"/>
  <c r="DH73" i="2"/>
  <c r="DI73" i="2"/>
  <c r="DJ73" i="2"/>
  <c r="DK73" i="2"/>
  <c r="DL73" i="2"/>
  <c r="DM73" i="2"/>
  <c r="DN73" i="2"/>
  <c r="DO73" i="2"/>
  <c r="DP73" i="2"/>
  <c r="DQ73" i="2"/>
  <c r="DR73" i="2"/>
  <c r="DS73" i="2"/>
  <c r="DT73" i="2"/>
  <c r="DU73" i="2"/>
  <c r="BU74" i="2"/>
  <c r="BV74" i="2"/>
  <c r="BW74" i="2"/>
  <c r="BX74" i="2"/>
  <c r="BY74" i="2"/>
  <c r="BZ74" i="2"/>
  <c r="CA74" i="2"/>
  <c r="CB74" i="2"/>
  <c r="CC74" i="2"/>
  <c r="CD74" i="2"/>
  <c r="CE74" i="2"/>
  <c r="CF74" i="2"/>
  <c r="CG74" i="2"/>
  <c r="CH74" i="2"/>
  <c r="CI74" i="2"/>
  <c r="CJ74" i="2"/>
  <c r="CK74" i="2"/>
  <c r="CL74" i="2"/>
  <c r="CM74" i="2"/>
  <c r="CN74" i="2"/>
  <c r="CP74" i="2"/>
  <c r="CQ74" i="2"/>
  <c r="CR74" i="2"/>
  <c r="CS74" i="2"/>
  <c r="CT74" i="2"/>
  <c r="CU74" i="2"/>
  <c r="CV74" i="2"/>
  <c r="CW74" i="2"/>
  <c r="CX74" i="2"/>
  <c r="DA74" i="2"/>
  <c r="DB74" i="2"/>
  <c r="DC74" i="2"/>
  <c r="DD74" i="2"/>
  <c r="DE74" i="2"/>
  <c r="DF74" i="2"/>
  <c r="DG74" i="2"/>
  <c r="DH74" i="2"/>
  <c r="DI74" i="2"/>
  <c r="DJ74" i="2"/>
  <c r="DK74" i="2"/>
  <c r="DL74" i="2"/>
  <c r="DM74" i="2"/>
  <c r="DN74" i="2"/>
  <c r="DO74" i="2"/>
  <c r="DP74" i="2"/>
  <c r="DQ74" i="2"/>
  <c r="DR74" i="2"/>
  <c r="DS74" i="2"/>
  <c r="DT74" i="2"/>
  <c r="DU74" i="2"/>
  <c r="BU75" i="2"/>
  <c r="BV75" i="2"/>
  <c r="BW75" i="2"/>
  <c r="BX75" i="2"/>
  <c r="BY75" i="2"/>
  <c r="BZ75" i="2"/>
  <c r="CA75" i="2"/>
  <c r="CB75" i="2"/>
  <c r="CC75" i="2"/>
  <c r="CD75" i="2"/>
  <c r="CE75" i="2"/>
  <c r="CF75" i="2"/>
  <c r="CG75" i="2"/>
  <c r="CH75" i="2"/>
  <c r="CI75" i="2"/>
  <c r="CJ75" i="2"/>
  <c r="CK75" i="2"/>
  <c r="CL75" i="2"/>
  <c r="CM75" i="2"/>
  <c r="CN75" i="2"/>
  <c r="CP75" i="2"/>
  <c r="CQ75" i="2"/>
  <c r="CR75" i="2"/>
  <c r="CS75" i="2"/>
  <c r="CT75" i="2"/>
  <c r="CU75" i="2"/>
  <c r="CV75" i="2"/>
  <c r="CW75" i="2"/>
  <c r="CX75" i="2"/>
  <c r="DA75" i="2"/>
  <c r="DB75" i="2"/>
  <c r="DC75" i="2"/>
  <c r="DD75" i="2"/>
  <c r="DE75" i="2"/>
  <c r="DF75" i="2"/>
  <c r="DG75" i="2"/>
  <c r="DH75" i="2"/>
  <c r="DI75" i="2"/>
  <c r="DJ75" i="2"/>
  <c r="DK75" i="2"/>
  <c r="DL75" i="2"/>
  <c r="DN75" i="2"/>
  <c r="DO75" i="2"/>
  <c r="DP75" i="2"/>
  <c r="DQ75" i="2"/>
  <c r="DR75" i="2"/>
  <c r="DS75" i="2"/>
  <c r="DT75" i="2"/>
  <c r="DU75" i="2"/>
  <c r="BU76" i="2"/>
  <c r="BV76" i="2"/>
  <c r="BW76" i="2"/>
  <c r="BX76" i="2"/>
  <c r="BY76" i="2"/>
  <c r="BZ76" i="2"/>
  <c r="CA76" i="2"/>
  <c r="CB76" i="2"/>
  <c r="CC76" i="2"/>
  <c r="CD76" i="2"/>
  <c r="CE76" i="2"/>
  <c r="CF76" i="2"/>
  <c r="CG76" i="2"/>
  <c r="CH76" i="2"/>
  <c r="CI76" i="2"/>
  <c r="CJ76" i="2"/>
  <c r="CK76" i="2"/>
  <c r="CL76" i="2"/>
  <c r="CM76" i="2"/>
  <c r="CN76" i="2"/>
  <c r="CP76" i="2"/>
  <c r="CQ76" i="2"/>
  <c r="CR76" i="2"/>
  <c r="CS76" i="2"/>
  <c r="CT76" i="2"/>
  <c r="CU76" i="2"/>
  <c r="CV76" i="2"/>
  <c r="CW76" i="2"/>
  <c r="CX76" i="2"/>
  <c r="DA76" i="2"/>
  <c r="DB76" i="2"/>
  <c r="DC76" i="2"/>
  <c r="DD76" i="2"/>
  <c r="DE76" i="2"/>
  <c r="DF76" i="2"/>
  <c r="DG76" i="2"/>
  <c r="DH76" i="2"/>
  <c r="DI76" i="2"/>
  <c r="DJ76" i="2"/>
  <c r="DK76" i="2"/>
  <c r="DL76" i="2"/>
  <c r="DM76" i="2"/>
  <c r="DN76" i="2"/>
  <c r="DO76" i="2"/>
  <c r="DP76" i="2"/>
  <c r="DQ76" i="2"/>
  <c r="DR76" i="2"/>
  <c r="DS76" i="2"/>
  <c r="DT76" i="2"/>
  <c r="DU76" i="2"/>
  <c r="BU77" i="2"/>
  <c r="BV77" i="2"/>
  <c r="BW77" i="2"/>
  <c r="BX77" i="2"/>
  <c r="BY77" i="2"/>
  <c r="BZ77" i="2"/>
  <c r="CA77" i="2"/>
  <c r="CB77" i="2"/>
  <c r="CC77" i="2"/>
  <c r="CD77" i="2"/>
  <c r="CE77" i="2"/>
  <c r="CF77" i="2"/>
  <c r="CG77" i="2"/>
  <c r="CH77" i="2"/>
  <c r="CI77" i="2"/>
  <c r="CJ77" i="2"/>
  <c r="CK77" i="2"/>
  <c r="CL77" i="2"/>
  <c r="CM77" i="2"/>
  <c r="CN77" i="2"/>
  <c r="CP77" i="2"/>
  <c r="CQ77" i="2"/>
  <c r="CR77" i="2"/>
  <c r="CS77" i="2"/>
  <c r="CT77" i="2"/>
  <c r="CU77" i="2"/>
  <c r="CV77" i="2"/>
  <c r="CW77" i="2"/>
  <c r="CX77" i="2"/>
  <c r="DA77" i="2"/>
  <c r="DB77" i="2"/>
  <c r="DC77" i="2"/>
  <c r="DD77" i="2"/>
  <c r="DE77" i="2"/>
  <c r="DF77" i="2"/>
  <c r="DG77" i="2"/>
  <c r="DH77" i="2"/>
  <c r="DI77" i="2"/>
  <c r="DJ77" i="2"/>
  <c r="DK77" i="2"/>
  <c r="DL77" i="2"/>
  <c r="DM77" i="2"/>
  <c r="DN77" i="2"/>
  <c r="DO77" i="2"/>
  <c r="DP77" i="2"/>
  <c r="DQ77" i="2"/>
  <c r="DR77" i="2"/>
  <c r="DS77" i="2"/>
  <c r="DT77" i="2"/>
  <c r="DU77" i="2"/>
  <c r="BU78" i="2"/>
  <c r="BV78" i="2"/>
  <c r="BW78" i="2"/>
  <c r="BX78" i="2"/>
  <c r="BY78" i="2"/>
  <c r="BZ78" i="2"/>
  <c r="CA78" i="2"/>
  <c r="CB78" i="2"/>
  <c r="CC78" i="2"/>
  <c r="CD78" i="2"/>
  <c r="CE78" i="2"/>
  <c r="CF78" i="2"/>
  <c r="CG78" i="2"/>
  <c r="CH78" i="2"/>
  <c r="CI78" i="2"/>
  <c r="CJ78" i="2"/>
  <c r="CK78" i="2"/>
  <c r="CL78" i="2"/>
  <c r="CM78" i="2"/>
  <c r="CN78" i="2"/>
  <c r="CP78" i="2"/>
  <c r="CQ78" i="2"/>
  <c r="CR78" i="2"/>
  <c r="CS78" i="2"/>
  <c r="CT78" i="2"/>
  <c r="CU78" i="2"/>
  <c r="CV78" i="2"/>
  <c r="CW78" i="2"/>
  <c r="CX78" i="2"/>
  <c r="DA78" i="2"/>
  <c r="DB78" i="2"/>
  <c r="DC78" i="2"/>
  <c r="DD78" i="2"/>
  <c r="DE78" i="2"/>
  <c r="DF78" i="2"/>
  <c r="DG78" i="2"/>
  <c r="DH78" i="2"/>
  <c r="DI78" i="2"/>
  <c r="DJ78" i="2"/>
  <c r="DK78" i="2"/>
  <c r="DL78" i="2"/>
  <c r="DM78" i="2"/>
  <c r="DN78" i="2"/>
  <c r="DO78" i="2"/>
  <c r="DP78" i="2"/>
  <c r="DQ78" i="2"/>
  <c r="DR78" i="2"/>
  <c r="DS78" i="2"/>
  <c r="DT78" i="2"/>
  <c r="DU78" i="2"/>
  <c r="BU79" i="2"/>
  <c r="BV79" i="2"/>
  <c r="BW79" i="2"/>
  <c r="BX79" i="2"/>
  <c r="BY79" i="2"/>
  <c r="BZ79" i="2"/>
  <c r="CA79" i="2"/>
  <c r="CB79" i="2"/>
  <c r="CC79" i="2"/>
  <c r="CD79" i="2"/>
  <c r="CE79" i="2"/>
  <c r="CF79" i="2"/>
  <c r="CG79" i="2"/>
  <c r="CH79" i="2"/>
  <c r="CI79" i="2"/>
  <c r="CJ79" i="2"/>
  <c r="CK79" i="2"/>
  <c r="CL79" i="2"/>
  <c r="CM79" i="2"/>
  <c r="CN79" i="2"/>
  <c r="CP79" i="2"/>
  <c r="CQ79" i="2"/>
  <c r="CR79" i="2"/>
  <c r="CS79" i="2"/>
  <c r="CT79" i="2"/>
  <c r="CU79" i="2"/>
  <c r="CV79" i="2"/>
  <c r="CW79" i="2"/>
  <c r="CX79" i="2"/>
  <c r="DA79" i="2"/>
  <c r="DB79" i="2"/>
  <c r="DC79" i="2"/>
  <c r="DD79" i="2"/>
  <c r="DE79" i="2"/>
  <c r="DF79" i="2"/>
  <c r="DG79" i="2"/>
  <c r="DH79" i="2"/>
  <c r="DI79" i="2"/>
  <c r="DJ79" i="2"/>
  <c r="DK79" i="2"/>
  <c r="DL79" i="2"/>
  <c r="DM79" i="2"/>
  <c r="DN79" i="2"/>
  <c r="DO79" i="2"/>
  <c r="DP79" i="2"/>
  <c r="DQ79" i="2"/>
  <c r="DR79" i="2"/>
  <c r="DS79" i="2"/>
  <c r="DT79" i="2"/>
  <c r="DU79" i="2"/>
  <c r="BU80" i="2"/>
  <c r="BV80" i="2"/>
  <c r="BW80" i="2"/>
  <c r="BX80" i="2"/>
  <c r="BY80" i="2"/>
  <c r="BZ80" i="2"/>
  <c r="CA80" i="2"/>
  <c r="CB80" i="2"/>
  <c r="CC80" i="2"/>
  <c r="CD80" i="2"/>
  <c r="CE80" i="2"/>
  <c r="CF80" i="2"/>
  <c r="CG80" i="2"/>
  <c r="CH80" i="2"/>
  <c r="CI80" i="2"/>
  <c r="CJ80" i="2"/>
  <c r="CK80" i="2"/>
  <c r="CL80" i="2"/>
  <c r="CM80" i="2"/>
  <c r="CN80" i="2"/>
  <c r="CP80" i="2"/>
  <c r="CQ80" i="2"/>
  <c r="CR80" i="2"/>
  <c r="CS80" i="2"/>
  <c r="CT80" i="2"/>
  <c r="CU80" i="2"/>
  <c r="CV80" i="2"/>
  <c r="CW80" i="2"/>
  <c r="CX80" i="2"/>
  <c r="DA80" i="2"/>
  <c r="DB80" i="2"/>
  <c r="DC80" i="2"/>
  <c r="DD80" i="2"/>
  <c r="DE80" i="2"/>
  <c r="DF80" i="2"/>
  <c r="DG80" i="2"/>
  <c r="DH80" i="2"/>
  <c r="DI80" i="2"/>
  <c r="DJ80" i="2"/>
  <c r="DK80" i="2"/>
  <c r="DL80" i="2"/>
  <c r="DM80" i="2"/>
  <c r="DN80" i="2"/>
  <c r="DO80" i="2"/>
  <c r="DP80" i="2"/>
  <c r="DQ80" i="2"/>
  <c r="DR80" i="2"/>
  <c r="DS80" i="2"/>
  <c r="DT80" i="2"/>
  <c r="DU80" i="2"/>
  <c r="BU81" i="2"/>
  <c r="BV81" i="2"/>
  <c r="BW81" i="2"/>
  <c r="BX81" i="2"/>
  <c r="BY81" i="2"/>
  <c r="BZ81" i="2"/>
  <c r="CA81" i="2"/>
  <c r="CB81" i="2"/>
  <c r="CC81" i="2"/>
  <c r="CD81" i="2"/>
  <c r="CE81" i="2"/>
  <c r="CF81" i="2"/>
  <c r="CG81" i="2"/>
  <c r="CH81" i="2"/>
  <c r="CI81" i="2"/>
  <c r="CJ81" i="2"/>
  <c r="CK81" i="2"/>
  <c r="CL81" i="2"/>
  <c r="CM81" i="2"/>
  <c r="CN81" i="2"/>
  <c r="CP81" i="2"/>
  <c r="CQ81" i="2"/>
  <c r="CR81" i="2"/>
  <c r="CS81" i="2"/>
  <c r="CT81" i="2"/>
  <c r="CU81" i="2"/>
  <c r="CV81" i="2"/>
  <c r="CW81" i="2"/>
  <c r="CX81" i="2"/>
  <c r="DA81" i="2"/>
  <c r="DB81" i="2"/>
  <c r="DC81" i="2"/>
  <c r="DD81" i="2"/>
  <c r="DE81" i="2"/>
  <c r="DF81" i="2"/>
  <c r="DG81" i="2"/>
  <c r="DH81" i="2"/>
  <c r="DI81" i="2"/>
  <c r="DJ81" i="2"/>
  <c r="DK81" i="2"/>
  <c r="DL81" i="2"/>
  <c r="DM81" i="2"/>
  <c r="DN81" i="2"/>
  <c r="DO81" i="2"/>
  <c r="DP81" i="2"/>
  <c r="DQ81" i="2"/>
  <c r="DR81" i="2"/>
  <c r="DS81" i="2"/>
  <c r="DT81" i="2"/>
  <c r="DU81" i="2"/>
  <c r="BU82" i="2"/>
  <c r="BV82" i="2"/>
  <c r="BW82" i="2"/>
  <c r="BX82" i="2"/>
  <c r="BY82" i="2"/>
  <c r="BZ82" i="2"/>
  <c r="CA82" i="2"/>
  <c r="CB82" i="2"/>
  <c r="CC82" i="2"/>
  <c r="CE82" i="2"/>
  <c r="CF82" i="2"/>
  <c r="CG82" i="2"/>
  <c r="CH82" i="2"/>
  <c r="CI82" i="2"/>
  <c r="CJ82" i="2"/>
  <c r="CK82" i="2"/>
  <c r="CL82" i="2"/>
  <c r="CM82" i="2"/>
  <c r="CN82" i="2"/>
  <c r="CP82" i="2"/>
  <c r="CQ82" i="2"/>
  <c r="CR82" i="2"/>
  <c r="CS82" i="2"/>
  <c r="CT82" i="2"/>
  <c r="CU82" i="2"/>
  <c r="CV82" i="2"/>
  <c r="CW82" i="2"/>
  <c r="CX82" i="2"/>
  <c r="DA82" i="2"/>
  <c r="DB82" i="2"/>
  <c r="DC82" i="2"/>
  <c r="DD82" i="2"/>
  <c r="DE82" i="2"/>
  <c r="DF82" i="2"/>
  <c r="DG82" i="2"/>
  <c r="DH82" i="2"/>
  <c r="DI82" i="2"/>
  <c r="DJ82" i="2"/>
  <c r="DL82" i="2"/>
  <c r="DM82" i="2"/>
  <c r="DN82" i="2"/>
  <c r="DO82" i="2"/>
  <c r="DP82" i="2"/>
  <c r="DQ82" i="2"/>
  <c r="DR82" i="2"/>
  <c r="DS82" i="2"/>
  <c r="DT82" i="2"/>
  <c r="DU82" i="2"/>
  <c r="BU83" i="2"/>
  <c r="BV83" i="2"/>
  <c r="BW83" i="2"/>
  <c r="BX83" i="2"/>
  <c r="BY83" i="2"/>
  <c r="BZ83" i="2"/>
  <c r="CA83" i="2"/>
  <c r="CB83" i="2"/>
  <c r="CC83" i="2"/>
  <c r="CD83" i="2"/>
  <c r="CE83" i="2"/>
  <c r="CF83" i="2"/>
  <c r="CG83" i="2"/>
  <c r="CH83" i="2"/>
  <c r="CI83" i="2"/>
  <c r="CJ83" i="2"/>
  <c r="CK83" i="2"/>
  <c r="CL83" i="2"/>
  <c r="CM83" i="2"/>
  <c r="CN83" i="2"/>
  <c r="CP83" i="2"/>
  <c r="CQ83" i="2"/>
  <c r="CR83" i="2"/>
  <c r="CS83" i="2"/>
  <c r="CT83" i="2"/>
  <c r="CU83" i="2"/>
  <c r="CV83" i="2"/>
  <c r="CW83" i="2"/>
  <c r="CX83" i="2"/>
  <c r="DA83" i="2"/>
  <c r="DB83" i="2"/>
  <c r="DC83" i="2"/>
  <c r="DD83" i="2"/>
  <c r="DE83" i="2"/>
  <c r="DF83" i="2"/>
  <c r="DG83" i="2"/>
  <c r="DH83" i="2"/>
  <c r="DI83" i="2"/>
  <c r="DJ83" i="2"/>
  <c r="DK83" i="2"/>
  <c r="DL83" i="2"/>
  <c r="DM83" i="2"/>
  <c r="DN83" i="2"/>
  <c r="DO83" i="2"/>
  <c r="DP83" i="2"/>
  <c r="DQ83" i="2"/>
  <c r="DR83" i="2"/>
  <c r="DS83" i="2"/>
  <c r="DT83" i="2"/>
  <c r="DU83" i="2"/>
  <c r="BS46" i="2"/>
  <c r="BT46" i="2"/>
  <c r="BS47" i="2"/>
  <c r="BT47" i="2"/>
  <c r="BS48" i="2"/>
  <c r="BT48" i="2"/>
  <c r="BS49" i="2"/>
  <c r="BT49" i="2"/>
  <c r="BS50" i="2"/>
  <c r="BT50" i="2"/>
  <c r="BS51" i="2"/>
  <c r="BT51" i="2"/>
  <c r="BS52" i="2"/>
  <c r="BT52" i="2"/>
  <c r="BS53" i="2"/>
  <c r="BT53" i="2"/>
  <c r="BS54" i="2"/>
  <c r="BT54" i="2"/>
  <c r="BS55" i="2"/>
  <c r="BT55" i="2"/>
  <c r="BS56" i="2"/>
  <c r="BT56" i="2"/>
  <c r="BS57" i="2"/>
  <c r="BT57" i="2"/>
  <c r="BS58" i="2"/>
  <c r="BT58" i="2"/>
  <c r="BS59" i="2"/>
  <c r="BT59" i="2"/>
  <c r="BS60" i="2"/>
  <c r="BT60" i="2"/>
  <c r="BS61" i="2"/>
  <c r="BT61" i="2"/>
  <c r="BS62" i="2"/>
  <c r="BT62" i="2"/>
  <c r="BS63" i="2"/>
  <c r="BT63" i="2"/>
  <c r="BS64" i="2"/>
  <c r="BT64" i="2"/>
  <c r="BS65" i="2"/>
  <c r="BS66" i="2"/>
  <c r="BS67" i="2"/>
  <c r="BS68" i="2"/>
  <c r="BS69" i="2"/>
  <c r="BS70" i="2"/>
  <c r="BS71" i="2"/>
  <c r="BS72" i="2"/>
  <c r="BS73" i="2"/>
  <c r="BS74" i="2"/>
  <c r="BS75" i="2"/>
  <c r="BS76" i="2"/>
  <c r="BS77" i="2"/>
  <c r="BS78" i="2"/>
  <c r="BS79" i="2"/>
  <c r="BS80" i="2"/>
  <c r="BS81" i="2"/>
  <c r="BS82" i="2"/>
  <c r="BS83" i="2"/>
  <c r="BR47" i="2"/>
  <c r="BR48" i="2"/>
  <c r="BR49" i="2"/>
  <c r="BR50" i="2"/>
  <c r="BR51" i="2"/>
  <c r="BR52" i="2"/>
  <c r="BR53" i="2"/>
  <c r="BR54" i="2"/>
  <c r="BR55" i="2"/>
  <c r="BR56" i="2"/>
  <c r="BR57" i="2"/>
  <c r="BR58" i="2"/>
  <c r="BR59" i="2"/>
  <c r="BR60" i="2"/>
  <c r="BR61" i="2"/>
  <c r="BR62" i="2"/>
  <c r="BR63" i="2"/>
  <c r="BR64" i="2"/>
  <c r="BR65" i="2"/>
  <c r="BR66" i="2"/>
  <c r="BR67" i="2"/>
  <c r="BR68" i="2"/>
  <c r="BR69" i="2"/>
  <c r="BR70" i="2"/>
  <c r="BR71" i="2"/>
  <c r="BR72" i="2"/>
  <c r="BR73" i="2"/>
  <c r="BR74" i="2"/>
  <c r="BR75" i="2"/>
  <c r="BR76" i="2"/>
  <c r="BR77" i="2"/>
  <c r="BR78" i="2"/>
  <c r="BR79" i="2"/>
  <c r="BR80" i="2"/>
  <c r="BR81" i="2"/>
  <c r="BR82" i="2"/>
  <c r="BR83" i="2"/>
  <c r="BR46" i="2"/>
  <c r="AR47" i="2"/>
  <c r="AR48" i="2"/>
  <c r="AR49" i="2"/>
  <c r="AR50" i="2"/>
  <c r="AR51" i="2"/>
  <c r="AR52" i="2"/>
  <c r="AR53" i="2"/>
  <c r="AR54" i="2"/>
  <c r="AR55" i="2"/>
  <c r="AR56" i="2"/>
  <c r="AR57" i="2"/>
  <c r="AR58" i="2"/>
  <c r="AR59" i="2"/>
  <c r="AR60" i="2"/>
  <c r="AR61" i="2"/>
  <c r="AR62" i="2"/>
  <c r="AR63" i="2"/>
  <c r="AR64" i="2"/>
  <c r="AR65" i="2"/>
  <c r="AR66" i="2"/>
  <c r="AR67" i="2"/>
  <c r="AR68" i="2"/>
  <c r="AR69" i="2"/>
  <c r="AR70" i="2"/>
  <c r="AR71" i="2"/>
  <c r="AR72" i="2"/>
  <c r="AR74" i="2"/>
  <c r="AR75" i="2"/>
  <c r="AR76" i="2"/>
  <c r="AR77" i="2"/>
  <c r="AR78" i="2"/>
  <c r="AR79" i="2"/>
  <c r="AR80" i="2"/>
  <c r="AR81" i="2"/>
  <c r="AR82" i="2"/>
  <c r="AR83" i="2"/>
  <c r="CY46" i="2"/>
  <c r="BR44" i="10"/>
  <c r="DT45" i="10"/>
  <c r="DT46" i="10"/>
  <c r="DT47" i="10"/>
  <c r="DT48" i="10"/>
  <c r="DT49" i="10"/>
  <c r="DT50" i="10"/>
  <c r="DT51" i="10"/>
  <c r="DT52" i="10"/>
  <c r="DT53" i="10"/>
  <c r="DT54" i="10"/>
  <c r="DT55" i="10"/>
  <c r="DT56" i="10"/>
  <c r="DT57" i="10"/>
  <c r="DT58" i="10"/>
  <c r="DT59" i="10"/>
  <c r="DT60" i="10"/>
  <c r="DT61" i="10"/>
  <c r="DT63" i="10"/>
  <c r="DT64" i="10"/>
  <c r="DT65" i="10"/>
  <c r="DT66" i="10"/>
  <c r="DT67" i="10"/>
  <c r="DT68" i="10"/>
  <c r="DT69" i="10"/>
  <c r="DT70" i="10"/>
  <c r="DT71" i="10"/>
  <c r="DT72" i="10"/>
  <c r="DT73" i="10"/>
  <c r="DT74" i="10"/>
  <c r="DT75" i="10"/>
  <c r="DT76" i="10"/>
  <c r="DT78" i="10"/>
  <c r="DT79" i="10"/>
  <c r="DT80" i="10"/>
  <c r="DT81" i="10"/>
  <c r="DT44" i="10"/>
  <c r="DV44" i="10"/>
  <c r="DV45" i="10"/>
  <c r="DV46" i="10"/>
  <c r="DV47" i="10"/>
  <c r="DV48" i="10"/>
  <c r="DV49" i="10"/>
  <c r="DV50" i="10"/>
  <c r="DV51" i="10"/>
  <c r="DV52" i="10"/>
  <c r="DV53" i="10"/>
  <c r="DV54" i="10"/>
  <c r="DV55" i="10"/>
  <c r="DV56" i="10"/>
  <c r="DV57" i="10"/>
  <c r="DV58" i="10"/>
  <c r="DV59" i="10"/>
  <c r="DV60" i="10"/>
  <c r="DV61" i="10"/>
  <c r="DV63" i="10"/>
  <c r="DV64" i="10"/>
  <c r="DV65" i="10"/>
  <c r="DV66" i="10"/>
  <c r="DV67" i="10"/>
  <c r="DV68" i="10"/>
  <c r="DV69" i="10"/>
  <c r="DV70" i="10"/>
  <c r="DV71" i="10"/>
  <c r="DV72" i="10"/>
  <c r="DV73" i="10"/>
  <c r="DV74" i="10"/>
  <c r="DV75" i="10"/>
  <c r="DV76" i="10"/>
  <c r="DV78" i="10"/>
  <c r="DV79" i="10"/>
  <c r="DV80" i="10"/>
  <c r="DV81" i="10"/>
  <c r="DP44" i="10"/>
  <c r="DQ44" i="10"/>
  <c r="DR44" i="10"/>
  <c r="DS44" i="10"/>
  <c r="DP45" i="10"/>
  <c r="DQ45" i="10"/>
  <c r="DR45" i="10"/>
  <c r="DS45" i="10"/>
  <c r="DP46" i="10"/>
  <c r="DQ46" i="10"/>
  <c r="DR46" i="10"/>
  <c r="DS46" i="10"/>
  <c r="DP47" i="10"/>
  <c r="DQ47" i="10"/>
  <c r="DR47" i="10"/>
  <c r="DS47" i="10"/>
  <c r="DP48" i="10"/>
  <c r="DQ48" i="10"/>
  <c r="DR48" i="10"/>
  <c r="DS48" i="10"/>
  <c r="DP49" i="10"/>
  <c r="DQ49" i="10"/>
  <c r="DR49" i="10"/>
  <c r="DS49" i="10"/>
  <c r="DP50" i="10"/>
  <c r="DQ50" i="10"/>
  <c r="DR50" i="10"/>
  <c r="DS50" i="10"/>
  <c r="DP51" i="10"/>
  <c r="DQ51" i="10"/>
  <c r="DR51" i="10"/>
  <c r="DS51" i="10"/>
  <c r="DP52" i="10"/>
  <c r="DQ52" i="10"/>
  <c r="DR52" i="10"/>
  <c r="DS52" i="10"/>
  <c r="DP53" i="10"/>
  <c r="DQ53" i="10"/>
  <c r="DR53" i="10"/>
  <c r="DS53" i="10"/>
  <c r="DP54" i="10"/>
  <c r="DQ54" i="10"/>
  <c r="DR54" i="10"/>
  <c r="DS54" i="10"/>
  <c r="DP55" i="10"/>
  <c r="DQ55" i="10"/>
  <c r="DR55" i="10"/>
  <c r="DS55" i="10"/>
  <c r="DP56" i="10"/>
  <c r="DQ56" i="10"/>
  <c r="DR56" i="10"/>
  <c r="DS56" i="10"/>
  <c r="DP57" i="10"/>
  <c r="DQ57" i="10"/>
  <c r="DR57" i="10"/>
  <c r="DS57" i="10"/>
  <c r="DP58" i="10"/>
  <c r="DQ58" i="10"/>
  <c r="DR58" i="10"/>
  <c r="DS58" i="10"/>
  <c r="DP59" i="10"/>
  <c r="DQ59" i="10"/>
  <c r="DR59" i="10"/>
  <c r="DS59" i="10"/>
  <c r="DP60" i="10"/>
  <c r="DQ60" i="10"/>
  <c r="DR60" i="10"/>
  <c r="DS60" i="10"/>
  <c r="DP61" i="10"/>
  <c r="DQ61" i="10"/>
  <c r="DR61" i="10"/>
  <c r="DS61" i="10"/>
  <c r="DP62" i="10"/>
  <c r="DQ62" i="10"/>
  <c r="DR62" i="10"/>
  <c r="DS62" i="10"/>
  <c r="DP63" i="10"/>
  <c r="DQ63" i="10"/>
  <c r="DR63" i="10"/>
  <c r="DS63" i="10"/>
  <c r="DP64" i="10"/>
  <c r="DQ64" i="10"/>
  <c r="DR64" i="10"/>
  <c r="DS64" i="10"/>
  <c r="DP65" i="10"/>
  <c r="DQ65" i="10"/>
  <c r="DR65" i="10"/>
  <c r="DS65" i="10"/>
  <c r="DP66" i="10"/>
  <c r="DQ66" i="10"/>
  <c r="DR66" i="10"/>
  <c r="DS66" i="10"/>
  <c r="DP67" i="10"/>
  <c r="DQ67" i="10"/>
  <c r="DR67" i="10"/>
  <c r="DS67" i="10"/>
  <c r="DP68" i="10"/>
  <c r="DQ68" i="10"/>
  <c r="DR68" i="10"/>
  <c r="DS68" i="10"/>
  <c r="DP69" i="10"/>
  <c r="DQ69" i="10"/>
  <c r="DR69" i="10"/>
  <c r="DS69" i="10"/>
  <c r="DP70" i="10"/>
  <c r="DQ70" i="10"/>
  <c r="DR70" i="10"/>
  <c r="DS70" i="10"/>
  <c r="DP71" i="10"/>
  <c r="DQ71" i="10"/>
  <c r="DR71" i="10"/>
  <c r="DS71" i="10"/>
  <c r="DP72" i="10"/>
  <c r="DQ72" i="10"/>
  <c r="DR72" i="10"/>
  <c r="DS72" i="10"/>
  <c r="DP73" i="10"/>
  <c r="DQ73" i="10"/>
  <c r="DR73" i="10"/>
  <c r="DS73" i="10"/>
  <c r="DP74" i="10"/>
  <c r="DQ74" i="10"/>
  <c r="DR74" i="10"/>
  <c r="DS74" i="10"/>
  <c r="DP75" i="10"/>
  <c r="DQ75" i="10"/>
  <c r="DR75" i="10"/>
  <c r="DS75" i="10"/>
  <c r="DP76" i="10"/>
  <c r="DQ76" i="10"/>
  <c r="DR76" i="10"/>
  <c r="DS76" i="10"/>
  <c r="DP77" i="10"/>
  <c r="DQ77" i="10"/>
  <c r="DR77" i="10"/>
  <c r="DS77" i="10"/>
  <c r="DP78" i="10"/>
  <c r="DQ78" i="10"/>
  <c r="DR78" i="10"/>
  <c r="DS78" i="10"/>
  <c r="DP79" i="10"/>
  <c r="DQ79" i="10"/>
  <c r="DR79" i="10"/>
  <c r="DS79" i="10"/>
  <c r="DP80" i="10"/>
  <c r="DQ80" i="10"/>
  <c r="DR80" i="10"/>
  <c r="DS80" i="10"/>
  <c r="DP81" i="10"/>
  <c r="DQ81" i="10"/>
  <c r="DR81" i="10"/>
  <c r="DS81" i="10"/>
  <c r="BS44" i="10"/>
  <c r="BT44" i="10"/>
  <c r="BU44" i="10"/>
  <c r="BV44" i="10"/>
  <c r="BW44" i="10"/>
  <c r="BX44" i="10"/>
  <c r="BY44" i="10"/>
  <c r="BZ44" i="10"/>
  <c r="CA44" i="10"/>
  <c r="CB44" i="10"/>
  <c r="CC44" i="10"/>
  <c r="CD44" i="10"/>
  <c r="CE44" i="10"/>
  <c r="CF44" i="10"/>
  <c r="CG44" i="10"/>
  <c r="CH44" i="10"/>
  <c r="CI44" i="10"/>
  <c r="CJ44" i="10"/>
  <c r="CK44" i="10"/>
  <c r="CL44" i="10"/>
  <c r="CM44" i="10"/>
  <c r="CN44" i="10"/>
  <c r="CO44" i="10"/>
  <c r="CP44" i="10"/>
  <c r="CQ44" i="10"/>
  <c r="CR44" i="10"/>
  <c r="CS44" i="10"/>
  <c r="CV44" i="10"/>
  <c r="CW44" i="10"/>
  <c r="CX44" i="10"/>
  <c r="DA44" i="10"/>
  <c r="DB44" i="10"/>
  <c r="DC44" i="10"/>
  <c r="DD44" i="10"/>
  <c r="DE44" i="10"/>
  <c r="DF44" i="10"/>
  <c r="DG44" i="10"/>
  <c r="DH44" i="10"/>
  <c r="DI44" i="10"/>
  <c r="DJ44" i="10"/>
  <c r="DK44" i="10"/>
  <c r="DL44" i="10"/>
  <c r="DM44" i="10"/>
  <c r="DN44" i="10"/>
  <c r="DO44" i="10"/>
  <c r="BS45" i="10"/>
  <c r="BT45" i="10"/>
  <c r="BU45" i="10"/>
  <c r="BV45" i="10"/>
  <c r="BW45" i="10"/>
  <c r="BX45" i="10"/>
  <c r="BY45" i="10"/>
  <c r="BZ45" i="10"/>
  <c r="CA45" i="10"/>
  <c r="CB45" i="10"/>
  <c r="CC45" i="10"/>
  <c r="CD45" i="10"/>
  <c r="CE45" i="10"/>
  <c r="CF45" i="10"/>
  <c r="CG45" i="10"/>
  <c r="CH45" i="10"/>
  <c r="CI45" i="10"/>
  <c r="CJ45" i="10"/>
  <c r="CK45" i="10"/>
  <c r="CL45" i="10"/>
  <c r="CM45" i="10"/>
  <c r="CN45" i="10"/>
  <c r="CO45" i="10"/>
  <c r="CP45" i="10"/>
  <c r="CQ45" i="10"/>
  <c r="CR45" i="10"/>
  <c r="CS45" i="10"/>
  <c r="CV45" i="10"/>
  <c r="CW45" i="10"/>
  <c r="CX45" i="10"/>
  <c r="DA45" i="10"/>
  <c r="DB45" i="10"/>
  <c r="DC45" i="10"/>
  <c r="DD45" i="10"/>
  <c r="DE45" i="10"/>
  <c r="DF45" i="10"/>
  <c r="DG45" i="10"/>
  <c r="DH45" i="10"/>
  <c r="DI45" i="10"/>
  <c r="DJ45" i="10"/>
  <c r="DK45" i="10"/>
  <c r="DL45" i="10"/>
  <c r="DM45" i="10"/>
  <c r="DN45" i="10"/>
  <c r="DO45" i="10"/>
  <c r="BS46" i="10"/>
  <c r="BT46" i="10"/>
  <c r="BV46" i="10"/>
  <c r="BW46" i="10"/>
  <c r="BX46" i="10"/>
  <c r="BY46" i="10"/>
  <c r="BZ46" i="10"/>
  <c r="CA46" i="10"/>
  <c r="CB46" i="10"/>
  <c r="CC46" i="10"/>
  <c r="CD46" i="10"/>
  <c r="CE46" i="10"/>
  <c r="CF46" i="10"/>
  <c r="CG46" i="10"/>
  <c r="CH46" i="10"/>
  <c r="CI46" i="10"/>
  <c r="CJ46" i="10"/>
  <c r="CK46" i="10"/>
  <c r="CL46" i="10"/>
  <c r="CM46" i="10"/>
  <c r="CN46" i="10"/>
  <c r="CO46" i="10"/>
  <c r="CP46" i="10"/>
  <c r="CQ46" i="10"/>
  <c r="CR46" i="10"/>
  <c r="CS46" i="10"/>
  <c r="CV46" i="10"/>
  <c r="CW46" i="10"/>
  <c r="CX46" i="10"/>
  <c r="DA46" i="10"/>
  <c r="DB46" i="10"/>
  <c r="DC46" i="10"/>
  <c r="DD46" i="10"/>
  <c r="DE46" i="10"/>
  <c r="DF46" i="10"/>
  <c r="DG46" i="10"/>
  <c r="DH46" i="10"/>
  <c r="DI46" i="10"/>
  <c r="DJ46" i="10"/>
  <c r="DK46" i="10"/>
  <c r="DL46" i="10"/>
  <c r="DM46" i="10"/>
  <c r="DN46" i="10"/>
  <c r="DO46" i="10"/>
  <c r="BS47" i="10"/>
  <c r="BT47" i="10"/>
  <c r="BU47" i="10"/>
  <c r="BV47" i="10"/>
  <c r="BW47" i="10"/>
  <c r="BX47" i="10"/>
  <c r="BY47" i="10"/>
  <c r="BZ47" i="10"/>
  <c r="CA47" i="10"/>
  <c r="CB47" i="10"/>
  <c r="CC47" i="10"/>
  <c r="CD47" i="10"/>
  <c r="CE47" i="10"/>
  <c r="CF47" i="10"/>
  <c r="CG47" i="10"/>
  <c r="CH47" i="10"/>
  <c r="CI47" i="10"/>
  <c r="CJ47" i="10"/>
  <c r="CK47" i="10"/>
  <c r="CL47" i="10"/>
  <c r="CM47" i="10"/>
  <c r="CN47" i="10"/>
  <c r="CO47" i="10"/>
  <c r="CP47" i="10"/>
  <c r="CQ47" i="10"/>
  <c r="CR47" i="10"/>
  <c r="CS47" i="10"/>
  <c r="CV47" i="10"/>
  <c r="CW47" i="10"/>
  <c r="CX47" i="10"/>
  <c r="DA47" i="10"/>
  <c r="DB47" i="10"/>
  <c r="DC47" i="10"/>
  <c r="DD47" i="10"/>
  <c r="DE47" i="10"/>
  <c r="DF47" i="10"/>
  <c r="DG47" i="10"/>
  <c r="DH47" i="10"/>
  <c r="DI47" i="10"/>
  <c r="DJ47" i="10"/>
  <c r="DK47" i="10"/>
  <c r="DL47" i="10"/>
  <c r="DM47" i="10"/>
  <c r="DN47" i="10"/>
  <c r="DO47" i="10"/>
  <c r="BS48" i="10"/>
  <c r="BT48" i="10"/>
  <c r="BU48" i="10"/>
  <c r="BV48" i="10"/>
  <c r="BW48" i="10"/>
  <c r="BX48" i="10"/>
  <c r="BY48" i="10"/>
  <c r="BZ48" i="10"/>
  <c r="CA48" i="10"/>
  <c r="CB48" i="10"/>
  <c r="CC48" i="10"/>
  <c r="CD48" i="10"/>
  <c r="CE48" i="10"/>
  <c r="CF48" i="10"/>
  <c r="CG48" i="10"/>
  <c r="CH48" i="10"/>
  <c r="CI48" i="10"/>
  <c r="CJ48" i="10"/>
  <c r="CK48" i="10"/>
  <c r="CL48" i="10"/>
  <c r="CM48" i="10"/>
  <c r="CN48" i="10"/>
  <c r="CO48" i="10"/>
  <c r="CP48" i="10"/>
  <c r="CQ48" i="10"/>
  <c r="CR48" i="10"/>
  <c r="CS48" i="10"/>
  <c r="CV48" i="10"/>
  <c r="CW48" i="10"/>
  <c r="CX48" i="10"/>
  <c r="DA48" i="10"/>
  <c r="DB48" i="10"/>
  <c r="DC48" i="10"/>
  <c r="DD48" i="10"/>
  <c r="DE48" i="10"/>
  <c r="DF48" i="10"/>
  <c r="DG48" i="10"/>
  <c r="DH48" i="10"/>
  <c r="DI48" i="10"/>
  <c r="DJ48" i="10"/>
  <c r="DK48" i="10"/>
  <c r="DL48" i="10"/>
  <c r="DM48" i="10"/>
  <c r="DN48" i="10"/>
  <c r="DO48" i="10"/>
  <c r="BS49" i="10"/>
  <c r="BT49" i="10"/>
  <c r="BU49" i="10"/>
  <c r="BV49" i="10"/>
  <c r="BW49" i="10"/>
  <c r="BX49" i="10"/>
  <c r="BY49" i="10"/>
  <c r="BZ49" i="10"/>
  <c r="CA49" i="10"/>
  <c r="CB49" i="10"/>
  <c r="CC49" i="10"/>
  <c r="CD49" i="10"/>
  <c r="CE49" i="10"/>
  <c r="CF49" i="10"/>
  <c r="CG49" i="10"/>
  <c r="CH49" i="10"/>
  <c r="CI49" i="10"/>
  <c r="CJ49" i="10"/>
  <c r="CK49" i="10"/>
  <c r="CL49" i="10"/>
  <c r="CM49" i="10"/>
  <c r="CN49" i="10"/>
  <c r="CO49" i="10"/>
  <c r="CP49" i="10"/>
  <c r="CQ49" i="10"/>
  <c r="CR49" i="10"/>
  <c r="CS49" i="10"/>
  <c r="CV49" i="10"/>
  <c r="CW49" i="10"/>
  <c r="CX49" i="10"/>
  <c r="DA49" i="10"/>
  <c r="DB49" i="10"/>
  <c r="DC49" i="10"/>
  <c r="DD49" i="10"/>
  <c r="DE49" i="10"/>
  <c r="DF49" i="10"/>
  <c r="DG49" i="10"/>
  <c r="DH49" i="10"/>
  <c r="DI49" i="10"/>
  <c r="DJ49" i="10"/>
  <c r="DK49" i="10"/>
  <c r="DL49" i="10"/>
  <c r="DM49" i="10"/>
  <c r="DN49" i="10"/>
  <c r="DO49" i="10"/>
  <c r="BS50" i="10"/>
  <c r="BT50" i="10"/>
  <c r="BU50" i="10"/>
  <c r="BV50" i="10"/>
  <c r="BW50" i="10"/>
  <c r="BX50" i="10"/>
  <c r="BY50" i="10"/>
  <c r="BZ50" i="10"/>
  <c r="CA50" i="10"/>
  <c r="CB50" i="10"/>
  <c r="CC50" i="10"/>
  <c r="CD50" i="10"/>
  <c r="CE50" i="10"/>
  <c r="CF50" i="10"/>
  <c r="CG50" i="10"/>
  <c r="CH50" i="10"/>
  <c r="CI50" i="10"/>
  <c r="CJ50" i="10"/>
  <c r="CK50" i="10"/>
  <c r="CL50" i="10"/>
  <c r="CM50" i="10"/>
  <c r="CN50" i="10"/>
  <c r="CO50" i="10"/>
  <c r="CP50" i="10"/>
  <c r="CQ50" i="10"/>
  <c r="CR50" i="10"/>
  <c r="CV50" i="10"/>
  <c r="CW50" i="10"/>
  <c r="CX50" i="10"/>
  <c r="DA50" i="10"/>
  <c r="DB50" i="10"/>
  <c r="DC50" i="10"/>
  <c r="DD50" i="10"/>
  <c r="DE50" i="10"/>
  <c r="DF50" i="10"/>
  <c r="DG50" i="10"/>
  <c r="DH50" i="10"/>
  <c r="DI50" i="10"/>
  <c r="DJ50" i="10"/>
  <c r="DK50" i="10"/>
  <c r="DL50" i="10"/>
  <c r="DM50" i="10"/>
  <c r="DN50" i="10"/>
  <c r="DO50" i="10"/>
  <c r="BS51" i="10"/>
  <c r="BT51" i="10"/>
  <c r="BU51" i="10"/>
  <c r="BV51" i="10"/>
  <c r="BW51" i="10"/>
  <c r="BX51" i="10"/>
  <c r="BY51" i="10"/>
  <c r="BZ51" i="10"/>
  <c r="CA51" i="10"/>
  <c r="CB51" i="10"/>
  <c r="CC51" i="10"/>
  <c r="CD51" i="10"/>
  <c r="CE51" i="10"/>
  <c r="CF51" i="10"/>
  <c r="CG51" i="10"/>
  <c r="CH51" i="10"/>
  <c r="CI51" i="10"/>
  <c r="CJ51" i="10"/>
  <c r="CK51" i="10"/>
  <c r="CL51" i="10"/>
  <c r="CM51" i="10"/>
  <c r="CN51" i="10"/>
  <c r="CO51" i="10"/>
  <c r="CP51" i="10"/>
  <c r="CQ51" i="10"/>
  <c r="CR51" i="10"/>
  <c r="CS51" i="10"/>
  <c r="CV51" i="10"/>
  <c r="CW51" i="10"/>
  <c r="CX51" i="10"/>
  <c r="DA51" i="10"/>
  <c r="DB51" i="10"/>
  <c r="DC51" i="10"/>
  <c r="DD51" i="10"/>
  <c r="DE51" i="10"/>
  <c r="DF51" i="10"/>
  <c r="DG51" i="10"/>
  <c r="DH51" i="10"/>
  <c r="DI51" i="10"/>
  <c r="DJ51" i="10"/>
  <c r="DK51" i="10"/>
  <c r="DL51" i="10"/>
  <c r="DM51" i="10"/>
  <c r="DN51" i="10"/>
  <c r="DO51" i="10"/>
  <c r="BS52" i="10"/>
  <c r="BT52" i="10"/>
  <c r="BU52" i="10"/>
  <c r="BV52" i="10"/>
  <c r="BW52" i="10"/>
  <c r="BX52" i="10"/>
  <c r="BY52" i="10"/>
  <c r="BZ52" i="10"/>
  <c r="CA52" i="10"/>
  <c r="CB52" i="10"/>
  <c r="CC52" i="10"/>
  <c r="CD52" i="10"/>
  <c r="CE52" i="10"/>
  <c r="CF52" i="10"/>
  <c r="CG52" i="10"/>
  <c r="CH52" i="10"/>
  <c r="CI52" i="10"/>
  <c r="CJ52" i="10"/>
  <c r="CK52" i="10"/>
  <c r="CL52" i="10"/>
  <c r="CM52" i="10"/>
  <c r="CN52" i="10"/>
  <c r="CO52" i="10"/>
  <c r="CP52" i="10"/>
  <c r="CQ52" i="10"/>
  <c r="CR52" i="10"/>
  <c r="CS52" i="10"/>
  <c r="CV52" i="10"/>
  <c r="CW52" i="10"/>
  <c r="CX52" i="10"/>
  <c r="DA52" i="10"/>
  <c r="DB52" i="10"/>
  <c r="DC52" i="10"/>
  <c r="DD52" i="10"/>
  <c r="DE52" i="10"/>
  <c r="DF52" i="10"/>
  <c r="DG52" i="10"/>
  <c r="DH52" i="10"/>
  <c r="DI52" i="10"/>
  <c r="DJ52" i="10"/>
  <c r="DK52" i="10"/>
  <c r="DL52" i="10"/>
  <c r="DM52" i="10"/>
  <c r="DN52" i="10"/>
  <c r="DO52" i="10"/>
  <c r="BS53" i="10"/>
  <c r="BT53" i="10"/>
  <c r="BU53" i="10"/>
  <c r="BV53" i="10"/>
  <c r="BW53" i="10"/>
  <c r="BX53" i="10"/>
  <c r="BY53" i="10"/>
  <c r="BZ53" i="10"/>
  <c r="CA53" i="10"/>
  <c r="CB53" i="10"/>
  <c r="CC53" i="10"/>
  <c r="CD53" i="10"/>
  <c r="CE53" i="10"/>
  <c r="CF53" i="10"/>
  <c r="CG53" i="10"/>
  <c r="CH53" i="10"/>
  <c r="CI53" i="10"/>
  <c r="CJ53" i="10"/>
  <c r="CK53" i="10"/>
  <c r="CL53" i="10"/>
  <c r="CM53" i="10"/>
  <c r="CN53" i="10"/>
  <c r="CO53" i="10"/>
  <c r="CP53" i="10"/>
  <c r="CQ53" i="10"/>
  <c r="CR53" i="10"/>
  <c r="CS53" i="10"/>
  <c r="CV53" i="10"/>
  <c r="CW53" i="10"/>
  <c r="CX53" i="10"/>
  <c r="DA53" i="10"/>
  <c r="DB53" i="10"/>
  <c r="DC53" i="10"/>
  <c r="DD53" i="10"/>
  <c r="DE53" i="10"/>
  <c r="DF53" i="10"/>
  <c r="DG53" i="10"/>
  <c r="DH53" i="10"/>
  <c r="DI53" i="10"/>
  <c r="DJ53" i="10"/>
  <c r="DK53" i="10"/>
  <c r="DL53" i="10"/>
  <c r="DM53" i="10"/>
  <c r="DN53" i="10"/>
  <c r="DO53" i="10"/>
  <c r="BS54" i="10"/>
  <c r="BT54" i="10"/>
  <c r="BU54" i="10"/>
  <c r="BV54" i="10"/>
  <c r="BW54" i="10"/>
  <c r="BX54" i="10"/>
  <c r="BY54" i="10"/>
  <c r="BZ54" i="10"/>
  <c r="CA54" i="10"/>
  <c r="CB54" i="10"/>
  <c r="CC54" i="10"/>
  <c r="CD54" i="10"/>
  <c r="CE54" i="10"/>
  <c r="CF54" i="10"/>
  <c r="CG54" i="10"/>
  <c r="CH54" i="10"/>
  <c r="CI54" i="10"/>
  <c r="CJ54" i="10"/>
  <c r="CK54" i="10"/>
  <c r="CL54" i="10"/>
  <c r="CM54" i="10"/>
  <c r="CN54" i="10"/>
  <c r="CO54" i="10"/>
  <c r="CP54" i="10"/>
  <c r="CQ54" i="10"/>
  <c r="CR54" i="10"/>
  <c r="CS54" i="10"/>
  <c r="CV54" i="10"/>
  <c r="CW54" i="10"/>
  <c r="CX54" i="10"/>
  <c r="DA54" i="10"/>
  <c r="DB54" i="10"/>
  <c r="DC54" i="10"/>
  <c r="DD54" i="10"/>
  <c r="DE54" i="10"/>
  <c r="DF54" i="10"/>
  <c r="DG54" i="10"/>
  <c r="DH54" i="10"/>
  <c r="DI54" i="10"/>
  <c r="DJ54" i="10"/>
  <c r="DK54" i="10"/>
  <c r="DL54" i="10"/>
  <c r="DM54" i="10"/>
  <c r="DN54" i="10"/>
  <c r="DO54" i="10"/>
  <c r="BS55" i="10"/>
  <c r="BT55" i="10"/>
  <c r="BU55" i="10"/>
  <c r="BV55" i="10"/>
  <c r="BW55" i="10"/>
  <c r="BX55" i="10"/>
  <c r="BY55" i="10"/>
  <c r="BZ55" i="10"/>
  <c r="CA55" i="10"/>
  <c r="CB55" i="10"/>
  <c r="CC55" i="10"/>
  <c r="CD55" i="10"/>
  <c r="CE55" i="10"/>
  <c r="CF55" i="10"/>
  <c r="CG55" i="10"/>
  <c r="CH55" i="10"/>
  <c r="CI55" i="10"/>
  <c r="CJ55" i="10"/>
  <c r="CK55" i="10"/>
  <c r="CL55" i="10"/>
  <c r="CM55" i="10"/>
  <c r="CN55" i="10"/>
  <c r="CO55" i="10"/>
  <c r="CP55" i="10"/>
  <c r="CQ55" i="10"/>
  <c r="CR55" i="10"/>
  <c r="CS55" i="10"/>
  <c r="CV55" i="10"/>
  <c r="CW55" i="10"/>
  <c r="CX55" i="10"/>
  <c r="DA55" i="10"/>
  <c r="DB55" i="10"/>
  <c r="DC55" i="10"/>
  <c r="DD55" i="10"/>
  <c r="DE55" i="10"/>
  <c r="DF55" i="10"/>
  <c r="DG55" i="10"/>
  <c r="DH55" i="10"/>
  <c r="DI55" i="10"/>
  <c r="DJ55" i="10"/>
  <c r="DK55" i="10"/>
  <c r="DL55" i="10"/>
  <c r="DM55" i="10"/>
  <c r="DN55" i="10"/>
  <c r="DO55" i="10"/>
  <c r="BS56" i="10"/>
  <c r="BT56" i="10"/>
  <c r="BU56" i="10"/>
  <c r="BV56" i="10"/>
  <c r="BW56" i="10"/>
  <c r="BX56" i="10"/>
  <c r="BY56" i="10"/>
  <c r="BZ56" i="10"/>
  <c r="CA56" i="10"/>
  <c r="CB56" i="10"/>
  <c r="CC56" i="10"/>
  <c r="CD56" i="10"/>
  <c r="CE56" i="10"/>
  <c r="CF56" i="10"/>
  <c r="CG56" i="10"/>
  <c r="CH56" i="10"/>
  <c r="CI56" i="10"/>
  <c r="CJ56" i="10"/>
  <c r="CK56" i="10"/>
  <c r="CL56" i="10"/>
  <c r="CM56" i="10"/>
  <c r="CN56" i="10"/>
  <c r="CO56" i="10"/>
  <c r="CP56" i="10"/>
  <c r="CQ56" i="10"/>
  <c r="CR56" i="10"/>
  <c r="CS56" i="10"/>
  <c r="CV56" i="10"/>
  <c r="CW56" i="10"/>
  <c r="CX56" i="10"/>
  <c r="DA56" i="10"/>
  <c r="DB56" i="10"/>
  <c r="DC56" i="10"/>
  <c r="DD56" i="10"/>
  <c r="DE56" i="10"/>
  <c r="DF56" i="10"/>
  <c r="DG56" i="10"/>
  <c r="DH56" i="10"/>
  <c r="DI56" i="10"/>
  <c r="DJ56" i="10"/>
  <c r="DK56" i="10"/>
  <c r="DL56" i="10"/>
  <c r="DM56" i="10"/>
  <c r="DN56" i="10"/>
  <c r="DO56" i="10"/>
  <c r="BS57" i="10"/>
  <c r="BT57" i="10"/>
  <c r="BU57" i="10"/>
  <c r="BV57" i="10"/>
  <c r="BW57" i="10"/>
  <c r="BX57" i="10"/>
  <c r="BY57" i="10"/>
  <c r="BZ57" i="10"/>
  <c r="CA57" i="10"/>
  <c r="CB57" i="10"/>
  <c r="CC57" i="10"/>
  <c r="CD57" i="10"/>
  <c r="CE57" i="10"/>
  <c r="CF57" i="10"/>
  <c r="CG57" i="10"/>
  <c r="CH57" i="10"/>
  <c r="CI57" i="10"/>
  <c r="CJ57" i="10"/>
  <c r="CK57" i="10"/>
  <c r="CL57" i="10"/>
  <c r="CM57" i="10"/>
  <c r="CN57" i="10"/>
  <c r="CO57" i="10"/>
  <c r="CP57" i="10"/>
  <c r="CQ57" i="10"/>
  <c r="CR57" i="10"/>
  <c r="CS57" i="10"/>
  <c r="CV57" i="10"/>
  <c r="CW57" i="10"/>
  <c r="CX57" i="10"/>
  <c r="DA57" i="10"/>
  <c r="DB57" i="10"/>
  <c r="DC57" i="10"/>
  <c r="DD57" i="10"/>
  <c r="DE57" i="10"/>
  <c r="DF57" i="10"/>
  <c r="DG57" i="10"/>
  <c r="DH57" i="10"/>
  <c r="DI57" i="10"/>
  <c r="DJ57" i="10"/>
  <c r="DK57" i="10"/>
  <c r="DL57" i="10"/>
  <c r="DM57" i="10"/>
  <c r="DN57" i="10"/>
  <c r="DO57" i="10"/>
  <c r="BS58" i="10"/>
  <c r="BT58" i="10"/>
  <c r="BU58" i="10"/>
  <c r="BV58" i="10"/>
  <c r="BW58" i="10"/>
  <c r="BX58" i="10"/>
  <c r="BY58" i="10"/>
  <c r="BZ58" i="10"/>
  <c r="CA58" i="10"/>
  <c r="CB58" i="10"/>
  <c r="CC58" i="10"/>
  <c r="CD58" i="10"/>
  <c r="CE58" i="10"/>
  <c r="CF58" i="10"/>
  <c r="CG58" i="10"/>
  <c r="CH58" i="10"/>
  <c r="CI58" i="10"/>
  <c r="CJ58" i="10"/>
  <c r="CK58" i="10"/>
  <c r="CL58" i="10"/>
  <c r="CM58" i="10"/>
  <c r="CN58" i="10"/>
  <c r="CO58" i="10"/>
  <c r="CP58" i="10"/>
  <c r="CQ58" i="10"/>
  <c r="CR58" i="10"/>
  <c r="CS58" i="10"/>
  <c r="CV58" i="10"/>
  <c r="CW58" i="10"/>
  <c r="CX58" i="10"/>
  <c r="DA58" i="10"/>
  <c r="DB58" i="10"/>
  <c r="DC58" i="10"/>
  <c r="DD58" i="10"/>
  <c r="DE58" i="10"/>
  <c r="DF58" i="10"/>
  <c r="DG58" i="10"/>
  <c r="DH58" i="10"/>
  <c r="DI58" i="10"/>
  <c r="DJ58" i="10"/>
  <c r="DK58" i="10"/>
  <c r="DL58" i="10"/>
  <c r="DM58" i="10"/>
  <c r="DN58" i="10"/>
  <c r="DO58" i="10"/>
  <c r="BS59" i="10"/>
  <c r="BT59" i="10"/>
  <c r="BU59" i="10"/>
  <c r="BV59" i="10"/>
  <c r="BW59" i="10"/>
  <c r="BX59" i="10"/>
  <c r="BY59" i="10"/>
  <c r="BZ59" i="10"/>
  <c r="CA59" i="10"/>
  <c r="CB59" i="10"/>
  <c r="CC59" i="10"/>
  <c r="CD59" i="10"/>
  <c r="CE59" i="10"/>
  <c r="CF59" i="10"/>
  <c r="CG59" i="10"/>
  <c r="CH59" i="10"/>
  <c r="CI59" i="10"/>
  <c r="CJ59" i="10"/>
  <c r="CK59" i="10"/>
  <c r="CL59" i="10"/>
  <c r="CM59" i="10"/>
  <c r="CN59" i="10"/>
  <c r="CO59" i="10"/>
  <c r="CP59" i="10"/>
  <c r="CQ59" i="10"/>
  <c r="CR59" i="10"/>
  <c r="CS59" i="10"/>
  <c r="CV59" i="10"/>
  <c r="CW59" i="10"/>
  <c r="CX59" i="10"/>
  <c r="DA59" i="10"/>
  <c r="DB59" i="10"/>
  <c r="DC59" i="10"/>
  <c r="DD59" i="10"/>
  <c r="DE59" i="10"/>
  <c r="DF59" i="10"/>
  <c r="DG59" i="10"/>
  <c r="DH59" i="10"/>
  <c r="DI59" i="10"/>
  <c r="DJ59" i="10"/>
  <c r="DK59" i="10"/>
  <c r="DL59" i="10"/>
  <c r="DM59" i="10"/>
  <c r="DN59" i="10"/>
  <c r="DO59" i="10"/>
  <c r="BS60" i="10"/>
  <c r="BT60" i="10"/>
  <c r="BU60" i="10"/>
  <c r="BV60" i="10"/>
  <c r="BW60" i="10"/>
  <c r="BX60" i="10"/>
  <c r="BY60" i="10"/>
  <c r="BZ60" i="10"/>
  <c r="CA60" i="10"/>
  <c r="CB60" i="10"/>
  <c r="CC60" i="10"/>
  <c r="CD60" i="10"/>
  <c r="CE60" i="10"/>
  <c r="CF60" i="10"/>
  <c r="CG60" i="10"/>
  <c r="CH60" i="10"/>
  <c r="CI60" i="10"/>
  <c r="CJ60" i="10"/>
  <c r="CK60" i="10"/>
  <c r="CL60" i="10"/>
  <c r="CM60" i="10"/>
  <c r="CN60" i="10"/>
  <c r="CO60" i="10"/>
  <c r="CP60" i="10"/>
  <c r="CQ60" i="10"/>
  <c r="CR60" i="10"/>
  <c r="CS60" i="10"/>
  <c r="CV60" i="10"/>
  <c r="CW60" i="10"/>
  <c r="CX60" i="10"/>
  <c r="DA60" i="10"/>
  <c r="DB60" i="10"/>
  <c r="DC60" i="10"/>
  <c r="DD60" i="10"/>
  <c r="DE60" i="10"/>
  <c r="DF60" i="10"/>
  <c r="DG60" i="10"/>
  <c r="DH60" i="10"/>
  <c r="DI60" i="10"/>
  <c r="DJ60" i="10"/>
  <c r="DK60" i="10"/>
  <c r="DL60" i="10"/>
  <c r="DM60" i="10"/>
  <c r="DN60" i="10"/>
  <c r="DO60" i="10"/>
  <c r="BS61" i="10"/>
  <c r="BT61" i="10"/>
  <c r="BU61" i="10"/>
  <c r="BV61" i="10"/>
  <c r="BW61" i="10"/>
  <c r="BX61" i="10"/>
  <c r="BY61" i="10"/>
  <c r="BZ61" i="10"/>
  <c r="CA61" i="10"/>
  <c r="CB61" i="10"/>
  <c r="CC61" i="10"/>
  <c r="CD61" i="10"/>
  <c r="CE61" i="10"/>
  <c r="CF61" i="10"/>
  <c r="CG61" i="10"/>
  <c r="CH61" i="10"/>
  <c r="CI61" i="10"/>
  <c r="CJ61" i="10"/>
  <c r="CK61" i="10"/>
  <c r="CL61" i="10"/>
  <c r="CM61" i="10"/>
  <c r="CN61" i="10"/>
  <c r="CO61" i="10"/>
  <c r="CP61" i="10"/>
  <c r="CQ61" i="10"/>
  <c r="CR61" i="10"/>
  <c r="CS61" i="10"/>
  <c r="CV61" i="10"/>
  <c r="CW61" i="10"/>
  <c r="CX61" i="10"/>
  <c r="DA61" i="10"/>
  <c r="DB61" i="10"/>
  <c r="DC61" i="10"/>
  <c r="DD61" i="10"/>
  <c r="DE61" i="10"/>
  <c r="DF61" i="10"/>
  <c r="DG61" i="10"/>
  <c r="DH61" i="10"/>
  <c r="DI61" i="10"/>
  <c r="DJ61" i="10"/>
  <c r="DK61" i="10"/>
  <c r="DL61" i="10"/>
  <c r="DM61" i="10"/>
  <c r="DN61" i="10"/>
  <c r="DO61" i="10"/>
  <c r="BS62" i="10"/>
  <c r="BU62" i="10"/>
  <c r="BV62" i="10"/>
  <c r="BW62" i="10"/>
  <c r="BX62" i="10"/>
  <c r="BY62" i="10"/>
  <c r="BZ62" i="10"/>
  <c r="CA62" i="10"/>
  <c r="CB62" i="10"/>
  <c r="CC62" i="10"/>
  <c r="CD62" i="10"/>
  <c r="CE62" i="10"/>
  <c r="CF62" i="10"/>
  <c r="CG62" i="10"/>
  <c r="CH62" i="10"/>
  <c r="CI62" i="10"/>
  <c r="CJ62" i="10"/>
  <c r="CK62" i="10"/>
  <c r="CL62" i="10"/>
  <c r="CM62" i="10"/>
  <c r="CN62" i="10"/>
  <c r="CO62" i="10"/>
  <c r="CP62" i="10"/>
  <c r="CQ62" i="10"/>
  <c r="CR62" i="10"/>
  <c r="CS62" i="10"/>
  <c r="CV62" i="10"/>
  <c r="CW62" i="10"/>
  <c r="CX62" i="10"/>
  <c r="DA62" i="10"/>
  <c r="DB62" i="10"/>
  <c r="DC62" i="10"/>
  <c r="DD62" i="10"/>
  <c r="DE62" i="10"/>
  <c r="DF62" i="10"/>
  <c r="DG62" i="10"/>
  <c r="DH62" i="10"/>
  <c r="DI62" i="10"/>
  <c r="DJ62" i="10"/>
  <c r="DK62" i="10"/>
  <c r="DL62" i="10"/>
  <c r="DM62" i="10"/>
  <c r="DN62" i="10"/>
  <c r="DO62" i="10"/>
  <c r="BS63" i="10"/>
  <c r="BT63" i="10"/>
  <c r="BU63" i="10"/>
  <c r="BV63" i="10"/>
  <c r="BW63" i="10"/>
  <c r="BX63" i="10"/>
  <c r="BY63" i="10"/>
  <c r="BZ63" i="10"/>
  <c r="CA63" i="10"/>
  <c r="CB63" i="10"/>
  <c r="CC63" i="10"/>
  <c r="CD63" i="10"/>
  <c r="CE63" i="10"/>
  <c r="CF63" i="10"/>
  <c r="CG63" i="10"/>
  <c r="CH63" i="10"/>
  <c r="CI63" i="10"/>
  <c r="CJ63" i="10"/>
  <c r="CK63" i="10"/>
  <c r="CL63" i="10"/>
  <c r="CM63" i="10"/>
  <c r="CN63" i="10"/>
  <c r="CQ63" i="10"/>
  <c r="CR63" i="10"/>
  <c r="CS63" i="10"/>
  <c r="CT63" i="10"/>
  <c r="CU63" i="10"/>
  <c r="CV63" i="10"/>
  <c r="CW63" i="10"/>
  <c r="CX63" i="10"/>
  <c r="DA63" i="10"/>
  <c r="DB63" i="10"/>
  <c r="DC63" i="10"/>
  <c r="DD63" i="10"/>
  <c r="DE63" i="10"/>
  <c r="DF63" i="10"/>
  <c r="DG63" i="10"/>
  <c r="DH63" i="10"/>
  <c r="DI63" i="10"/>
  <c r="DJ63" i="10"/>
  <c r="DK63" i="10"/>
  <c r="DL63" i="10"/>
  <c r="DM63" i="10"/>
  <c r="DN63" i="10"/>
  <c r="DO63" i="10"/>
  <c r="BS64" i="10"/>
  <c r="BT64" i="10"/>
  <c r="BU64" i="10"/>
  <c r="BV64" i="10"/>
  <c r="BW64" i="10"/>
  <c r="BX64" i="10"/>
  <c r="BY64" i="10"/>
  <c r="BZ64" i="10"/>
  <c r="CA64" i="10"/>
  <c r="CB64" i="10"/>
  <c r="CC64" i="10"/>
  <c r="CD64" i="10"/>
  <c r="CE64" i="10"/>
  <c r="CF64" i="10"/>
  <c r="CG64" i="10"/>
  <c r="CH64" i="10"/>
  <c r="CI64" i="10"/>
  <c r="CJ64" i="10"/>
  <c r="CK64" i="10"/>
  <c r="CL64" i="10"/>
  <c r="CM64" i="10"/>
  <c r="CN64" i="10"/>
  <c r="CQ64" i="10"/>
  <c r="CR64" i="10"/>
  <c r="CS64" i="10"/>
  <c r="CT64" i="10"/>
  <c r="CU64" i="10"/>
  <c r="CV64" i="10"/>
  <c r="CW64" i="10"/>
  <c r="CX64" i="10"/>
  <c r="DA64" i="10"/>
  <c r="DB64" i="10"/>
  <c r="DC64" i="10"/>
  <c r="DD64" i="10"/>
  <c r="DE64" i="10"/>
  <c r="DF64" i="10"/>
  <c r="DG64" i="10"/>
  <c r="DH64" i="10"/>
  <c r="DI64" i="10"/>
  <c r="DJ64" i="10"/>
  <c r="DK64" i="10"/>
  <c r="DL64" i="10"/>
  <c r="DM64" i="10"/>
  <c r="DN64" i="10"/>
  <c r="DO64" i="10"/>
  <c r="BS65" i="10"/>
  <c r="BT65" i="10"/>
  <c r="BU65" i="10"/>
  <c r="BV65" i="10"/>
  <c r="BW65" i="10"/>
  <c r="BX65" i="10"/>
  <c r="BY65" i="10"/>
  <c r="BZ65" i="10"/>
  <c r="CA65" i="10"/>
  <c r="CB65" i="10"/>
  <c r="CC65" i="10"/>
  <c r="CD65" i="10"/>
  <c r="CE65" i="10"/>
  <c r="CF65" i="10"/>
  <c r="CG65" i="10"/>
  <c r="CH65" i="10"/>
  <c r="CI65" i="10"/>
  <c r="CJ65" i="10"/>
  <c r="CK65" i="10"/>
  <c r="CL65" i="10"/>
  <c r="CM65" i="10"/>
  <c r="CN65" i="10"/>
  <c r="CQ65" i="10"/>
  <c r="CR65" i="10"/>
  <c r="CS65" i="10"/>
  <c r="CT65" i="10"/>
  <c r="CU65" i="10"/>
  <c r="CV65" i="10"/>
  <c r="CW65" i="10"/>
  <c r="CX65" i="10"/>
  <c r="DA65" i="10"/>
  <c r="DB65" i="10"/>
  <c r="DC65" i="10"/>
  <c r="DD65" i="10"/>
  <c r="DE65" i="10"/>
  <c r="DF65" i="10"/>
  <c r="DG65" i="10"/>
  <c r="DH65" i="10"/>
  <c r="DI65" i="10"/>
  <c r="DJ65" i="10"/>
  <c r="DK65" i="10"/>
  <c r="DL65" i="10"/>
  <c r="DM65" i="10"/>
  <c r="DN65" i="10"/>
  <c r="DO65" i="10"/>
  <c r="BS66" i="10"/>
  <c r="BT66" i="10"/>
  <c r="BU66" i="10"/>
  <c r="BV66" i="10"/>
  <c r="BW66" i="10"/>
  <c r="BX66" i="10"/>
  <c r="BY66" i="10"/>
  <c r="BZ66" i="10"/>
  <c r="CA66" i="10"/>
  <c r="CB66" i="10"/>
  <c r="CC66" i="10"/>
  <c r="CD66" i="10"/>
  <c r="CE66" i="10"/>
  <c r="CF66" i="10"/>
  <c r="CG66" i="10"/>
  <c r="CH66" i="10"/>
  <c r="CI66" i="10"/>
  <c r="CJ66" i="10"/>
  <c r="CK66" i="10"/>
  <c r="CL66" i="10"/>
  <c r="CM66" i="10"/>
  <c r="CN66" i="10"/>
  <c r="CQ66" i="10"/>
  <c r="CR66" i="10"/>
  <c r="CS66" i="10"/>
  <c r="CT66" i="10"/>
  <c r="CU66" i="10"/>
  <c r="CV66" i="10"/>
  <c r="CW66" i="10"/>
  <c r="CX66" i="10"/>
  <c r="DA66" i="10"/>
  <c r="DB66" i="10"/>
  <c r="DC66" i="10"/>
  <c r="DD66" i="10"/>
  <c r="DE66" i="10"/>
  <c r="DF66" i="10"/>
  <c r="DG66" i="10"/>
  <c r="DH66" i="10"/>
  <c r="DI66" i="10"/>
  <c r="DJ66" i="10"/>
  <c r="DK66" i="10"/>
  <c r="DL66" i="10"/>
  <c r="DM66" i="10"/>
  <c r="DN66" i="10"/>
  <c r="DO66" i="10"/>
  <c r="BS67" i="10"/>
  <c r="BT67" i="10"/>
  <c r="BU67" i="10"/>
  <c r="BV67" i="10"/>
  <c r="BW67" i="10"/>
  <c r="BX67" i="10"/>
  <c r="BY67" i="10"/>
  <c r="BZ67" i="10"/>
  <c r="CA67" i="10"/>
  <c r="CB67" i="10"/>
  <c r="CC67" i="10"/>
  <c r="CD67" i="10"/>
  <c r="CE67" i="10"/>
  <c r="CF67" i="10"/>
  <c r="CG67" i="10"/>
  <c r="CH67" i="10"/>
  <c r="CI67" i="10"/>
  <c r="CJ67" i="10"/>
  <c r="CK67" i="10"/>
  <c r="CL67" i="10"/>
  <c r="CM67" i="10"/>
  <c r="CN67" i="10"/>
  <c r="CQ67" i="10"/>
  <c r="CR67" i="10"/>
  <c r="CS67" i="10"/>
  <c r="CT67" i="10"/>
  <c r="CU67" i="10"/>
  <c r="CV67" i="10"/>
  <c r="CW67" i="10"/>
  <c r="CX67" i="10"/>
  <c r="DA67" i="10"/>
  <c r="DB67" i="10"/>
  <c r="DC67" i="10"/>
  <c r="DD67" i="10"/>
  <c r="DE67" i="10"/>
  <c r="DF67" i="10"/>
  <c r="DG67" i="10"/>
  <c r="DH67" i="10"/>
  <c r="DI67" i="10"/>
  <c r="DJ67" i="10"/>
  <c r="DK67" i="10"/>
  <c r="DL67" i="10"/>
  <c r="DM67" i="10"/>
  <c r="DN67" i="10"/>
  <c r="DO67" i="10"/>
  <c r="BS68" i="10"/>
  <c r="BT68" i="10"/>
  <c r="BU68" i="10"/>
  <c r="BV68" i="10"/>
  <c r="BW68" i="10"/>
  <c r="BX68" i="10"/>
  <c r="BY68" i="10"/>
  <c r="BZ68" i="10"/>
  <c r="CA68" i="10"/>
  <c r="CB68" i="10"/>
  <c r="CC68" i="10"/>
  <c r="CD68" i="10"/>
  <c r="CE68" i="10"/>
  <c r="CF68" i="10"/>
  <c r="CG68" i="10"/>
  <c r="CH68" i="10"/>
  <c r="CI68" i="10"/>
  <c r="CJ68" i="10"/>
  <c r="CK68" i="10"/>
  <c r="CL68" i="10"/>
  <c r="CM68" i="10"/>
  <c r="CN68" i="10"/>
  <c r="CQ68" i="10"/>
  <c r="CR68" i="10"/>
  <c r="CS68" i="10"/>
  <c r="CT68" i="10"/>
  <c r="CU68" i="10"/>
  <c r="CV68" i="10"/>
  <c r="CW68" i="10"/>
  <c r="CX68" i="10"/>
  <c r="DA68" i="10"/>
  <c r="DB68" i="10"/>
  <c r="DC68" i="10"/>
  <c r="DD68" i="10"/>
  <c r="DE68" i="10"/>
  <c r="DF68" i="10"/>
  <c r="DG68" i="10"/>
  <c r="DH68" i="10"/>
  <c r="DI68" i="10"/>
  <c r="DJ68" i="10"/>
  <c r="DK68" i="10"/>
  <c r="DL68" i="10"/>
  <c r="DM68" i="10"/>
  <c r="DN68" i="10"/>
  <c r="DO68" i="10"/>
  <c r="BS69" i="10"/>
  <c r="BT69" i="10"/>
  <c r="BU69" i="10"/>
  <c r="BV69" i="10"/>
  <c r="BW69" i="10"/>
  <c r="BX69" i="10"/>
  <c r="BY69" i="10"/>
  <c r="BZ69" i="10"/>
  <c r="CA69" i="10"/>
  <c r="CB69" i="10"/>
  <c r="CC69" i="10"/>
  <c r="CD69" i="10"/>
  <c r="CE69" i="10"/>
  <c r="CF69" i="10"/>
  <c r="CG69" i="10"/>
  <c r="CH69" i="10"/>
  <c r="CI69" i="10"/>
  <c r="CJ69" i="10"/>
  <c r="CK69" i="10"/>
  <c r="CL69" i="10"/>
  <c r="CM69" i="10"/>
  <c r="CN69" i="10"/>
  <c r="CQ69" i="10"/>
  <c r="CR69" i="10"/>
  <c r="CS69" i="10"/>
  <c r="CT69" i="10"/>
  <c r="CU69" i="10"/>
  <c r="CV69" i="10"/>
  <c r="CW69" i="10"/>
  <c r="CX69" i="10"/>
  <c r="DA69" i="10"/>
  <c r="DB69" i="10"/>
  <c r="DC69" i="10"/>
  <c r="DD69" i="10"/>
  <c r="DE69" i="10"/>
  <c r="DF69" i="10"/>
  <c r="DG69" i="10"/>
  <c r="DH69" i="10"/>
  <c r="DI69" i="10"/>
  <c r="DJ69" i="10"/>
  <c r="DK69" i="10"/>
  <c r="DL69" i="10"/>
  <c r="DM69" i="10"/>
  <c r="DN69" i="10"/>
  <c r="DO69" i="10"/>
  <c r="BS70" i="10"/>
  <c r="BT70" i="10"/>
  <c r="BU70" i="10"/>
  <c r="BV70" i="10"/>
  <c r="BW70" i="10"/>
  <c r="BX70" i="10"/>
  <c r="BY70" i="10"/>
  <c r="BZ70" i="10"/>
  <c r="CA70" i="10"/>
  <c r="CB70" i="10"/>
  <c r="CC70" i="10"/>
  <c r="CD70" i="10"/>
  <c r="CE70" i="10"/>
  <c r="CF70" i="10"/>
  <c r="CG70" i="10"/>
  <c r="CH70" i="10"/>
  <c r="CI70" i="10"/>
  <c r="CJ70" i="10"/>
  <c r="CK70" i="10"/>
  <c r="CL70" i="10"/>
  <c r="CM70" i="10"/>
  <c r="CN70" i="10"/>
  <c r="CQ70" i="10"/>
  <c r="CR70" i="10"/>
  <c r="CS70" i="10"/>
  <c r="CT70" i="10"/>
  <c r="CU70" i="10"/>
  <c r="CV70" i="10"/>
  <c r="CW70" i="10"/>
  <c r="CX70" i="10"/>
  <c r="DA70" i="10"/>
  <c r="DB70" i="10"/>
  <c r="DC70" i="10"/>
  <c r="DD70" i="10"/>
  <c r="DE70" i="10"/>
  <c r="DF70" i="10"/>
  <c r="DG70" i="10"/>
  <c r="DH70" i="10"/>
  <c r="DI70" i="10"/>
  <c r="DJ70" i="10"/>
  <c r="DK70" i="10"/>
  <c r="DL70" i="10"/>
  <c r="DM70" i="10"/>
  <c r="DN70" i="10"/>
  <c r="DO70" i="10"/>
  <c r="BS71" i="10"/>
  <c r="BT71" i="10"/>
  <c r="BU71" i="10"/>
  <c r="BV71" i="10"/>
  <c r="BW71" i="10"/>
  <c r="BX71" i="10"/>
  <c r="BY71" i="10"/>
  <c r="BZ71" i="10"/>
  <c r="CA71" i="10"/>
  <c r="CB71" i="10"/>
  <c r="CC71" i="10"/>
  <c r="CD71" i="10"/>
  <c r="CE71" i="10"/>
  <c r="CF71" i="10"/>
  <c r="CG71" i="10"/>
  <c r="CH71" i="10"/>
  <c r="CI71" i="10"/>
  <c r="CJ71" i="10"/>
  <c r="CK71" i="10"/>
  <c r="CL71" i="10"/>
  <c r="CM71" i="10"/>
  <c r="CN71" i="10"/>
  <c r="CQ71" i="10"/>
  <c r="CR71" i="10"/>
  <c r="CS71" i="10"/>
  <c r="CT71" i="10"/>
  <c r="CU71" i="10"/>
  <c r="CV71" i="10"/>
  <c r="CW71" i="10"/>
  <c r="CX71" i="10"/>
  <c r="DA71" i="10"/>
  <c r="DB71" i="10"/>
  <c r="DC71" i="10"/>
  <c r="DD71" i="10"/>
  <c r="DE71" i="10"/>
  <c r="DF71" i="10"/>
  <c r="DG71" i="10"/>
  <c r="DH71" i="10"/>
  <c r="DI71" i="10"/>
  <c r="DJ71" i="10"/>
  <c r="DK71" i="10"/>
  <c r="DL71" i="10"/>
  <c r="DM71" i="10"/>
  <c r="DN71" i="10"/>
  <c r="DO71" i="10"/>
  <c r="BS72" i="10"/>
  <c r="BT72" i="10"/>
  <c r="BU72" i="10"/>
  <c r="BV72" i="10"/>
  <c r="BW72" i="10"/>
  <c r="BX72" i="10"/>
  <c r="BY72" i="10"/>
  <c r="BZ72" i="10"/>
  <c r="CA72" i="10"/>
  <c r="CB72" i="10"/>
  <c r="CC72" i="10"/>
  <c r="CD72" i="10"/>
  <c r="CE72" i="10"/>
  <c r="CF72" i="10"/>
  <c r="CG72" i="10"/>
  <c r="CH72" i="10"/>
  <c r="CI72" i="10"/>
  <c r="CJ72" i="10"/>
  <c r="CK72" i="10"/>
  <c r="CL72" i="10"/>
  <c r="CM72" i="10"/>
  <c r="CN72" i="10"/>
  <c r="CQ72" i="10"/>
  <c r="CR72" i="10"/>
  <c r="CS72" i="10"/>
  <c r="CT72" i="10"/>
  <c r="CU72" i="10"/>
  <c r="CV72" i="10"/>
  <c r="CW72" i="10"/>
  <c r="CX72" i="10"/>
  <c r="DA72" i="10"/>
  <c r="DB72" i="10"/>
  <c r="DC72" i="10"/>
  <c r="DD72" i="10"/>
  <c r="DE72" i="10"/>
  <c r="DF72" i="10"/>
  <c r="DG72" i="10"/>
  <c r="DH72" i="10"/>
  <c r="DI72" i="10"/>
  <c r="DJ72" i="10"/>
  <c r="DK72" i="10"/>
  <c r="DL72" i="10"/>
  <c r="DM72" i="10"/>
  <c r="DN72" i="10"/>
  <c r="DO72" i="10"/>
  <c r="BS73" i="10"/>
  <c r="BT73" i="10"/>
  <c r="BU73" i="10"/>
  <c r="BV73" i="10"/>
  <c r="BW73" i="10"/>
  <c r="BX73" i="10"/>
  <c r="BY73" i="10"/>
  <c r="BZ73" i="10"/>
  <c r="CA73" i="10"/>
  <c r="CB73" i="10"/>
  <c r="CC73" i="10"/>
  <c r="CD73" i="10"/>
  <c r="CE73" i="10"/>
  <c r="CF73" i="10"/>
  <c r="CG73" i="10"/>
  <c r="CH73" i="10"/>
  <c r="CI73" i="10"/>
  <c r="CJ73" i="10"/>
  <c r="CK73" i="10"/>
  <c r="CL73" i="10"/>
  <c r="CM73" i="10"/>
  <c r="CN73" i="10"/>
  <c r="CQ73" i="10"/>
  <c r="CR73" i="10"/>
  <c r="CS73" i="10"/>
  <c r="CT73" i="10"/>
  <c r="CU73" i="10"/>
  <c r="CV73" i="10"/>
  <c r="CW73" i="10"/>
  <c r="CX73" i="10"/>
  <c r="DA73" i="10"/>
  <c r="DB73" i="10"/>
  <c r="DC73" i="10"/>
  <c r="DD73" i="10"/>
  <c r="DE73" i="10"/>
  <c r="DF73" i="10"/>
  <c r="DG73" i="10"/>
  <c r="DH73" i="10"/>
  <c r="DI73" i="10"/>
  <c r="DJ73" i="10"/>
  <c r="DK73" i="10"/>
  <c r="DL73" i="10"/>
  <c r="DM73" i="10"/>
  <c r="DN73" i="10"/>
  <c r="DO73" i="10"/>
  <c r="BS74" i="10"/>
  <c r="BT74" i="10"/>
  <c r="BU74" i="10"/>
  <c r="BV74" i="10"/>
  <c r="BW74" i="10"/>
  <c r="BX74" i="10"/>
  <c r="BY74" i="10"/>
  <c r="BZ74" i="10"/>
  <c r="CA74" i="10"/>
  <c r="CB74" i="10"/>
  <c r="CC74" i="10"/>
  <c r="CD74" i="10"/>
  <c r="CE74" i="10"/>
  <c r="CF74" i="10"/>
  <c r="CG74" i="10"/>
  <c r="CH74" i="10"/>
  <c r="CI74" i="10"/>
  <c r="CJ74" i="10"/>
  <c r="CK74" i="10"/>
  <c r="CL74" i="10"/>
  <c r="CM74" i="10"/>
  <c r="CN74" i="10"/>
  <c r="CQ74" i="10"/>
  <c r="CR74" i="10"/>
  <c r="CS74" i="10"/>
  <c r="CT74" i="10"/>
  <c r="CU74" i="10"/>
  <c r="CV74" i="10"/>
  <c r="CW74" i="10"/>
  <c r="CX74" i="10"/>
  <c r="DA74" i="10"/>
  <c r="DB74" i="10"/>
  <c r="DC74" i="10"/>
  <c r="DD74" i="10"/>
  <c r="DE74" i="10"/>
  <c r="DF74" i="10"/>
  <c r="DG74" i="10"/>
  <c r="DH74" i="10"/>
  <c r="DI74" i="10"/>
  <c r="DJ74" i="10"/>
  <c r="DK74" i="10"/>
  <c r="DL74" i="10"/>
  <c r="DM74" i="10"/>
  <c r="DN74" i="10"/>
  <c r="DO74" i="10"/>
  <c r="BS75" i="10"/>
  <c r="BT75" i="10"/>
  <c r="BU75" i="10"/>
  <c r="BV75" i="10"/>
  <c r="BW75" i="10"/>
  <c r="BX75" i="10"/>
  <c r="BY75" i="10"/>
  <c r="BZ75" i="10"/>
  <c r="CA75" i="10"/>
  <c r="CB75" i="10"/>
  <c r="CC75" i="10"/>
  <c r="CD75" i="10"/>
  <c r="CE75" i="10"/>
  <c r="CF75" i="10"/>
  <c r="CG75" i="10"/>
  <c r="CH75" i="10"/>
  <c r="CI75" i="10"/>
  <c r="CJ75" i="10"/>
  <c r="CK75" i="10"/>
  <c r="CL75" i="10"/>
  <c r="CM75" i="10"/>
  <c r="CN75" i="10"/>
  <c r="CQ75" i="10"/>
  <c r="CR75" i="10"/>
  <c r="CS75" i="10"/>
  <c r="CT75" i="10"/>
  <c r="CU75" i="10"/>
  <c r="CV75" i="10"/>
  <c r="CW75" i="10"/>
  <c r="CX75" i="10"/>
  <c r="DA75" i="10"/>
  <c r="DB75" i="10"/>
  <c r="DC75" i="10"/>
  <c r="DD75" i="10"/>
  <c r="DE75" i="10"/>
  <c r="DF75" i="10"/>
  <c r="DG75" i="10"/>
  <c r="DH75" i="10"/>
  <c r="DI75" i="10"/>
  <c r="DJ75" i="10"/>
  <c r="DK75" i="10"/>
  <c r="DL75" i="10"/>
  <c r="DM75" i="10"/>
  <c r="DN75" i="10"/>
  <c r="DO75" i="10"/>
  <c r="BS76" i="10"/>
  <c r="BT76" i="10"/>
  <c r="BU76" i="10"/>
  <c r="BV76" i="10"/>
  <c r="BW76" i="10"/>
  <c r="BX76" i="10"/>
  <c r="BY76" i="10"/>
  <c r="BZ76" i="10"/>
  <c r="CA76" i="10"/>
  <c r="CB76" i="10"/>
  <c r="CC76" i="10"/>
  <c r="CD76" i="10"/>
  <c r="CE76" i="10"/>
  <c r="CF76" i="10"/>
  <c r="CG76" i="10"/>
  <c r="CH76" i="10"/>
  <c r="CI76" i="10"/>
  <c r="CJ76" i="10"/>
  <c r="CK76" i="10"/>
  <c r="CL76" i="10"/>
  <c r="CM76" i="10"/>
  <c r="CN76" i="10"/>
  <c r="CQ76" i="10"/>
  <c r="CR76" i="10"/>
  <c r="CS76" i="10"/>
  <c r="CT76" i="10"/>
  <c r="CU76" i="10"/>
  <c r="CV76" i="10"/>
  <c r="CW76" i="10"/>
  <c r="CX76" i="10"/>
  <c r="DA76" i="10"/>
  <c r="DB76" i="10"/>
  <c r="DC76" i="10"/>
  <c r="DD76" i="10"/>
  <c r="DE76" i="10"/>
  <c r="DF76" i="10"/>
  <c r="DG76" i="10"/>
  <c r="DH76" i="10"/>
  <c r="DI76" i="10"/>
  <c r="DJ76" i="10"/>
  <c r="DK76" i="10"/>
  <c r="DL76" i="10"/>
  <c r="DM76" i="10"/>
  <c r="DN76" i="10"/>
  <c r="DO76" i="10"/>
  <c r="BS77" i="10"/>
  <c r="BT77" i="10"/>
  <c r="BV77" i="10"/>
  <c r="BW77" i="10"/>
  <c r="BX77" i="10"/>
  <c r="BY77" i="10"/>
  <c r="BZ77" i="10"/>
  <c r="CA77" i="10"/>
  <c r="CB77" i="10"/>
  <c r="CC77" i="10"/>
  <c r="CD77" i="10"/>
  <c r="CE77" i="10"/>
  <c r="CF77" i="10"/>
  <c r="CG77" i="10"/>
  <c r="CH77" i="10"/>
  <c r="CI77" i="10"/>
  <c r="CJ77" i="10"/>
  <c r="CK77" i="10"/>
  <c r="CL77" i="10"/>
  <c r="CM77" i="10"/>
  <c r="CN77" i="10"/>
  <c r="CQ77" i="10"/>
  <c r="CR77" i="10"/>
  <c r="CS77" i="10"/>
  <c r="CT77" i="10"/>
  <c r="CU77" i="10"/>
  <c r="CV77" i="10"/>
  <c r="CW77" i="10"/>
  <c r="CX77" i="10"/>
  <c r="DA77" i="10"/>
  <c r="DB77" i="10"/>
  <c r="DC77" i="10"/>
  <c r="DD77" i="10"/>
  <c r="DE77" i="10"/>
  <c r="DF77" i="10"/>
  <c r="DG77" i="10"/>
  <c r="DH77" i="10"/>
  <c r="DI77" i="10"/>
  <c r="DJ77" i="10"/>
  <c r="DK77" i="10"/>
  <c r="DL77" i="10"/>
  <c r="DM77" i="10"/>
  <c r="DN77" i="10"/>
  <c r="DO77" i="10"/>
  <c r="BS78" i="10"/>
  <c r="BT78" i="10"/>
  <c r="BU78" i="10"/>
  <c r="BV78" i="10"/>
  <c r="BW78" i="10"/>
  <c r="BX78" i="10"/>
  <c r="BY78" i="10"/>
  <c r="BZ78" i="10"/>
  <c r="CA78" i="10"/>
  <c r="CB78" i="10"/>
  <c r="CC78" i="10"/>
  <c r="CD78" i="10"/>
  <c r="CE78" i="10"/>
  <c r="CF78" i="10"/>
  <c r="CG78" i="10"/>
  <c r="CH78" i="10"/>
  <c r="CI78" i="10"/>
  <c r="CJ78" i="10"/>
  <c r="CK78" i="10"/>
  <c r="CL78" i="10"/>
  <c r="CM78" i="10"/>
  <c r="CN78" i="10"/>
  <c r="CQ78" i="10"/>
  <c r="CR78" i="10"/>
  <c r="CS78" i="10"/>
  <c r="CT78" i="10"/>
  <c r="CU78" i="10"/>
  <c r="CV78" i="10"/>
  <c r="CW78" i="10"/>
  <c r="CX78" i="10"/>
  <c r="DA78" i="10"/>
  <c r="DB78" i="10"/>
  <c r="DC78" i="10"/>
  <c r="DD78" i="10"/>
  <c r="DE78" i="10"/>
  <c r="DF78" i="10"/>
  <c r="DG78" i="10"/>
  <c r="DH78" i="10"/>
  <c r="DI78" i="10"/>
  <c r="DJ78" i="10"/>
  <c r="DK78" i="10"/>
  <c r="DL78" i="10"/>
  <c r="DM78" i="10"/>
  <c r="DN78" i="10"/>
  <c r="DO78" i="10"/>
  <c r="BS79" i="10"/>
  <c r="BT79" i="10"/>
  <c r="BU79" i="10"/>
  <c r="BV79" i="10"/>
  <c r="BW79" i="10"/>
  <c r="BX79" i="10"/>
  <c r="BY79" i="10"/>
  <c r="BZ79" i="10"/>
  <c r="CA79" i="10"/>
  <c r="CB79" i="10"/>
  <c r="CC79" i="10"/>
  <c r="CD79" i="10"/>
  <c r="CE79" i="10"/>
  <c r="CF79" i="10"/>
  <c r="CG79" i="10"/>
  <c r="CH79" i="10"/>
  <c r="CI79" i="10"/>
  <c r="CJ79" i="10"/>
  <c r="CK79" i="10"/>
  <c r="CL79" i="10"/>
  <c r="CM79" i="10"/>
  <c r="CN79" i="10"/>
  <c r="CQ79" i="10"/>
  <c r="CR79" i="10"/>
  <c r="CS79" i="10"/>
  <c r="CT79" i="10"/>
  <c r="CU79" i="10"/>
  <c r="CV79" i="10"/>
  <c r="CW79" i="10"/>
  <c r="CX79" i="10"/>
  <c r="DA79" i="10"/>
  <c r="DB79" i="10"/>
  <c r="DC79" i="10"/>
  <c r="DD79" i="10"/>
  <c r="DE79" i="10"/>
  <c r="DF79" i="10"/>
  <c r="DG79" i="10"/>
  <c r="DH79" i="10"/>
  <c r="DI79" i="10"/>
  <c r="DJ79" i="10"/>
  <c r="DK79" i="10"/>
  <c r="DL79" i="10"/>
  <c r="DM79" i="10"/>
  <c r="DN79" i="10"/>
  <c r="DO79" i="10"/>
  <c r="BS80" i="10"/>
  <c r="BT80" i="10"/>
  <c r="BU80" i="10"/>
  <c r="BV80" i="10"/>
  <c r="BW80" i="10"/>
  <c r="BX80" i="10"/>
  <c r="BY80" i="10"/>
  <c r="BZ80" i="10"/>
  <c r="CA80" i="10"/>
  <c r="CB80" i="10"/>
  <c r="CC80" i="10"/>
  <c r="CD80" i="10"/>
  <c r="CE80" i="10"/>
  <c r="CF80" i="10"/>
  <c r="CG80" i="10"/>
  <c r="CH80" i="10"/>
  <c r="CI80" i="10"/>
  <c r="CJ80" i="10"/>
  <c r="CK80" i="10"/>
  <c r="CL80" i="10"/>
  <c r="CM80" i="10"/>
  <c r="CN80" i="10"/>
  <c r="CQ80" i="10"/>
  <c r="CR80" i="10"/>
  <c r="CS80" i="10"/>
  <c r="CT80" i="10"/>
  <c r="CU80" i="10"/>
  <c r="CV80" i="10"/>
  <c r="CW80" i="10"/>
  <c r="CX80" i="10"/>
  <c r="DA80" i="10"/>
  <c r="DB80" i="10"/>
  <c r="DC80" i="10"/>
  <c r="DD80" i="10"/>
  <c r="DE80" i="10"/>
  <c r="DF80" i="10"/>
  <c r="DG80" i="10"/>
  <c r="DH80" i="10"/>
  <c r="DI80" i="10"/>
  <c r="DJ80" i="10"/>
  <c r="DK80" i="10"/>
  <c r="DL80" i="10"/>
  <c r="DM80" i="10"/>
  <c r="DN80" i="10"/>
  <c r="DO80" i="10"/>
  <c r="BS81" i="10"/>
  <c r="BT81" i="10"/>
  <c r="BU81" i="10"/>
  <c r="BV81" i="10"/>
  <c r="BW81" i="10"/>
  <c r="BX81" i="10"/>
  <c r="BY81" i="10"/>
  <c r="BZ81" i="10"/>
  <c r="CA81" i="10"/>
  <c r="CB81" i="10"/>
  <c r="CC81" i="10"/>
  <c r="CD81" i="10"/>
  <c r="CE81" i="10"/>
  <c r="CF81" i="10"/>
  <c r="CG81" i="10"/>
  <c r="CH81" i="10"/>
  <c r="CI81" i="10"/>
  <c r="CJ81" i="10"/>
  <c r="CK81" i="10"/>
  <c r="CL81" i="10"/>
  <c r="CM81" i="10"/>
  <c r="CN81" i="10"/>
  <c r="CQ81" i="10"/>
  <c r="CR81" i="10"/>
  <c r="CS81" i="10"/>
  <c r="CT81" i="10"/>
  <c r="CU81" i="10"/>
  <c r="CV81" i="10"/>
  <c r="CW81" i="10"/>
  <c r="CX81" i="10"/>
  <c r="DA81" i="10"/>
  <c r="DB81" i="10"/>
  <c r="DC81" i="10"/>
  <c r="DD81" i="10"/>
  <c r="DE81" i="10"/>
  <c r="DF81" i="10"/>
  <c r="DG81" i="10"/>
  <c r="DH81" i="10"/>
  <c r="DI81" i="10"/>
  <c r="DJ81" i="10"/>
  <c r="DK81" i="10"/>
  <c r="DL81" i="10"/>
  <c r="DM81" i="10"/>
  <c r="DN81" i="10"/>
  <c r="DO81" i="10"/>
  <c r="BR45" i="10"/>
  <c r="BR46" i="10"/>
  <c r="BR47" i="10"/>
  <c r="BR48" i="10"/>
  <c r="BR49" i="10"/>
  <c r="BR50" i="10"/>
  <c r="BR51" i="10"/>
  <c r="BR52" i="10"/>
  <c r="BR53" i="10"/>
  <c r="BR54" i="10"/>
  <c r="BR55" i="10"/>
  <c r="BR56" i="10"/>
  <c r="BR57" i="10"/>
  <c r="BR58" i="10"/>
  <c r="BR59" i="10"/>
  <c r="BR60" i="10"/>
  <c r="BR61" i="10"/>
  <c r="BR62" i="10"/>
  <c r="BR63" i="10"/>
  <c r="BR64" i="10"/>
  <c r="BR65" i="10"/>
  <c r="BR66" i="10"/>
  <c r="BR67" i="10"/>
  <c r="BR68" i="10"/>
  <c r="BR69" i="10"/>
  <c r="BR70" i="10"/>
  <c r="BR71" i="10"/>
  <c r="BR72" i="10"/>
  <c r="BR73" i="10"/>
  <c r="BR74" i="10"/>
  <c r="BR75" i="10"/>
  <c r="BR76" i="10"/>
  <c r="BR77" i="10"/>
  <c r="BR78" i="10"/>
  <c r="BR79" i="10"/>
  <c r="BR80" i="10"/>
  <c r="BR81" i="10"/>
  <c r="F22" i="11"/>
  <c r="G8" i="11"/>
  <c r="M64" i="9"/>
  <c r="M68" i="9"/>
  <c r="M70" i="9"/>
  <c r="M73" i="9"/>
  <c r="M77" i="9"/>
  <c r="M65" i="9"/>
  <c r="M67" i="9"/>
  <c r="M71" i="9"/>
  <c r="M75" i="9"/>
  <c r="M76" i="9"/>
  <c r="M79" i="9"/>
  <c r="M80" i="9"/>
  <c r="M62" i="9"/>
  <c r="M66" i="9"/>
  <c r="M69" i="9"/>
  <c r="M72" i="9"/>
  <c r="M74" i="9"/>
  <c r="M78" i="9"/>
  <c r="M43" i="9"/>
  <c r="M50" i="9"/>
  <c r="M53" i="9"/>
  <c r="M54" i="9"/>
  <c r="M56" i="9"/>
  <c r="M58" i="9"/>
  <c r="M45" i="9"/>
  <c r="M46" i="9"/>
  <c r="M47" i="9"/>
  <c r="M55" i="9"/>
  <c r="M57" i="9"/>
  <c r="M59" i="9"/>
  <c r="M61" i="9"/>
  <c r="M44" i="9"/>
  <c r="M48" i="9"/>
  <c r="M49" i="9"/>
  <c r="M51" i="9"/>
  <c r="M52" i="9"/>
  <c r="M60" i="9"/>
  <c r="M63" i="9"/>
  <c r="AM50" i="10"/>
  <c r="EY50" i="10" s="1"/>
  <c r="AL50" i="10"/>
  <c r="AN59" i="10"/>
  <c r="EZ59" i="10" s="1"/>
  <c r="AM59" i="10"/>
  <c r="AI64" i="10"/>
  <c r="EU64" i="10" s="1"/>
  <c r="AH64" i="10"/>
  <c r="M62" i="10"/>
  <c r="N77" i="10"/>
  <c r="E2" i="10"/>
  <c r="BD82" i="2"/>
  <c r="DK82" i="2" s="1"/>
  <c r="BF75" i="2"/>
  <c r="DM75" i="2" s="1"/>
  <c r="BD50" i="2"/>
  <c r="DK50" i="2" s="1"/>
  <c r="AS73" i="2"/>
  <c r="BC68" i="2"/>
  <c r="DJ68" i="2" s="1"/>
  <c r="BA51" i="2"/>
  <c r="DH51" i="2" s="1"/>
  <c r="AM61" i="2"/>
  <c r="AH66" i="2"/>
  <c r="W82" i="2"/>
  <c r="CD82" i="2" s="1"/>
  <c r="T68" i="2"/>
  <c r="CA68" i="2" s="1"/>
  <c r="M83" i="2"/>
  <c r="M71" i="2"/>
  <c r="BM2" i="10" a="1"/>
  <c r="BM2" i="10"/>
  <c r="BN2" i="10" a="1"/>
  <c r="BN2" i="10"/>
  <c r="BM3" i="10" a="1"/>
  <c r="BM3" i="10"/>
  <c r="BN3" i="10" a="1"/>
  <c r="BN3" i="10"/>
  <c r="BM4" i="10" a="1"/>
  <c r="BM4" i="10"/>
  <c r="BN4" i="10" a="1"/>
  <c r="BN4" i="10"/>
  <c r="BM5" i="10" a="1"/>
  <c r="BM5" i="10"/>
  <c r="BN5" i="10" a="1"/>
  <c r="BN5" i="10"/>
  <c r="BM6" i="10" a="1"/>
  <c r="BM6" i="10"/>
  <c r="BN6" i="10" a="1"/>
  <c r="BN6" i="10"/>
  <c r="BM7" i="10" a="1"/>
  <c r="BM7" i="10"/>
  <c r="BN7" i="10" a="1"/>
  <c r="BN7" i="10"/>
  <c r="BM8" i="10" a="1"/>
  <c r="BM8" i="10"/>
  <c r="BN8" i="10" a="1"/>
  <c r="BN8" i="10"/>
  <c r="BM9" i="10" a="1"/>
  <c r="BM9" i="10"/>
  <c r="BN9" i="10" a="1"/>
  <c r="BN9" i="10"/>
  <c r="BM10" i="10" a="1"/>
  <c r="BM10" i="10"/>
  <c r="BN10" i="10" a="1"/>
  <c r="BN10" i="10"/>
  <c r="BM11" i="10" a="1"/>
  <c r="BM11" i="10"/>
  <c r="BN11" i="10" a="1"/>
  <c r="BN11" i="10"/>
  <c r="BM12" i="10" a="1"/>
  <c r="BM12" i="10"/>
  <c r="BN12" i="10" a="1"/>
  <c r="BN12" i="10"/>
  <c r="BM13" i="10" a="1"/>
  <c r="BM13" i="10"/>
  <c r="BN13" i="10" a="1"/>
  <c r="BN13" i="10"/>
  <c r="BM14" i="10" a="1"/>
  <c r="BM14" i="10"/>
  <c r="BN14" i="10" a="1"/>
  <c r="BN14" i="10"/>
  <c r="BM15" i="10" a="1"/>
  <c r="BM15" i="10"/>
  <c r="BN15" i="10" a="1"/>
  <c r="BN15" i="10"/>
  <c r="BM16" i="10" a="1"/>
  <c r="BM16" i="10"/>
  <c r="BN16" i="10" a="1"/>
  <c r="BN16" i="10"/>
  <c r="BM17" i="10" a="1"/>
  <c r="BM17" i="10"/>
  <c r="BN17" i="10" a="1"/>
  <c r="BN17" i="10"/>
  <c r="BM18" i="10" a="1"/>
  <c r="BM18" i="10"/>
  <c r="BN18" i="10" a="1"/>
  <c r="BN18" i="10"/>
  <c r="BM19" i="10" a="1"/>
  <c r="BM19" i="10"/>
  <c r="BN19" i="10" a="1"/>
  <c r="BN19" i="10"/>
  <c r="BM20" i="10" a="1"/>
  <c r="BM20" i="10"/>
  <c r="BN20" i="10" a="1"/>
  <c r="BN20" i="10"/>
  <c r="BM21" i="10" a="1"/>
  <c r="BM21" i="10"/>
  <c r="BN21" i="10" a="1"/>
  <c r="BN21" i="10"/>
  <c r="BM22" i="10" a="1"/>
  <c r="BM22" i="10"/>
  <c r="BN22" i="10" a="1"/>
  <c r="BN22" i="10"/>
  <c r="BM23" i="10" a="1"/>
  <c r="BM23" i="10"/>
  <c r="BN23" i="10" a="1"/>
  <c r="BN23" i="10"/>
  <c r="BM24" i="10" a="1"/>
  <c r="BM24" i="10"/>
  <c r="BN24" i="10" a="1"/>
  <c r="BN24" i="10"/>
  <c r="BM25" i="10" a="1"/>
  <c r="BM25" i="10"/>
  <c r="BN25" i="10" a="1"/>
  <c r="BN25" i="10"/>
  <c r="BM26" i="10" a="1"/>
  <c r="BM26" i="10"/>
  <c r="BN26" i="10" a="1"/>
  <c r="BN26" i="10"/>
  <c r="BM27" i="10" a="1"/>
  <c r="BM27" i="10"/>
  <c r="BN27" i="10" a="1"/>
  <c r="BN27" i="10"/>
  <c r="BM28" i="10" a="1"/>
  <c r="BM28" i="10"/>
  <c r="BN28" i="10" a="1"/>
  <c r="BN28" i="10"/>
  <c r="BM29" i="10" a="1"/>
  <c r="BM29" i="10"/>
  <c r="BN29" i="10" a="1"/>
  <c r="BN29" i="10"/>
  <c r="BM30" i="10" a="1"/>
  <c r="BM30" i="10"/>
  <c r="BN30" i="10" a="1"/>
  <c r="BN30" i="10"/>
  <c r="BM31" i="10" a="1"/>
  <c r="BM31" i="10"/>
  <c r="BN31" i="10" a="1"/>
  <c r="BN31" i="10"/>
  <c r="BM32" i="10" a="1"/>
  <c r="BM32" i="10"/>
  <c r="BN32" i="10" a="1"/>
  <c r="BN32" i="10"/>
  <c r="BM33" i="10" a="1"/>
  <c r="BM33" i="10"/>
  <c r="BN33" i="10" a="1"/>
  <c r="BN33" i="10"/>
  <c r="BM34" i="10" a="1"/>
  <c r="BM34" i="10"/>
  <c r="BN34" i="10" a="1"/>
  <c r="BN34" i="10"/>
  <c r="BM35" i="10" a="1"/>
  <c r="BM35" i="10"/>
  <c r="BN35" i="10" a="1"/>
  <c r="BN35" i="10"/>
  <c r="BM36" i="10" a="1"/>
  <c r="BM36" i="10"/>
  <c r="BN36" i="10" a="1"/>
  <c r="BN36" i="10"/>
  <c r="BM37" i="10" a="1"/>
  <c r="BM37" i="10"/>
  <c r="BN37" i="10" a="1"/>
  <c r="BN37" i="10"/>
  <c r="BM38" i="10" a="1"/>
  <c r="BM38" i="10"/>
  <c r="BN38" i="10" a="1"/>
  <c r="BN38" i="10"/>
  <c r="BM39" i="10" a="1"/>
  <c r="BM39" i="10"/>
  <c r="BN39" i="10" a="1"/>
  <c r="BN39" i="10"/>
  <c r="BM2" i="6"/>
  <c r="BN2" i="6"/>
  <c r="BM3" i="6"/>
  <c r="BN3" i="6"/>
  <c r="BM4" i="6"/>
  <c r="BN4" i="6"/>
  <c r="BM5" i="6"/>
  <c r="BN5" i="6"/>
  <c r="BM6" i="6"/>
  <c r="BN6" i="6"/>
  <c r="BM7" i="6"/>
  <c r="BN7" i="6"/>
  <c r="BM8" i="6"/>
  <c r="BN8" i="6"/>
  <c r="BM9" i="6"/>
  <c r="BN9" i="6"/>
  <c r="BM10" i="6"/>
  <c r="BN10" i="6"/>
  <c r="BM11" i="6"/>
  <c r="BN11" i="6"/>
  <c r="BM12" i="6"/>
  <c r="BN12" i="6"/>
  <c r="BM13" i="6"/>
  <c r="BN13" i="6"/>
  <c r="BM14" i="6"/>
  <c r="BN14" i="6"/>
  <c r="BM15" i="6"/>
  <c r="BN15" i="6"/>
  <c r="BM16" i="6"/>
  <c r="BN16" i="6"/>
  <c r="BM17" i="6"/>
  <c r="BN17" i="6"/>
  <c r="BM18" i="6"/>
  <c r="BN18" i="6"/>
  <c r="BM19" i="6"/>
  <c r="BN19" i="6"/>
  <c r="BM20" i="6"/>
  <c r="BN20" i="6"/>
  <c r="BM21" i="6"/>
  <c r="BN21" i="6"/>
  <c r="BM22" i="6"/>
  <c r="BN22" i="6"/>
  <c r="BM23" i="6"/>
  <c r="BN23" i="6"/>
  <c r="BM24" i="6"/>
  <c r="BN24" i="6"/>
  <c r="BM25" i="6"/>
  <c r="BN25" i="6"/>
  <c r="BM26" i="6"/>
  <c r="BN26" i="6"/>
  <c r="BM27" i="6"/>
  <c r="BN27" i="6"/>
  <c r="BM28" i="6"/>
  <c r="BN28" i="6"/>
  <c r="BM29" i="6"/>
  <c r="BN29" i="6"/>
  <c r="BM30" i="6"/>
  <c r="BN30" i="6"/>
  <c r="BM31" i="6"/>
  <c r="BN31" i="6"/>
  <c r="BM32" i="6"/>
  <c r="BN32" i="6"/>
  <c r="BM33" i="6"/>
  <c r="BN33" i="6"/>
  <c r="BM34" i="6"/>
  <c r="BN34" i="6"/>
  <c r="BM35" i="6"/>
  <c r="BN35" i="6"/>
  <c r="BM36" i="6"/>
  <c r="BN36" i="6"/>
  <c r="BM37" i="6"/>
  <c r="BN37" i="6"/>
  <c r="BM38" i="6"/>
  <c r="BN38" i="6"/>
  <c r="BM39" i="6"/>
  <c r="BN39" i="6"/>
  <c r="I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G6" i="11"/>
  <c r="G3" i="11"/>
  <c r="H2" i="12"/>
  <c r="I2" i="12" s="1"/>
  <c r="H3" i="12"/>
  <c r="I3" i="12" s="1"/>
  <c r="H4" i="12"/>
  <c r="I4" i="12" s="1"/>
  <c r="H5" i="12"/>
  <c r="I5" i="12" s="1"/>
  <c r="H6" i="12"/>
  <c r="I6" i="12" s="1"/>
  <c r="H7" i="12"/>
  <c r="I7" i="12" s="1"/>
  <c r="H8" i="12"/>
  <c r="I8" i="12" s="1"/>
  <c r="H9" i="12"/>
  <c r="I9" i="12" s="1"/>
  <c r="H10" i="12"/>
  <c r="I10" i="12" s="1"/>
  <c r="H11" i="12"/>
  <c r="I11" i="12" s="1"/>
  <c r="H12" i="12"/>
  <c r="I12" i="12" s="1"/>
  <c r="H13" i="12"/>
  <c r="I13" i="12" s="1"/>
  <c r="H14" i="12"/>
  <c r="I14" i="12" s="1"/>
  <c r="H15" i="12"/>
  <c r="I15" i="12" s="1"/>
  <c r="H16" i="12"/>
  <c r="I16" i="12" s="1"/>
  <c r="H17" i="12"/>
  <c r="I17" i="12" s="1"/>
  <c r="H18" i="12"/>
  <c r="I18" i="12" s="1"/>
  <c r="H19" i="12"/>
  <c r="I19" i="12" s="1"/>
  <c r="H20" i="12"/>
  <c r="I20" i="12" s="1"/>
  <c r="H21" i="12"/>
  <c r="I21" i="12" s="1"/>
  <c r="H22" i="12"/>
  <c r="I22" i="12" s="1"/>
  <c r="H23" i="12"/>
  <c r="I23" i="12" s="1"/>
  <c r="H24" i="12"/>
  <c r="I24" i="12" s="1"/>
  <c r="H25" i="12"/>
  <c r="I25" i="12" s="1"/>
  <c r="H26" i="12"/>
  <c r="I26" i="12" s="1"/>
  <c r="H27" i="12"/>
  <c r="I27" i="12" s="1"/>
  <c r="H28" i="12"/>
  <c r="I28" i="12" s="1"/>
  <c r="H29" i="12"/>
  <c r="I29" i="12" s="1"/>
  <c r="H30" i="12"/>
  <c r="I30" i="12" s="1"/>
  <c r="H31" i="12"/>
  <c r="I31" i="12" s="1"/>
  <c r="H32" i="12"/>
  <c r="I32" i="12" s="1"/>
  <c r="H33" i="12"/>
  <c r="I33" i="12" s="1"/>
  <c r="H34" i="12"/>
  <c r="I34" i="12" s="1"/>
  <c r="H35" i="12"/>
  <c r="I35" i="12" s="1"/>
  <c r="H36" i="12"/>
  <c r="I36" i="12" s="1"/>
  <c r="H37" i="12"/>
  <c r="I37" i="12" s="1"/>
  <c r="H38" i="12"/>
  <c r="I38" i="12" s="1"/>
  <c r="H39" i="12"/>
  <c r="I39" i="12" s="1"/>
  <c r="G47" i="12"/>
  <c r="G46" i="12"/>
  <c r="G45" i="12"/>
  <c r="G44" i="12"/>
  <c r="F47" i="12"/>
  <c r="N47" i="12" s="1"/>
  <c r="F46" i="12"/>
  <c r="N46" i="12" s="1"/>
  <c r="F45" i="12"/>
  <c r="N45" i="12" s="1"/>
  <c r="F44" i="12"/>
  <c r="N44" i="12" s="1"/>
  <c r="E47" i="12"/>
  <c r="E46" i="12"/>
  <c r="E45" i="12"/>
  <c r="E44" i="12"/>
  <c r="D47" i="12"/>
  <c r="M47" i="12" s="1"/>
  <c r="D46" i="12"/>
  <c r="M46" i="12" s="1"/>
  <c r="D45" i="12"/>
  <c r="M45" i="12" s="1"/>
  <c r="D44" i="12"/>
  <c r="M44" i="12" s="1"/>
  <c r="C47" i="12"/>
  <c r="J47" i="12" s="1"/>
  <c r="C46" i="12"/>
  <c r="J46" i="12" s="1"/>
  <c r="C45" i="12"/>
  <c r="J45" i="12" s="1"/>
  <c r="C44" i="12"/>
  <c r="J44" i="12" s="1"/>
  <c r="B47" i="12"/>
  <c r="B46" i="12"/>
  <c r="B45" i="12"/>
  <c r="B44" i="12"/>
  <c r="D13" i="11"/>
  <c r="F13" i="11" s="1"/>
  <c r="D12" i="11"/>
  <c r="AS3" i="6"/>
  <c r="AS4" i="6"/>
  <c r="AS5" i="6"/>
  <c r="AS6" i="6"/>
  <c r="AS7" i="6"/>
  <c r="AS8" i="6"/>
  <c r="AS9" i="6"/>
  <c r="AS10" i="6"/>
  <c r="AS11" i="6"/>
  <c r="AS12" i="6"/>
  <c r="AS13" i="6"/>
  <c r="AS14" i="6"/>
  <c r="AS15" i="6"/>
  <c r="AS16" i="6"/>
  <c r="AS17" i="6"/>
  <c r="AS18" i="6"/>
  <c r="AS19" i="6"/>
  <c r="AS20" i="6"/>
  <c r="AS21" i="6"/>
  <c r="AS22" i="6"/>
  <c r="AS23" i="6"/>
  <c r="AS24" i="6"/>
  <c r="AS25" i="6"/>
  <c r="AS26" i="6"/>
  <c r="AS27" i="6"/>
  <c r="AS28" i="6"/>
  <c r="AS29" i="6"/>
  <c r="AS30" i="6"/>
  <c r="AS31" i="6"/>
  <c r="AS32" i="6"/>
  <c r="AS33" i="6"/>
  <c r="AS34" i="6"/>
  <c r="AS35" i="6"/>
  <c r="AS36" i="6"/>
  <c r="AS37" i="6"/>
  <c r="AS38" i="6"/>
  <c r="AS39" i="6"/>
  <c r="AS2" i="6"/>
  <c r="AT2" i="6"/>
  <c r="AT3" i="6"/>
  <c r="AT4" i="6"/>
  <c r="AT5" i="6"/>
  <c r="AT6" i="6"/>
  <c r="AT7" i="6"/>
  <c r="AT8" i="6"/>
  <c r="AT9" i="6"/>
  <c r="AT10" i="6"/>
  <c r="AT11" i="6"/>
  <c r="AT12" i="6"/>
  <c r="AT13" i="6"/>
  <c r="AT14" i="6"/>
  <c r="AT15" i="6"/>
  <c r="AT16" i="6"/>
  <c r="AT17" i="6"/>
  <c r="AT18" i="6"/>
  <c r="AT19" i="6"/>
  <c r="AT20" i="6"/>
  <c r="AT21" i="6"/>
  <c r="AT22" i="6"/>
  <c r="AT23" i="6"/>
  <c r="AT24" i="6"/>
  <c r="AT25" i="6"/>
  <c r="AT26" i="6"/>
  <c r="AT27" i="6"/>
  <c r="AT28" i="6"/>
  <c r="AT29" i="6"/>
  <c r="AT30" i="6"/>
  <c r="AT31" i="6"/>
  <c r="AT32" i="6"/>
  <c r="AT33" i="6"/>
  <c r="AT34" i="6"/>
  <c r="AT35" i="6"/>
  <c r="AT36" i="6"/>
  <c r="AT37" i="6"/>
  <c r="AT38" i="6"/>
  <c r="AT39" i="6"/>
  <c r="G5" i="11"/>
  <c r="G4" i="11"/>
  <c r="G2" i="11"/>
  <c r="BL2" i="6"/>
  <c r="BL2" i="10" a="1"/>
  <c r="BL2" i="10"/>
  <c r="BL3" i="6"/>
  <c r="BL3" i="10" a="1"/>
  <c r="BL3" i="10"/>
  <c r="BL4" i="6"/>
  <c r="BL4" i="10" a="1"/>
  <c r="BL4" i="10"/>
  <c r="BL5" i="6"/>
  <c r="BL5" i="10" a="1"/>
  <c r="BL5" i="10"/>
  <c r="BL6" i="6"/>
  <c r="BL6" i="10" a="1"/>
  <c r="BL6" i="10"/>
  <c r="BL7" i="6"/>
  <c r="BL7" i="10" a="1"/>
  <c r="BL7" i="10"/>
  <c r="BL8" i="6"/>
  <c r="BL8" i="10" a="1"/>
  <c r="BL8" i="10"/>
  <c r="BL9" i="6"/>
  <c r="BL9" i="10" a="1"/>
  <c r="BL9" i="10"/>
  <c r="BL10" i="6"/>
  <c r="BL10" i="10" a="1"/>
  <c r="BL10" i="10"/>
  <c r="BL11" i="6"/>
  <c r="BL11" i="10" a="1"/>
  <c r="BL11" i="10"/>
  <c r="BL12" i="6"/>
  <c r="BL12" i="10" a="1"/>
  <c r="BL12" i="10"/>
  <c r="BL13" i="6"/>
  <c r="BL13" i="10" a="1"/>
  <c r="BL13" i="10"/>
  <c r="BL14" i="6"/>
  <c r="BL14" i="10" a="1"/>
  <c r="BL14" i="10"/>
  <c r="BL15" i="6"/>
  <c r="BL15" i="10" a="1"/>
  <c r="BL15" i="10"/>
  <c r="BL16" i="6"/>
  <c r="BL16" i="10" a="1"/>
  <c r="BL16" i="10"/>
  <c r="BL17" i="6"/>
  <c r="BL17" i="10" a="1"/>
  <c r="BL17" i="10"/>
  <c r="BL18" i="6"/>
  <c r="BL18" i="10" a="1"/>
  <c r="BL18" i="10"/>
  <c r="BL19" i="6"/>
  <c r="BL19" i="10" a="1"/>
  <c r="BL19" i="10"/>
  <c r="BL20" i="6"/>
  <c r="BL20" i="10" a="1"/>
  <c r="BL20" i="10"/>
  <c r="BL21" i="6"/>
  <c r="BL21" i="10" a="1"/>
  <c r="BL21" i="10"/>
  <c r="BL22" i="6"/>
  <c r="BL22" i="10" a="1"/>
  <c r="BL22" i="10"/>
  <c r="BL23" i="6"/>
  <c r="BL23" i="10" a="1"/>
  <c r="BL23" i="10"/>
  <c r="BL24" i="6"/>
  <c r="BL24" i="10" a="1"/>
  <c r="BL24" i="10"/>
  <c r="BL25" i="6"/>
  <c r="BL25" i="10" a="1"/>
  <c r="BL25" i="10"/>
  <c r="BL26" i="6"/>
  <c r="BL26" i="10" a="1"/>
  <c r="BL26" i="10"/>
  <c r="BL27" i="6"/>
  <c r="BL27" i="10" a="1"/>
  <c r="BL27" i="10"/>
  <c r="BL28" i="6"/>
  <c r="BL28" i="10" a="1"/>
  <c r="BL28" i="10"/>
  <c r="BL29" i="6"/>
  <c r="BL29" i="10" a="1"/>
  <c r="BL29" i="10"/>
  <c r="BL30" i="6"/>
  <c r="BL30" i="10" a="1"/>
  <c r="BL30" i="10"/>
  <c r="BL31" i="6"/>
  <c r="BL31" i="10" a="1"/>
  <c r="BL31" i="10"/>
  <c r="BL32" i="6"/>
  <c r="BL32" i="10" a="1"/>
  <c r="BL32" i="10"/>
  <c r="BL33" i="6"/>
  <c r="BL33" i="10" a="1"/>
  <c r="BL33" i="10"/>
  <c r="BL34" i="6"/>
  <c r="BL34" i="10" a="1"/>
  <c r="BL34" i="10"/>
  <c r="BL35" i="6"/>
  <c r="BL35" i="10" a="1"/>
  <c r="BL35" i="10"/>
  <c r="BL36" i="6"/>
  <c r="BL36" i="10" a="1"/>
  <c r="BL36" i="10"/>
  <c r="BL37" i="6"/>
  <c r="BL37" i="10" a="1"/>
  <c r="BL37" i="10"/>
  <c r="BL38" i="6"/>
  <c r="BL38" i="10" a="1"/>
  <c r="BL38" i="10"/>
  <c r="BL39" i="6"/>
  <c r="BL39" i="10" a="1"/>
  <c r="BL39" i="10"/>
  <c r="BK2" i="6"/>
  <c r="BK3" i="6"/>
  <c r="BK4" i="6"/>
  <c r="BK5" i="6"/>
  <c r="BK6" i="6"/>
  <c r="BK7" i="6"/>
  <c r="BK8" i="6"/>
  <c r="BK9" i="6"/>
  <c r="BK10" i="6"/>
  <c r="BK11" i="6"/>
  <c r="BK12" i="6"/>
  <c r="BK13" i="6"/>
  <c r="BK14" i="6"/>
  <c r="BK15" i="6"/>
  <c r="BK16" i="6"/>
  <c r="BK17" i="6"/>
  <c r="BK18" i="6"/>
  <c r="BK19" i="6"/>
  <c r="BK20" i="6"/>
  <c r="BK21" i="6"/>
  <c r="BK22" i="6"/>
  <c r="BK23" i="6"/>
  <c r="BK24" i="6"/>
  <c r="BK25" i="6"/>
  <c r="BK26" i="6"/>
  <c r="BK27" i="6"/>
  <c r="BK28" i="6"/>
  <c r="BK29" i="6"/>
  <c r="BK30" i="6"/>
  <c r="BK31" i="6"/>
  <c r="BK32" i="6"/>
  <c r="BK33" i="6"/>
  <c r="BK34" i="6"/>
  <c r="BK35" i="6"/>
  <c r="BK36" i="6"/>
  <c r="BK37" i="6"/>
  <c r="BK38" i="6"/>
  <c r="BK39" i="6"/>
  <c r="P2" i="3"/>
  <c r="E2" i="6"/>
  <c r="O32" i="9"/>
  <c r="O31" i="9"/>
  <c r="N32" i="9"/>
  <c r="N31" i="9"/>
  <c r="M32" i="9"/>
  <c r="M31" i="9"/>
  <c r="O27" i="9"/>
  <c r="O26" i="9"/>
  <c r="N27" i="9"/>
  <c r="N26" i="9"/>
  <c r="M27" i="9"/>
  <c r="M26" i="9"/>
  <c r="O22" i="9"/>
  <c r="O21" i="9"/>
  <c r="N22" i="9"/>
  <c r="N21" i="9"/>
  <c r="M22" i="9"/>
  <c r="M21" i="9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O14" i="9"/>
  <c r="N15" i="9"/>
  <c r="M15" i="9"/>
  <c r="O10" i="9"/>
  <c r="O9" i="9"/>
  <c r="N10" i="9"/>
  <c r="N9" i="9"/>
  <c r="M10" i="9"/>
  <c r="M9" i="9"/>
  <c r="O5" i="9"/>
  <c r="N5" i="9"/>
  <c r="O4" i="9"/>
  <c r="N4" i="9"/>
  <c r="M5" i="9"/>
  <c r="M4" i="9"/>
  <c r="F2" i="6"/>
  <c r="F2" i="10"/>
  <c r="G2" i="6"/>
  <c r="G2" i="10"/>
  <c r="H2" i="6"/>
  <c r="H2" i="10"/>
  <c r="I2" i="6"/>
  <c r="I2" i="10"/>
  <c r="J2" i="6"/>
  <c r="J2" i="10"/>
  <c r="K2" i="6"/>
  <c r="K2" i="10"/>
  <c r="L2" i="6"/>
  <c r="L2" i="10" a="1"/>
  <c r="L2" i="10"/>
  <c r="M2" i="6"/>
  <c r="M2" i="10" a="1"/>
  <c r="M2" i="10"/>
  <c r="N2" i="6"/>
  <c r="N2" i="10" a="1"/>
  <c r="N2" i="10"/>
  <c r="O2" i="6"/>
  <c r="O2" i="10" a="1"/>
  <c r="O2" i="10"/>
  <c r="P2" i="6"/>
  <c r="P2" i="10" a="1"/>
  <c r="P2" i="10"/>
  <c r="Q2" i="6"/>
  <c r="Q2" i="10" a="1"/>
  <c r="Q2" i="10"/>
  <c r="R2" i="6"/>
  <c r="R2" i="10" a="1"/>
  <c r="R2" i="10"/>
  <c r="S2" i="6"/>
  <c r="S2" i="10" a="1"/>
  <c r="S2" i="10"/>
  <c r="T2" i="6"/>
  <c r="T2" i="10" a="1"/>
  <c r="T2" i="10"/>
  <c r="U2" i="6"/>
  <c r="U2" i="10" a="1"/>
  <c r="U2" i="10"/>
  <c r="V2" i="6"/>
  <c r="V2" i="10" a="1"/>
  <c r="V2" i="10"/>
  <c r="W2" i="6"/>
  <c r="W2" i="10" a="1"/>
  <c r="W2" i="10"/>
  <c r="X2" i="6"/>
  <c r="X2" i="10" a="1"/>
  <c r="X2" i="10"/>
  <c r="Y2" i="6"/>
  <c r="Y2" i="10" a="1"/>
  <c r="Y2" i="10"/>
  <c r="Z2" i="6"/>
  <c r="Z2" i="10" a="1"/>
  <c r="Z2" i="10"/>
  <c r="AA2" i="6"/>
  <c r="AA2" i="10" a="1"/>
  <c r="AA2" i="10"/>
  <c r="AB2" i="6"/>
  <c r="AB2" i="10" a="1"/>
  <c r="AB2" i="10"/>
  <c r="AC2" i="6"/>
  <c r="AC2" i="10" a="1"/>
  <c r="AC2" i="10"/>
  <c r="AD2" i="6"/>
  <c r="AD2" i="10" a="1"/>
  <c r="AD2" i="10"/>
  <c r="AE2" i="6"/>
  <c r="AE2" i="10" a="1"/>
  <c r="AE2" i="10"/>
  <c r="AF2" i="6"/>
  <c r="AF2" i="10" a="1"/>
  <c r="AF2" i="10"/>
  <c r="AG2" i="6"/>
  <c r="AG2" i="10" a="1"/>
  <c r="AG2" i="10"/>
  <c r="AH2" i="6"/>
  <c r="AH2" i="10" a="1"/>
  <c r="AH2" i="10"/>
  <c r="AI2" i="6"/>
  <c r="AI2" i="10" a="1"/>
  <c r="AI2" i="10"/>
  <c r="AJ2" i="6"/>
  <c r="AJ2" i="10" a="1"/>
  <c r="AJ2" i="10"/>
  <c r="AK2" i="6"/>
  <c r="AK2" i="10" a="1"/>
  <c r="AK2" i="10"/>
  <c r="AL2" i="6"/>
  <c r="AL2" i="10" a="1"/>
  <c r="AL2" i="10"/>
  <c r="AM2" i="6"/>
  <c r="AM2" i="10" a="1"/>
  <c r="AM2" i="10"/>
  <c r="AN2" i="6"/>
  <c r="AN2" i="10" a="1"/>
  <c r="AN2" i="10"/>
  <c r="AO2" i="6"/>
  <c r="AO2" i="10" a="1"/>
  <c r="AO2" i="10"/>
  <c r="AP2" i="6"/>
  <c r="AP2" i="10" a="1"/>
  <c r="AP2" i="10"/>
  <c r="AQ2" i="6"/>
  <c r="AQ2" i="10" a="1"/>
  <c r="AQ2" i="10"/>
  <c r="AS2" i="10" a="1"/>
  <c r="AS2" i="10"/>
  <c r="AT2" i="10" a="1"/>
  <c r="AT2" i="10"/>
  <c r="AU2" i="6"/>
  <c r="AU2" i="10" a="1"/>
  <c r="AU2" i="10"/>
  <c r="AV2" i="6"/>
  <c r="AV2" i="10" a="1"/>
  <c r="AV2" i="10"/>
  <c r="AW2" i="6"/>
  <c r="AW2" i="10" a="1"/>
  <c r="AW2" i="10"/>
  <c r="AX2" i="6"/>
  <c r="AX2" i="10" a="1"/>
  <c r="AX2" i="10"/>
  <c r="AY2" i="6"/>
  <c r="AY2" i="10" a="1"/>
  <c r="AY2" i="10"/>
  <c r="AZ2" i="6"/>
  <c r="AZ2" i="10" a="1"/>
  <c r="AZ2" i="10"/>
  <c r="BA2" i="6"/>
  <c r="BA2" i="10" a="1"/>
  <c r="BA2" i="10"/>
  <c r="BB2" i="6"/>
  <c r="BB2" i="10" a="1"/>
  <c r="BB2" i="10"/>
  <c r="BC2" i="6"/>
  <c r="BC2" i="10" a="1"/>
  <c r="BC2" i="10"/>
  <c r="BD2" i="6"/>
  <c r="BD2" i="10" a="1"/>
  <c r="BD2" i="10"/>
  <c r="BE2" i="6"/>
  <c r="BE2" i="10" a="1"/>
  <c r="BE2" i="10"/>
  <c r="BF2" i="6"/>
  <c r="BF2" i="10" a="1"/>
  <c r="BF2" i="10"/>
  <c r="BG2" i="6"/>
  <c r="BG2" i="10" a="1"/>
  <c r="BG2" i="10"/>
  <c r="BH2" i="6"/>
  <c r="BH2" i="10" a="1"/>
  <c r="BH2" i="10"/>
  <c r="BI2" i="6"/>
  <c r="BI2" i="10" a="1"/>
  <c r="BI2" i="10"/>
  <c r="BJ2" i="6"/>
  <c r="BJ2" i="10" a="1"/>
  <c r="BJ2" i="10"/>
  <c r="BK2" i="10" a="1"/>
  <c r="BK2" i="10"/>
  <c r="F3" i="6"/>
  <c r="F3" i="10"/>
  <c r="G3" i="6"/>
  <c r="G3" i="10"/>
  <c r="H3" i="6"/>
  <c r="H3" i="10"/>
  <c r="I3" i="6"/>
  <c r="I3" i="10"/>
  <c r="J3" i="6"/>
  <c r="J3" i="10"/>
  <c r="K3" i="6"/>
  <c r="K3" i="10"/>
  <c r="L3" i="6"/>
  <c r="L3" i="10" a="1"/>
  <c r="L3" i="10"/>
  <c r="M3" i="6"/>
  <c r="M3" i="10" a="1"/>
  <c r="M3" i="10"/>
  <c r="N3" i="6"/>
  <c r="N3" i="10" a="1"/>
  <c r="N3" i="10"/>
  <c r="O3" i="6"/>
  <c r="O3" i="10" a="1"/>
  <c r="O3" i="10"/>
  <c r="P3" i="6"/>
  <c r="P3" i="10" a="1"/>
  <c r="P3" i="10"/>
  <c r="Q3" i="6"/>
  <c r="Q3" i="10" a="1"/>
  <c r="Q3" i="10"/>
  <c r="R3" i="6"/>
  <c r="R3" i="10" a="1"/>
  <c r="R3" i="10"/>
  <c r="S3" i="6"/>
  <c r="S3" i="10" a="1"/>
  <c r="S3" i="10"/>
  <c r="T3" i="6"/>
  <c r="T3" i="10" a="1"/>
  <c r="T3" i="10"/>
  <c r="U3" i="6"/>
  <c r="U3" i="10" a="1"/>
  <c r="U3" i="10"/>
  <c r="V3" i="6"/>
  <c r="V3" i="10" a="1"/>
  <c r="V3" i="10"/>
  <c r="W3" i="6"/>
  <c r="W3" i="10" a="1"/>
  <c r="W3" i="10"/>
  <c r="X3" i="6"/>
  <c r="X3" i="10" a="1"/>
  <c r="X3" i="10"/>
  <c r="Y3" i="6"/>
  <c r="Y3" i="10" a="1"/>
  <c r="Y3" i="10"/>
  <c r="Z3" i="6"/>
  <c r="Z3" i="10" a="1"/>
  <c r="Z3" i="10"/>
  <c r="AA3" i="6"/>
  <c r="AA3" i="10" a="1"/>
  <c r="AA3" i="10"/>
  <c r="AB3" i="6"/>
  <c r="AB3" i="10" a="1"/>
  <c r="AB3" i="10"/>
  <c r="AC3" i="6"/>
  <c r="AC3" i="10" a="1"/>
  <c r="AC3" i="10"/>
  <c r="AD3" i="6"/>
  <c r="AD3" i="10" a="1"/>
  <c r="AD3" i="10"/>
  <c r="AE3" i="6"/>
  <c r="AE3" i="10" a="1"/>
  <c r="AE3" i="10"/>
  <c r="AF3" i="6"/>
  <c r="AF3" i="10" a="1"/>
  <c r="AF3" i="10"/>
  <c r="AG3" i="6"/>
  <c r="AG3" i="10" a="1"/>
  <c r="AG3" i="10"/>
  <c r="AH3" i="6"/>
  <c r="AH3" i="10" a="1"/>
  <c r="AH3" i="10"/>
  <c r="AI3" i="6"/>
  <c r="AI3" i="10" a="1"/>
  <c r="AI3" i="10"/>
  <c r="AJ3" i="6"/>
  <c r="AJ3" i="10" a="1"/>
  <c r="AJ3" i="10"/>
  <c r="AK3" i="6"/>
  <c r="AK3" i="10" a="1"/>
  <c r="AK3" i="10"/>
  <c r="AL3" i="6"/>
  <c r="AL3" i="10" a="1"/>
  <c r="AL3" i="10"/>
  <c r="AM3" i="6"/>
  <c r="AM3" i="10" a="1"/>
  <c r="AM3" i="10"/>
  <c r="AN3" i="6"/>
  <c r="AN3" i="10" a="1"/>
  <c r="AN3" i="10"/>
  <c r="AO3" i="6"/>
  <c r="AO3" i="10" a="1"/>
  <c r="AO3" i="10"/>
  <c r="AP3" i="6"/>
  <c r="AP3" i="10" a="1"/>
  <c r="AP3" i="10"/>
  <c r="AQ3" i="6"/>
  <c r="AQ3" i="10" a="1"/>
  <c r="AQ3" i="10"/>
  <c r="AS3" i="10" a="1"/>
  <c r="AS3" i="10"/>
  <c r="AT3" i="10" a="1"/>
  <c r="AT3" i="10"/>
  <c r="AU3" i="6"/>
  <c r="AU3" i="10" a="1"/>
  <c r="AU3" i="10"/>
  <c r="AV3" i="6"/>
  <c r="AV3" i="10" a="1"/>
  <c r="AV3" i="10"/>
  <c r="AW3" i="6"/>
  <c r="AW3" i="10" a="1"/>
  <c r="AW3" i="10"/>
  <c r="AX3" i="6"/>
  <c r="AX3" i="10" a="1"/>
  <c r="AX3" i="10"/>
  <c r="AY3" i="6"/>
  <c r="AY3" i="10" a="1"/>
  <c r="AY3" i="10"/>
  <c r="AZ3" i="6"/>
  <c r="AZ3" i="10" a="1"/>
  <c r="AZ3" i="10"/>
  <c r="BA3" i="6"/>
  <c r="BA3" i="10" a="1"/>
  <c r="BA3" i="10"/>
  <c r="BB3" i="6"/>
  <c r="BB3" i="10" a="1"/>
  <c r="BB3" i="10"/>
  <c r="BC3" i="6"/>
  <c r="BC3" i="10" a="1"/>
  <c r="BC3" i="10"/>
  <c r="BD3" i="6"/>
  <c r="BD3" i="10" a="1"/>
  <c r="BD3" i="10"/>
  <c r="BE3" i="6"/>
  <c r="BE3" i="10" a="1"/>
  <c r="BE3" i="10"/>
  <c r="BF3" i="6"/>
  <c r="BF3" i="10" a="1"/>
  <c r="BF3" i="10"/>
  <c r="BG3" i="6"/>
  <c r="BG3" i="10" a="1"/>
  <c r="BG3" i="10"/>
  <c r="BH3" i="6"/>
  <c r="BH3" i="10" a="1"/>
  <c r="BH3" i="10"/>
  <c r="BI3" i="6"/>
  <c r="BI3" i="10" a="1"/>
  <c r="BI3" i="10"/>
  <c r="BJ3" i="6"/>
  <c r="BJ3" i="10" a="1"/>
  <c r="BJ3" i="10"/>
  <c r="BK3" i="10" a="1"/>
  <c r="BK3" i="10"/>
  <c r="F4" i="6"/>
  <c r="F4" i="10"/>
  <c r="G4" i="6"/>
  <c r="G4" i="10"/>
  <c r="H4" i="6"/>
  <c r="H4" i="10"/>
  <c r="I4" i="6"/>
  <c r="I4" i="10"/>
  <c r="J4" i="6"/>
  <c r="J4" i="10"/>
  <c r="K4" i="6"/>
  <c r="K4" i="10"/>
  <c r="L4" i="6"/>
  <c r="L4" i="10" a="1"/>
  <c r="L4" i="10"/>
  <c r="M4" i="6"/>
  <c r="M4" i="10" a="1"/>
  <c r="M4" i="10"/>
  <c r="N4" i="6"/>
  <c r="N4" i="10" a="1"/>
  <c r="N4" i="10"/>
  <c r="O4" i="6"/>
  <c r="O4" i="10" a="1"/>
  <c r="O4" i="10"/>
  <c r="P4" i="6"/>
  <c r="P4" i="10" a="1"/>
  <c r="P4" i="10"/>
  <c r="Q4" i="6"/>
  <c r="Q4" i="10" a="1"/>
  <c r="Q4" i="10"/>
  <c r="R4" i="6"/>
  <c r="R4" i="10" a="1"/>
  <c r="R4" i="10"/>
  <c r="S4" i="6"/>
  <c r="S4" i="10" a="1"/>
  <c r="S4" i="10"/>
  <c r="T4" i="6"/>
  <c r="T4" i="10" a="1"/>
  <c r="T4" i="10"/>
  <c r="U4" i="6"/>
  <c r="U4" i="10" a="1"/>
  <c r="U4" i="10"/>
  <c r="V4" i="6"/>
  <c r="V4" i="10" a="1"/>
  <c r="V4" i="10"/>
  <c r="W4" i="6"/>
  <c r="W4" i="10" a="1"/>
  <c r="W4" i="10"/>
  <c r="X4" i="6"/>
  <c r="X4" i="10" a="1"/>
  <c r="X4" i="10"/>
  <c r="Y4" i="6"/>
  <c r="Y4" i="10" a="1"/>
  <c r="Y4" i="10"/>
  <c r="Z4" i="6"/>
  <c r="Z4" i="10" a="1"/>
  <c r="Z4" i="10"/>
  <c r="AA4" i="6"/>
  <c r="AA4" i="10" a="1"/>
  <c r="AA4" i="10"/>
  <c r="AB4" i="6"/>
  <c r="AB4" i="10" a="1"/>
  <c r="AB4" i="10"/>
  <c r="AC4" i="6"/>
  <c r="AC4" i="10" a="1"/>
  <c r="AC4" i="10"/>
  <c r="AD4" i="6"/>
  <c r="AD4" i="10" a="1"/>
  <c r="AD4" i="10"/>
  <c r="AE4" i="6"/>
  <c r="AE4" i="10" a="1"/>
  <c r="AE4" i="10"/>
  <c r="AF4" i="6"/>
  <c r="AF4" i="10" a="1"/>
  <c r="AF4" i="10"/>
  <c r="AG4" i="6"/>
  <c r="AG4" i="10" a="1"/>
  <c r="AG4" i="10"/>
  <c r="AH4" i="6"/>
  <c r="AH4" i="10" a="1"/>
  <c r="AH4" i="10"/>
  <c r="AI4" i="6"/>
  <c r="AI4" i="10" a="1"/>
  <c r="AI4" i="10"/>
  <c r="AJ4" i="6"/>
  <c r="AJ4" i="10" a="1"/>
  <c r="AJ4" i="10"/>
  <c r="AK4" i="6"/>
  <c r="AK4" i="10" a="1"/>
  <c r="AK4" i="10"/>
  <c r="AL4" i="6"/>
  <c r="AL4" i="10" a="1"/>
  <c r="AL4" i="10"/>
  <c r="AM4" i="6"/>
  <c r="AM4" i="10" a="1"/>
  <c r="AM4" i="10"/>
  <c r="AN4" i="6"/>
  <c r="AN4" i="10" a="1"/>
  <c r="AN4" i="10"/>
  <c r="AO4" i="6"/>
  <c r="AO4" i="10" a="1"/>
  <c r="AO4" i="10"/>
  <c r="AP4" i="6"/>
  <c r="AP4" i="10" a="1"/>
  <c r="AP4" i="10"/>
  <c r="AQ4" i="6"/>
  <c r="AQ4" i="10" a="1"/>
  <c r="AQ4" i="10"/>
  <c r="AS4" i="10" a="1"/>
  <c r="AS4" i="10"/>
  <c r="AT4" i="10" a="1"/>
  <c r="AT4" i="10"/>
  <c r="AU4" i="6"/>
  <c r="AU4" i="10" a="1"/>
  <c r="AU4" i="10"/>
  <c r="AV4" i="6"/>
  <c r="AV4" i="10" a="1"/>
  <c r="AV4" i="10"/>
  <c r="AW4" i="6"/>
  <c r="AW4" i="10" a="1"/>
  <c r="AW4" i="10"/>
  <c r="AX4" i="6"/>
  <c r="AX4" i="10" a="1"/>
  <c r="AX4" i="10"/>
  <c r="AY4" i="6"/>
  <c r="AY4" i="10" a="1"/>
  <c r="AY4" i="10"/>
  <c r="AZ4" i="6"/>
  <c r="AZ4" i="10" a="1"/>
  <c r="AZ4" i="10"/>
  <c r="BA4" i="6"/>
  <c r="BA4" i="10" a="1"/>
  <c r="BA4" i="10"/>
  <c r="BB4" i="6"/>
  <c r="BB4" i="10" a="1"/>
  <c r="BB4" i="10"/>
  <c r="BC4" i="6"/>
  <c r="BC4" i="10" a="1"/>
  <c r="BC4" i="10"/>
  <c r="BD4" i="6"/>
  <c r="BD4" i="10" a="1"/>
  <c r="BD4" i="10"/>
  <c r="BE4" i="6"/>
  <c r="BE4" i="10" a="1"/>
  <c r="BE4" i="10"/>
  <c r="BF4" i="6"/>
  <c r="BF4" i="10" a="1"/>
  <c r="BF4" i="10"/>
  <c r="BG4" i="6"/>
  <c r="BG4" i="10" a="1"/>
  <c r="BG4" i="10"/>
  <c r="BH4" i="6"/>
  <c r="BH4" i="10" a="1"/>
  <c r="BH4" i="10"/>
  <c r="BI4" i="6"/>
  <c r="BI4" i="10" a="1"/>
  <c r="BI4" i="10"/>
  <c r="BJ4" i="6"/>
  <c r="BJ4" i="10" a="1"/>
  <c r="BJ4" i="10"/>
  <c r="BK4" i="10" a="1"/>
  <c r="BK4" i="10"/>
  <c r="F5" i="6"/>
  <c r="F5" i="10"/>
  <c r="G5" i="6"/>
  <c r="G5" i="10"/>
  <c r="H5" i="6"/>
  <c r="H5" i="10"/>
  <c r="I5" i="6"/>
  <c r="I5" i="10"/>
  <c r="J5" i="6"/>
  <c r="J5" i="10"/>
  <c r="K5" i="6"/>
  <c r="K5" i="10"/>
  <c r="L5" i="6"/>
  <c r="L5" i="10" a="1"/>
  <c r="L5" i="10"/>
  <c r="M5" i="6"/>
  <c r="M5" i="10" a="1"/>
  <c r="M5" i="10"/>
  <c r="N5" i="6"/>
  <c r="N5" i="10" a="1"/>
  <c r="N5" i="10"/>
  <c r="O5" i="6"/>
  <c r="O5" i="10" a="1"/>
  <c r="O5" i="10"/>
  <c r="P5" i="6"/>
  <c r="P5" i="10" a="1"/>
  <c r="P5" i="10"/>
  <c r="Q5" i="6"/>
  <c r="Q5" i="10" a="1"/>
  <c r="Q5" i="10"/>
  <c r="R5" i="6"/>
  <c r="R5" i="10" a="1"/>
  <c r="R5" i="10"/>
  <c r="S5" i="6"/>
  <c r="S5" i="10" a="1"/>
  <c r="S5" i="10"/>
  <c r="T5" i="6"/>
  <c r="T5" i="10" a="1"/>
  <c r="T5" i="10"/>
  <c r="U5" i="6"/>
  <c r="U5" i="10" a="1"/>
  <c r="U5" i="10"/>
  <c r="V5" i="6"/>
  <c r="V5" i="10" a="1"/>
  <c r="V5" i="10"/>
  <c r="W5" i="6"/>
  <c r="W5" i="10" a="1"/>
  <c r="W5" i="10"/>
  <c r="X5" i="6"/>
  <c r="X5" i="10" a="1"/>
  <c r="X5" i="10"/>
  <c r="Y5" i="6"/>
  <c r="Y5" i="10" a="1"/>
  <c r="Y5" i="10"/>
  <c r="Z5" i="6"/>
  <c r="Z5" i="10" a="1"/>
  <c r="Z5" i="10"/>
  <c r="AA5" i="6"/>
  <c r="AA5" i="10" a="1"/>
  <c r="AA5" i="10"/>
  <c r="AB5" i="6"/>
  <c r="AB5" i="10" a="1"/>
  <c r="AB5" i="10"/>
  <c r="AC5" i="6"/>
  <c r="AC5" i="10" a="1"/>
  <c r="AC5" i="10"/>
  <c r="AD5" i="6"/>
  <c r="AD5" i="10" a="1"/>
  <c r="AD5" i="10"/>
  <c r="AE5" i="6"/>
  <c r="AE5" i="10" a="1"/>
  <c r="AE5" i="10"/>
  <c r="AF5" i="6"/>
  <c r="AF5" i="10" a="1"/>
  <c r="AF5" i="10"/>
  <c r="AG5" i="6"/>
  <c r="AG5" i="10" a="1"/>
  <c r="AG5" i="10"/>
  <c r="AH5" i="6"/>
  <c r="AH5" i="10" a="1"/>
  <c r="AH5" i="10"/>
  <c r="AI5" i="6"/>
  <c r="AI5" i="10" a="1"/>
  <c r="AI5" i="10"/>
  <c r="AJ5" i="6"/>
  <c r="AJ5" i="10" a="1"/>
  <c r="AJ5" i="10"/>
  <c r="AK5" i="6"/>
  <c r="AK5" i="10" a="1"/>
  <c r="AK5" i="10"/>
  <c r="AL5" i="6"/>
  <c r="AL5" i="10" a="1"/>
  <c r="AL5" i="10"/>
  <c r="AM5" i="6"/>
  <c r="AM5" i="10" a="1"/>
  <c r="AM5" i="10"/>
  <c r="AN5" i="6"/>
  <c r="AN5" i="10" a="1"/>
  <c r="AN5" i="10"/>
  <c r="AO5" i="6"/>
  <c r="AO5" i="10" a="1"/>
  <c r="AO5" i="10"/>
  <c r="AP5" i="6"/>
  <c r="AP5" i="10" a="1"/>
  <c r="AP5" i="10"/>
  <c r="AQ5" i="6"/>
  <c r="AQ5" i="10" a="1"/>
  <c r="AQ5" i="10"/>
  <c r="AS5" i="10" a="1"/>
  <c r="AS5" i="10"/>
  <c r="AT5" i="10" a="1"/>
  <c r="AT5" i="10"/>
  <c r="AU5" i="6"/>
  <c r="AU5" i="10" a="1"/>
  <c r="AU5" i="10"/>
  <c r="AV5" i="6"/>
  <c r="AV5" i="10" a="1"/>
  <c r="AV5" i="10"/>
  <c r="AW5" i="6"/>
  <c r="AW5" i="10" a="1"/>
  <c r="AW5" i="10"/>
  <c r="AX5" i="6"/>
  <c r="AX5" i="10" a="1"/>
  <c r="AX5" i="10"/>
  <c r="AY5" i="6"/>
  <c r="AY5" i="10" a="1"/>
  <c r="AY5" i="10"/>
  <c r="AZ5" i="6"/>
  <c r="AZ5" i="10" a="1"/>
  <c r="AZ5" i="10"/>
  <c r="BA5" i="6"/>
  <c r="BA5" i="10" a="1"/>
  <c r="BA5" i="10"/>
  <c r="BB5" i="6"/>
  <c r="BB5" i="10" a="1"/>
  <c r="BB5" i="10"/>
  <c r="BC5" i="6"/>
  <c r="BC5" i="10" a="1"/>
  <c r="BC5" i="10"/>
  <c r="BD5" i="6"/>
  <c r="BD5" i="10" a="1"/>
  <c r="BD5" i="10"/>
  <c r="BE5" i="6"/>
  <c r="BE5" i="10" a="1"/>
  <c r="BE5" i="10"/>
  <c r="BF5" i="6"/>
  <c r="BF5" i="10" a="1"/>
  <c r="BF5" i="10"/>
  <c r="BG5" i="6"/>
  <c r="BG5" i="10" a="1"/>
  <c r="BG5" i="10"/>
  <c r="BH5" i="6"/>
  <c r="BH5" i="10" a="1"/>
  <c r="BH5" i="10"/>
  <c r="BI5" i="6"/>
  <c r="BI5" i="10" a="1"/>
  <c r="BI5" i="10"/>
  <c r="BJ5" i="6"/>
  <c r="BJ5" i="10" a="1"/>
  <c r="BJ5" i="10"/>
  <c r="BK5" i="10" a="1"/>
  <c r="BK5" i="10"/>
  <c r="F6" i="6"/>
  <c r="F6" i="10"/>
  <c r="G6" i="6"/>
  <c r="G6" i="10"/>
  <c r="H6" i="6"/>
  <c r="H6" i="10"/>
  <c r="I6" i="6"/>
  <c r="I6" i="10"/>
  <c r="J6" i="6"/>
  <c r="J6" i="10"/>
  <c r="K6" i="6"/>
  <c r="K6" i="10"/>
  <c r="L6" i="6"/>
  <c r="L6" i="10" a="1"/>
  <c r="L6" i="10"/>
  <c r="M6" i="6"/>
  <c r="M6" i="10" a="1"/>
  <c r="M6" i="10"/>
  <c r="N6" i="6"/>
  <c r="N6" i="10" a="1"/>
  <c r="N6" i="10"/>
  <c r="O6" i="6"/>
  <c r="O6" i="10" a="1"/>
  <c r="O6" i="10"/>
  <c r="P6" i="6"/>
  <c r="P6" i="10" a="1"/>
  <c r="P6" i="10"/>
  <c r="Q6" i="6"/>
  <c r="Q6" i="10" a="1"/>
  <c r="Q6" i="10"/>
  <c r="R6" i="6"/>
  <c r="R6" i="10" a="1"/>
  <c r="R6" i="10"/>
  <c r="S6" i="6"/>
  <c r="S6" i="10" a="1"/>
  <c r="S6" i="10"/>
  <c r="T6" i="6"/>
  <c r="T6" i="10" a="1"/>
  <c r="T6" i="10"/>
  <c r="U6" i="6"/>
  <c r="U6" i="10" a="1"/>
  <c r="U6" i="10"/>
  <c r="V6" i="6"/>
  <c r="V6" i="10" a="1"/>
  <c r="V6" i="10"/>
  <c r="W6" i="6"/>
  <c r="W6" i="10" a="1"/>
  <c r="W6" i="10"/>
  <c r="X6" i="6"/>
  <c r="X6" i="10" a="1"/>
  <c r="X6" i="10"/>
  <c r="Y6" i="6"/>
  <c r="Y6" i="10" a="1"/>
  <c r="Y6" i="10"/>
  <c r="Z6" i="6"/>
  <c r="Z6" i="10" a="1"/>
  <c r="Z6" i="10"/>
  <c r="AA6" i="6"/>
  <c r="AA6" i="10" a="1"/>
  <c r="AA6" i="10"/>
  <c r="AB6" i="6"/>
  <c r="AB6" i="10" a="1"/>
  <c r="AB6" i="10"/>
  <c r="AC6" i="6"/>
  <c r="AC6" i="10" a="1"/>
  <c r="AC6" i="10"/>
  <c r="AD6" i="6"/>
  <c r="AD6" i="10" a="1"/>
  <c r="AD6" i="10"/>
  <c r="AE6" i="6"/>
  <c r="AE6" i="10" a="1"/>
  <c r="AE6" i="10"/>
  <c r="AF6" i="6"/>
  <c r="AF6" i="10" a="1"/>
  <c r="AF6" i="10"/>
  <c r="AG6" i="6"/>
  <c r="AG6" i="10" a="1"/>
  <c r="AG6" i="10"/>
  <c r="AH6" i="6"/>
  <c r="AH6" i="10" a="1"/>
  <c r="AH6" i="10"/>
  <c r="AI6" i="6"/>
  <c r="AI6" i="10" a="1"/>
  <c r="AI6" i="10"/>
  <c r="AJ6" i="6"/>
  <c r="AJ6" i="10" a="1"/>
  <c r="AJ6" i="10"/>
  <c r="AK6" i="6"/>
  <c r="AK6" i="10" a="1"/>
  <c r="AK6" i="10"/>
  <c r="AL6" i="6"/>
  <c r="AL6" i="10" a="1"/>
  <c r="AL6" i="10"/>
  <c r="AM6" i="6"/>
  <c r="AM6" i="10" a="1"/>
  <c r="AM6" i="10"/>
  <c r="AN6" i="6"/>
  <c r="AN6" i="10" a="1"/>
  <c r="AN6" i="10"/>
  <c r="AO6" i="6"/>
  <c r="AO6" i="10" a="1"/>
  <c r="AO6" i="10"/>
  <c r="AP6" i="6"/>
  <c r="AP6" i="10" a="1"/>
  <c r="AP6" i="10"/>
  <c r="AQ6" i="6"/>
  <c r="AQ6" i="10" a="1"/>
  <c r="AQ6" i="10"/>
  <c r="AS6" i="10" a="1"/>
  <c r="AS6" i="10"/>
  <c r="AT6" i="10" a="1"/>
  <c r="AT6" i="10"/>
  <c r="AU6" i="6"/>
  <c r="AU6" i="10" a="1"/>
  <c r="AU6" i="10"/>
  <c r="AV6" i="6"/>
  <c r="AV6" i="10" a="1"/>
  <c r="AV6" i="10"/>
  <c r="AW6" i="6"/>
  <c r="AW6" i="10" a="1"/>
  <c r="AW6" i="10"/>
  <c r="AX6" i="6"/>
  <c r="AX6" i="10" a="1"/>
  <c r="AX6" i="10"/>
  <c r="AY6" i="6"/>
  <c r="AY6" i="10" a="1"/>
  <c r="AY6" i="10"/>
  <c r="AZ6" i="6"/>
  <c r="AZ6" i="10" a="1"/>
  <c r="AZ6" i="10"/>
  <c r="BA6" i="6"/>
  <c r="BA6" i="10" a="1"/>
  <c r="BA6" i="10"/>
  <c r="BB6" i="6"/>
  <c r="BB6" i="10" a="1"/>
  <c r="BB6" i="10"/>
  <c r="BC6" i="6"/>
  <c r="BC6" i="10" a="1"/>
  <c r="BC6" i="10"/>
  <c r="BD6" i="6"/>
  <c r="BD6" i="10" a="1"/>
  <c r="BD6" i="10"/>
  <c r="BE6" i="6"/>
  <c r="BE6" i="10" a="1"/>
  <c r="BE6" i="10"/>
  <c r="BF6" i="6"/>
  <c r="BF6" i="10" a="1"/>
  <c r="BF6" i="10"/>
  <c r="BG6" i="6"/>
  <c r="BG6" i="10" a="1"/>
  <c r="BG6" i="10"/>
  <c r="BH6" i="6"/>
  <c r="BH6" i="10" a="1"/>
  <c r="BH6" i="10"/>
  <c r="BI6" i="6"/>
  <c r="BI6" i="10" a="1"/>
  <c r="BI6" i="10"/>
  <c r="BJ6" i="6"/>
  <c r="BJ6" i="10" a="1"/>
  <c r="BJ6" i="10"/>
  <c r="BK6" i="10" a="1"/>
  <c r="BK6" i="10"/>
  <c r="F7" i="6"/>
  <c r="F7" i="10"/>
  <c r="G7" i="6"/>
  <c r="G7" i="10"/>
  <c r="H7" i="6"/>
  <c r="H7" i="10"/>
  <c r="I7" i="6"/>
  <c r="I7" i="10"/>
  <c r="J7" i="6"/>
  <c r="J7" i="10"/>
  <c r="K7" i="6"/>
  <c r="K7" i="10"/>
  <c r="L7" i="6"/>
  <c r="L7" i="10" a="1"/>
  <c r="L7" i="10"/>
  <c r="M7" i="6"/>
  <c r="M7" i="10" a="1"/>
  <c r="M7" i="10"/>
  <c r="N7" i="6"/>
  <c r="N7" i="10" a="1"/>
  <c r="N7" i="10"/>
  <c r="O7" i="6"/>
  <c r="O7" i="10" a="1"/>
  <c r="O7" i="10"/>
  <c r="P7" i="6"/>
  <c r="P7" i="10" a="1"/>
  <c r="P7" i="10"/>
  <c r="Q7" i="6"/>
  <c r="Q7" i="10" a="1"/>
  <c r="Q7" i="10"/>
  <c r="R7" i="6"/>
  <c r="R7" i="10" a="1"/>
  <c r="R7" i="10"/>
  <c r="S7" i="6"/>
  <c r="S7" i="10" a="1"/>
  <c r="S7" i="10"/>
  <c r="T7" i="6"/>
  <c r="T7" i="10" a="1"/>
  <c r="T7" i="10"/>
  <c r="U7" i="6"/>
  <c r="U7" i="10" a="1"/>
  <c r="U7" i="10"/>
  <c r="V7" i="6"/>
  <c r="V7" i="10" a="1"/>
  <c r="V7" i="10"/>
  <c r="W7" i="6"/>
  <c r="W7" i="10" a="1"/>
  <c r="W7" i="10"/>
  <c r="X7" i="6"/>
  <c r="X7" i="10" a="1"/>
  <c r="X7" i="10"/>
  <c r="Y7" i="6"/>
  <c r="Y7" i="10" a="1"/>
  <c r="Y7" i="10"/>
  <c r="Z7" i="6"/>
  <c r="Z7" i="10" a="1"/>
  <c r="Z7" i="10"/>
  <c r="AA7" i="6"/>
  <c r="AA7" i="10" a="1"/>
  <c r="AA7" i="10"/>
  <c r="AB7" i="6"/>
  <c r="AB7" i="10" a="1"/>
  <c r="AB7" i="10"/>
  <c r="AC7" i="6"/>
  <c r="AC7" i="10" a="1"/>
  <c r="AC7" i="10"/>
  <c r="AD7" i="6"/>
  <c r="AD7" i="10" a="1"/>
  <c r="AD7" i="10"/>
  <c r="AE7" i="6"/>
  <c r="AE7" i="10" a="1"/>
  <c r="AE7" i="10"/>
  <c r="AF7" i="6"/>
  <c r="AF7" i="10" a="1"/>
  <c r="AF7" i="10"/>
  <c r="AG7" i="6"/>
  <c r="AG7" i="10" a="1"/>
  <c r="AG7" i="10"/>
  <c r="AH7" i="6"/>
  <c r="AH7" i="10" a="1"/>
  <c r="AH7" i="10"/>
  <c r="AI7" i="6"/>
  <c r="AI7" i="10" a="1"/>
  <c r="AI7" i="10"/>
  <c r="AJ7" i="6"/>
  <c r="AJ7" i="10" a="1"/>
  <c r="AJ7" i="10"/>
  <c r="AK7" i="6"/>
  <c r="AK7" i="10" a="1"/>
  <c r="AK7" i="10"/>
  <c r="AL7" i="6"/>
  <c r="AL7" i="10" a="1"/>
  <c r="AL7" i="10"/>
  <c r="AM7" i="6"/>
  <c r="AM7" i="10" a="1"/>
  <c r="AM7" i="10"/>
  <c r="AN7" i="6"/>
  <c r="AN7" i="10" a="1"/>
  <c r="AN7" i="10"/>
  <c r="AO7" i="6"/>
  <c r="AO7" i="10" a="1"/>
  <c r="AO7" i="10"/>
  <c r="AP7" i="6"/>
  <c r="AP7" i="10" a="1"/>
  <c r="AP7" i="10"/>
  <c r="AQ7" i="6"/>
  <c r="AQ7" i="10" a="1"/>
  <c r="AQ7" i="10"/>
  <c r="AS7" i="10" a="1"/>
  <c r="AS7" i="10"/>
  <c r="AT7" i="10" a="1"/>
  <c r="AT7" i="10"/>
  <c r="AU7" i="6"/>
  <c r="AU7" i="10" a="1"/>
  <c r="AU7" i="10"/>
  <c r="AV7" i="6"/>
  <c r="AV7" i="10" a="1"/>
  <c r="AV7" i="10"/>
  <c r="AW7" i="6"/>
  <c r="AW7" i="10" a="1"/>
  <c r="AW7" i="10"/>
  <c r="AX7" i="6"/>
  <c r="AX7" i="10" a="1"/>
  <c r="AX7" i="10"/>
  <c r="AY7" i="6"/>
  <c r="AY7" i="10" a="1"/>
  <c r="AY7" i="10"/>
  <c r="AZ7" i="6"/>
  <c r="AZ7" i="10" a="1"/>
  <c r="AZ7" i="10"/>
  <c r="BA7" i="6"/>
  <c r="BA7" i="10" a="1"/>
  <c r="BA7" i="10"/>
  <c r="BB7" i="6"/>
  <c r="BB7" i="10" a="1"/>
  <c r="BB7" i="10"/>
  <c r="BC7" i="6"/>
  <c r="BC7" i="10" a="1"/>
  <c r="BC7" i="10"/>
  <c r="BD7" i="6"/>
  <c r="BD7" i="10" a="1"/>
  <c r="BD7" i="10"/>
  <c r="BE7" i="6"/>
  <c r="BE7" i="10" a="1"/>
  <c r="BE7" i="10"/>
  <c r="BF7" i="6"/>
  <c r="BF7" i="10" a="1"/>
  <c r="BF7" i="10"/>
  <c r="BG7" i="6"/>
  <c r="BG7" i="10" a="1"/>
  <c r="BG7" i="10"/>
  <c r="BH7" i="6"/>
  <c r="BH7" i="10" a="1"/>
  <c r="BH7" i="10"/>
  <c r="BI7" i="6"/>
  <c r="BI7" i="10" a="1"/>
  <c r="BI7" i="10"/>
  <c r="BJ7" i="6"/>
  <c r="BJ7" i="10" a="1"/>
  <c r="BJ7" i="10"/>
  <c r="BK7" i="10" a="1"/>
  <c r="BK7" i="10"/>
  <c r="F8" i="6"/>
  <c r="F8" i="10"/>
  <c r="G8" i="6"/>
  <c r="G8" i="10"/>
  <c r="H8" i="6"/>
  <c r="H8" i="10"/>
  <c r="I8" i="6"/>
  <c r="I8" i="10"/>
  <c r="J8" i="6"/>
  <c r="J8" i="10"/>
  <c r="K8" i="6"/>
  <c r="K8" i="10"/>
  <c r="L8" i="6"/>
  <c r="L8" i="10" a="1"/>
  <c r="L8" i="10"/>
  <c r="M8" i="6"/>
  <c r="M8" i="10" a="1"/>
  <c r="M8" i="10"/>
  <c r="N8" i="6"/>
  <c r="N8" i="10" a="1"/>
  <c r="N8" i="10"/>
  <c r="O8" i="6"/>
  <c r="O8" i="10" a="1"/>
  <c r="O8" i="10"/>
  <c r="P8" i="6"/>
  <c r="P8" i="10" a="1"/>
  <c r="P8" i="10"/>
  <c r="Q8" i="6"/>
  <c r="Q8" i="10" a="1"/>
  <c r="Q8" i="10"/>
  <c r="R8" i="6"/>
  <c r="R8" i="10" a="1"/>
  <c r="R8" i="10"/>
  <c r="S8" i="6"/>
  <c r="S8" i="10" a="1"/>
  <c r="S8" i="10"/>
  <c r="T8" i="6"/>
  <c r="T8" i="10" a="1"/>
  <c r="T8" i="10"/>
  <c r="U8" i="6"/>
  <c r="U8" i="10" a="1"/>
  <c r="U8" i="10"/>
  <c r="V8" i="6"/>
  <c r="V8" i="10" a="1"/>
  <c r="V8" i="10"/>
  <c r="W8" i="6"/>
  <c r="W8" i="10" a="1"/>
  <c r="W8" i="10"/>
  <c r="X8" i="6"/>
  <c r="X8" i="10" a="1"/>
  <c r="X8" i="10"/>
  <c r="Y8" i="6"/>
  <c r="Y8" i="10" a="1"/>
  <c r="Y8" i="10"/>
  <c r="Z8" i="6"/>
  <c r="Z8" i="10" a="1"/>
  <c r="Z8" i="10"/>
  <c r="AA8" i="6"/>
  <c r="AA8" i="10" a="1"/>
  <c r="AA8" i="10"/>
  <c r="AB8" i="6"/>
  <c r="AB8" i="10" a="1"/>
  <c r="AB8" i="10"/>
  <c r="AC8" i="6"/>
  <c r="AC8" i="10" a="1"/>
  <c r="AC8" i="10"/>
  <c r="AD8" i="6"/>
  <c r="AD8" i="10" a="1"/>
  <c r="AD8" i="10"/>
  <c r="AE8" i="6"/>
  <c r="AE8" i="10" a="1"/>
  <c r="AE8" i="10"/>
  <c r="AF8" i="6"/>
  <c r="AF8" i="10" a="1"/>
  <c r="AF8" i="10"/>
  <c r="AG8" i="6"/>
  <c r="AG8" i="10" a="1"/>
  <c r="AG8" i="10"/>
  <c r="AH8" i="6"/>
  <c r="AH8" i="10" a="1"/>
  <c r="AH8" i="10"/>
  <c r="AI8" i="6"/>
  <c r="AI8" i="10" a="1"/>
  <c r="AI8" i="10"/>
  <c r="AJ8" i="6"/>
  <c r="AJ8" i="10" a="1"/>
  <c r="AJ8" i="10"/>
  <c r="AK8" i="6"/>
  <c r="AK8" i="10" a="1"/>
  <c r="AK8" i="10"/>
  <c r="AL8" i="6"/>
  <c r="AL8" i="10" a="1"/>
  <c r="AL8" i="10"/>
  <c r="AM8" i="6"/>
  <c r="AM8" i="10" a="1"/>
  <c r="AM8" i="10"/>
  <c r="AN8" i="6"/>
  <c r="AN8" i="10" a="1"/>
  <c r="AN8" i="10"/>
  <c r="AO8" i="6"/>
  <c r="AO8" i="10" a="1"/>
  <c r="AO8" i="10"/>
  <c r="AP8" i="6"/>
  <c r="AP8" i="10" a="1"/>
  <c r="AP8" i="10"/>
  <c r="AQ8" i="6"/>
  <c r="AQ8" i="10" a="1"/>
  <c r="AQ8" i="10"/>
  <c r="AS8" i="10" a="1"/>
  <c r="AS8" i="10"/>
  <c r="AT8" i="10" a="1"/>
  <c r="AT8" i="10"/>
  <c r="AU8" i="6"/>
  <c r="AU8" i="10" a="1"/>
  <c r="AU8" i="10"/>
  <c r="AV8" i="6"/>
  <c r="AV8" i="10" a="1"/>
  <c r="AV8" i="10"/>
  <c r="AW8" i="6"/>
  <c r="AW8" i="10" a="1"/>
  <c r="AW8" i="10"/>
  <c r="AX8" i="6"/>
  <c r="AX8" i="10" a="1"/>
  <c r="AX8" i="10"/>
  <c r="AY8" i="6"/>
  <c r="AY8" i="10" a="1"/>
  <c r="AY8" i="10"/>
  <c r="AZ8" i="6"/>
  <c r="AZ8" i="10" a="1"/>
  <c r="AZ8" i="10"/>
  <c r="BA8" i="6"/>
  <c r="BA8" i="10" a="1"/>
  <c r="BA8" i="10"/>
  <c r="BB8" i="6"/>
  <c r="BB8" i="10" a="1"/>
  <c r="BB8" i="10"/>
  <c r="BC8" i="6"/>
  <c r="BC8" i="10" a="1"/>
  <c r="BC8" i="10"/>
  <c r="BD8" i="6"/>
  <c r="BD8" i="10" a="1"/>
  <c r="BD8" i="10"/>
  <c r="BE8" i="6"/>
  <c r="BE8" i="10" a="1"/>
  <c r="BE8" i="10"/>
  <c r="BF8" i="6"/>
  <c r="BF8" i="10" a="1"/>
  <c r="BF8" i="10"/>
  <c r="BG8" i="6"/>
  <c r="BG8" i="10" a="1"/>
  <c r="BG8" i="10"/>
  <c r="BH8" i="6"/>
  <c r="BH8" i="10" a="1"/>
  <c r="BH8" i="10"/>
  <c r="BI8" i="6"/>
  <c r="BI8" i="10" a="1"/>
  <c r="BI8" i="10"/>
  <c r="BJ8" i="6"/>
  <c r="BJ8" i="10" a="1"/>
  <c r="BJ8" i="10"/>
  <c r="BK8" i="10" a="1"/>
  <c r="BK8" i="10"/>
  <c r="F9" i="6"/>
  <c r="F9" i="10"/>
  <c r="G9" i="6"/>
  <c r="G9" i="10"/>
  <c r="H9" i="6"/>
  <c r="H9" i="10"/>
  <c r="I9" i="6"/>
  <c r="I9" i="10"/>
  <c r="J9" i="6"/>
  <c r="J9" i="10"/>
  <c r="K9" i="6"/>
  <c r="K9" i="10"/>
  <c r="L9" i="6"/>
  <c r="L9" i="10" a="1"/>
  <c r="L9" i="10"/>
  <c r="M9" i="6"/>
  <c r="M9" i="10" a="1"/>
  <c r="M9" i="10"/>
  <c r="N9" i="6"/>
  <c r="N9" i="10" a="1"/>
  <c r="N9" i="10"/>
  <c r="O9" i="6"/>
  <c r="O9" i="10" a="1"/>
  <c r="O9" i="10"/>
  <c r="P9" i="6"/>
  <c r="P9" i="10" a="1"/>
  <c r="P9" i="10"/>
  <c r="Q9" i="6"/>
  <c r="Q9" i="10" a="1"/>
  <c r="Q9" i="10"/>
  <c r="R9" i="6"/>
  <c r="R9" i="10" a="1"/>
  <c r="R9" i="10"/>
  <c r="S9" i="6"/>
  <c r="S9" i="10" a="1"/>
  <c r="S9" i="10"/>
  <c r="T9" i="6"/>
  <c r="T9" i="10" a="1"/>
  <c r="T9" i="10"/>
  <c r="U9" i="6"/>
  <c r="U9" i="10" a="1"/>
  <c r="U9" i="10"/>
  <c r="V9" i="6"/>
  <c r="V9" i="10" a="1"/>
  <c r="V9" i="10"/>
  <c r="W9" i="6"/>
  <c r="W9" i="10" a="1"/>
  <c r="W9" i="10"/>
  <c r="X9" i="6"/>
  <c r="X9" i="10" a="1"/>
  <c r="X9" i="10"/>
  <c r="Y9" i="6"/>
  <c r="Y9" i="10" a="1"/>
  <c r="Y9" i="10"/>
  <c r="Z9" i="6"/>
  <c r="Z9" i="10" a="1"/>
  <c r="Z9" i="10"/>
  <c r="AA9" i="6"/>
  <c r="AA9" i="10" a="1"/>
  <c r="AA9" i="10"/>
  <c r="AB9" i="6"/>
  <c r="AB9" i="10" a="1"/>
  <c r="AB9" i="10"/>
  <c r="AC9" i="6"/>
  <c r="AC9" i="10" a="1"/>
  <c r="AC9" i="10"/>
  <c r="AD9" i="6"/>
  <c r="AD9" i="10" a="1"/>
  <c r="AD9" i="10"/>
  <c r="AE9" i="6"/>
  <c r="AE9" i="10" a="1"/>
  <c r="AE9" i="10"/>
  <c r="AF9" i="6"/>
  <c r="AF9" i="10" a="1"/>
  <c r="AF9" i="10"/>
  <c r="AG9" i="6"/>
  <c r="AG9" i="10" a="1"/>
  <c r="AG9" i="10"/>
  <c r="AH9" i="6"/>
  <c r="AH9" i="10" a="1"/>
  <c r="AH9" i="10"/>
  <c r="AI9" i="6"/>
  <c r="AI9" i="10" a="1"/>
  <c r="AI9" i="10"/>
  <c r="AJ9" i="6"/>
  <c r="AJ9" i="10" a="1"/>
  <c r="AJ9" i="10"/>
  <c r="AK9" i="6"/>
  <c r="AK9" i="10" a="1"/>
  <c r="AK9" i="10"/>
  <c r="AL9" i="6"/>
  <c r="AL9" i="10" a="1"/>
  <c r="AL9" i="10"/>
  <c r="AM9" i="6"/>
  <c r="AM9" i="10" a="1"/>
  <c r="AM9" i="10"/>
  <c r="AN9" i="6"/>
  <c r="AN9" i="10" a="1"/>
  <c r="AN9" i="10"/>
  <c r="AO9" i="6"/>
  <c r="AO9" i="10" a="1"/>
  <c r="AO9" i="10"/>
  <c r="AP9" i="6"/>
  <c r="AP9" i="10" a="1"/>
  <c r="AP9" i="10"/>
  <c r="AQ9" i="6"/>
  <c r="AQ9" i="10" a="1"/>
  <c r="AQ9" i="10"/>
  <c r="AS9" i="10" a="1"/>
  <c r="AS9" i="10"/>
  <c r="AT9" i="10" a="1"/>
  <c r="AT9" i="10"/>
  <c r="AU9" i="6"/>
  <c r="AU9" i="10" a="1"/>
  <c r="AU9" i="10"/>
  <c r="AV9" i="6"/>
  <c r="AV9" i="10" a="1"/>
  <c r="AV9" i="10"/>
  <c r="AW9" i="6"/>
  <c r="AW9" i="10" a="1"/>
  <c r="AW9" i="10"/>
  <c r="AX9" i="6"/>
  <c r="AX9" i="10" a="1"/>
  <c r="AX9" i="10"/>
  <c r="AY9" i="6"/>
  <c r="AY9" i="10" a="1"/>
  <c r="AY9" i="10"/>
  <c r="AZ9" i="6"/>
  <c r="AZ9" i="10" a="1"/>
  <c r="AZ9" i="10"/>
  <c r="BA9" i="6"/>
  <c r="BA9" i="10" a="1"/>
  <c r="BA9" i="10"/>
  <c r="BB9" i="6"/>
  <c r="BB9" i="10" a="1"/>
  <c r="BB9" i="10"/>
  <c r="BC9" i="6"/>
  <c r="BC9" i="10" a="1"/>
  <c r="BC9" i="10"/>
  <c r="BD9" i="6"/>
  <c r="BD9" i="10" a="1"/>
  <c r="BD9" i="10"/>
  <c r="BE9" i="6"/>
  <c r="BE9" i="10" a="1"/>
  <c r="BE9" i="10"/>
  <c r="BF9" i="6"/>
  <c r="BF9" i="10" a="1"/>
  <c r="BF9" i="10"/>
  <c r="BG9" i="6"/>
  <c r="BG9" i="10" a="1"/>
  <c r="BG9" i="10"/>
  <c r="BH9" i="6"/>
  <c r="BH9" i="10" a="1"/>
  <c r="BH9" i="10"/>
  <c r="BI9" i="6"/>
  <c r="BI9" i="10" a="1"/>
  <c r="BI9" i="10"/>
  <c r="BJ9" i="6"/>
  <c r="BJ9" i="10" a="1"/>
  <c r="BJ9" i="10"/>
  <c r="BK9" i="10" a="1"/>
  <c r="BK9" i="10"/>
  <c r="F10" i="6"/>
  <c r="F10" i="10"/>
  <c r="G10" i="6"/>
  <c r="G10" i="10"/>
  <c r="H10" i="6"/>
  <c r="H10" i="10"/>
  <c r="I10" i="6"/>
  <c r="I10" i="10"/>
  <c r="J10" i="6"/>
  <c r="J10" i="10"/>
  <c r="K10" i="6"/>
  <c r="K10" i="10"/>
  <c r="L10" i="6"/>
  <c r="L10" i="10" a="1"/>
  <c r="L10" i="10"/>
  <c r="M10" i="6"/>
  <c r="M10" i="10" a="1"/>
  <c r="M10" i="10"/>
  <c r="N10" i="6"/>
  <c r="N10" i="10" a="1"/>
  <c r="N10" i="10"/>
  <c r="O10" i="6"/>
  <c r="O10" i="10" a="1"/>
  <c r="O10" i="10"/>
  <c r="P10" i="6"/>
  <c r="P10" i="10" a="1"/>
  <c r="P10" i="10"/>
  <c r="Q10" i="6"/>
  <c r="Q10" i="10" a="1"/>
  <c r="Q10" i="10"/>
  <c r="R10" i="6"/>
  <c r="R10" i="10" a="1"/>
  <c r="R10" i="10"/>
  <c r="S10" i="6"/>
  <c r="S10" i="10" a="1"/>
  <c r="S10" i="10"/>
  <c r="T10" i="6"/>
  <c r="T10" i="10" a="1"/>
  <c r="T10" i="10"/>
  <c r="U10" i="6"/>
  <c r="U10" i="10" a="1"/>
  <c r="U10" i="10"/>
  <c r="V10" i="6"/>
  <c r="V10" i="10" a="1"/>
  <c r="V10" i="10"/>
  <c r="W10" i="6"/>
  <c r="W10" i="10" a="1"/>
  <c r="W10" i="10"/>
  <c r="X10" i="6"/>
  <c r="X10" i="10" a="1"/>
  <c r="X10" i="10"/>
  <c r="Y10" i="6"/>
  <c r="Y10" i="10" a="1"/>
  <c r="Y10" i="10"/>
  <c r="Z10" i="6"/>
  <c r="Z10" i="10" a="1"/>
  <c r="Z10" i="10"/>
  <c r="AA10" i="6"/>
  <c r="AA10" i="10" a="1"/>
  <c r="AA10" i="10"/>
  <c r="AB10" i="6"/>
  <c r="AB10" i="10" a="1"/>
  <c r="AB10" i="10"/>
  <c r="AC10" i="6"/>
  <c r="AC10" i="10" a="1"/>
  <c r="AC10" i="10"/>
  <c r="AD10" i="6"/>
  <c r="AD10" i="10" a="1"/>
  <c r="AD10" i="10"/>
  <c r="AE10" i="6"/>
  <c r="AE10" i="10" a="1"/>
  <c r="AE10" i="10"/>
  <c r="AF10" i="6"/>
  <c r="AF10" i="10" a="1"/>
  <c r="AF10" i="10"/>
  <c r="AG10" i="6"/>
  <c r="AG10" i="10" a="1"/>
  <c r="AG10" i="10"/>
  <c r="AH10" i="6"/>
  <c r="AH10" i="10" a="1"/>
  <c r="AH10" i="10"/>
  <c r="AI10" i="6"/>
  <c r="AI10" i="10" a="1"/>
  <c r="AI10" i="10"/>
  <c r="AJ10" i="6"/>
  <c r="AJ10" i="10" a="1"/>
  <c r="AJ10" i="10"/>
  <c r="AK10" i="6"/>
  <c r="AK10" i="10" a="1"/>
  <c r="AK10" i="10"/>
  <c r="AL10" i="6"/>
  <c r="AL10" i="10" a="1"/>
  <c r="AL10" i="10"/>
  <c r="AM10" i="6"/>
  <c r="AM10" i="10" a="1"/>
  <c r="AM10" i="10"/>
  <c r="AN10" i="6"/>
  <c r="AN10" i="10" a="1"/>
  <c r="AN10" i="10"/>
  <c r="AO10" i="6"/>
  <c r="AO10" i="10" a="1"/>
  <c r="AO10" i="10"/>
  <c r="AP10" i="6"/>
  <c r="AP10" i="10" a="1"/>
  <c r="AP10" i="10"/>
  <c r="AQ10" i="6"/>
  <c r="AQ10" i="10" a="1"/>
  <c r="AQ10" i="10"/>
  <c r="AS10" i="10" a="1"/>
  <c r="AS10" i="10"/>
  <c r="AT10" i="10" a="1"/>
  <c r="AT10" i="10"/>
  <c r="AU10" i="6"/>
  <c r="AU10" i="10" a="1"/>
  <c r="AU10" i="10"/>
  <c r="AV10" i="6"/>
  <c r="AV10" i="10" a="1"/>
  <c r="AV10" i="10"/>
  <c r="AW10" i="6"/>
  <c r="AW10" i="10" a="1"/>
  <c r="AW10" i="10"/>
  <c r="AX10" i="6"/>
  <c r="AX10" i="10" a="1"/>
  <c r="AX10" i="10"/>
  <c r="AY10" i="6"/>
  <c r="AY10" i="10" a="1"/>
  <c r="AY10" i="10"/>
  <c r="AZ10" i="6"/>
  <c r="AZ10" i="10" a="1"/>
  <c r="AZ10" i="10"/>
  <c r="BA10" i="6"/>
  <c r="BA10" i="10" a="1"/>
  <c r="BA10" i="10"/>
  <c r="BB10" i="6"/>
  <c r="BB10" i="10" a="1"/>
  <c r="BB10" i="10"/>
  <c r="BC10" i="6"/>
  <c r="BC10" i="10" a="1"/>
  <c r="BC10" i="10"/>
  <c r="BD10" i="6"/>
  <c r="BD10" i="10" a="1"/>
  <c r="BD10" i="10"/>
  <c r="BE10" i="6"/>
  <c r="BE10" i="10" a="1"/>
  <c r="BE10" i="10"/>
  <c r="BF10" i="6"/>
  <c r="BF10" i="10" a="1"/>
  <c r="BF10" i="10"/>
  <c r="BG10" i="6"/>
  <c r="BG10" i="10" a="1"/>
  <c r="BG10" i="10"/>
  <c r="BH10" i="6"/>
  <c r="BH10" i="10" a="1"/>
  <c r="BH10" i="10"/>
  <c r="BI10" i="6"/>
  <c r="BI10" i="10" a="1"/>
  <c r="BI10" i="10"/>
  <c r="BJ10" i="6"/>
  <c r="BJ10" i="10" a="1"/>
  <c r="BJ10" i="10"/>
  <c r="BK10" i="10" a="1"/>
  <c r="BK10" i="10"/>
  <c r="F11" i="6"/>
  <c r="F11" i="10"/>
  <c r="G11" i="6"/>
  <c r="G11" i="10"/>
  <c r="H11" i="6"/>
  <c r="H11" i="10"/>
  <c r="I11" i="6"/>
  <c r="I11" i="10"/>
  <c r="J11" i="6"/>
  <c r="J11" i="10"/>
  <c r="K11" i="6"/>
  <c r="K11" i="10"/>
  <c r="L11" i="6"/>
  <c r="L11" i="10" a="1"/>
  <c r="L11" i="10"/>
  <c r="M11" i="6"/>
  <c r="M11" i="10" a="1"/>
  <c r="M11" i="10"/>
  <c r="N11" i="6"/>
  <c r="N11" i="10" a="1"/>
  <c r="N11" i="10"/>
  <c r="O11" i="6"/>
  <c r="O11" i="10" a="1"/>
  <c r="O11" i="10"/>
  <c r="P11" i="6"/>
  <c r="P11" i="10" a="1"/>
  <c r="P11" i="10"/>
  <c r="Q11" i="6"/>
  <c r="Q11" i="10" a="1"/>
  <c r="Q11" i="10"/>
  <c r="R11" i="6"/>
  <c r="R11" i="10" a="1"/>
  <c r="R11" i="10"/>
  <c r="S11" i="6"/>
  <c r="S11" i="10" a="1"/>
  <c r="S11" i="10"/>
  <c r="T11" i="6"/>
  <c r="T11" i="10" a="1"/>
  <c r="T11" i="10"/>
  <c r="U11" i="6"/>
  <c r="U11" i="10" a="1"/>
  <c r="U11" i="10"/>
  <c r="V11" i="6"/>
  <c r="V11" i="10" a="1"/>
  <c r="V11" i="10"/>
  <c r="W11" i="6"/>
  <c r="W11" i="10" a="1"/>
  <c r="W11" i="10"/>
  <c r="X11" i="6"/>
  <c r="X11" i="10" a="1"/>
  <c r="X11" i="10"/>
  <c r="Y11" i="6"/>
  <c r="Y11" i="10" a="1"/>
  <c r="Y11" i="10"/>
  <c r="Z11" i="6"/>
  <c r="Z11" i="10" a="1"/>
  <c r="Z11" i="10"/>
  <c r="AA11" i="6"/>
  <c r="AA11" i="10" a="1"/>
  <c r="AA11" i="10"/>
  <c r="AB11" i="6"/>
  <c r="AB11" i="10" a="1"/>
  <c r="AB11" i="10"/>
  <c r="AC11" i="6"/>
  <c r="AC11" i="10" a="1"/>
  <c r="AC11" i="10"/>
  <c r="AD11" i="6"/>
  <c r="AD11" i="10" a="1"/>
  <c r="AD11" i="10"/>
  <c r="AE11" i="6"/>
  <c r="AE11" i="10" a="1"/>
  <c r="AE11" i="10"/>
  <c r="AF11" i="6"/>
  <c r="AF11" i="10" a="1"/>
  <c r="AF11" i="10"/>
  <c r="AG11" i="6"/>
  <c r="AG11" i="10" a="1"/>
  <c r="AG11" i="10"/>
  <c r="AH11" i="6"/>
  <c r="AH11" i="10" a="1"/>
  <c r="AH11" i="10"/>
  <c r="AI11" i="6"/>
  <c r="AI11" i="10" a="1"/>
  <c r="AI11" i="10"/>
  <c r="AJ11" i="6"/>
  <c r="AJ11" i="10" a="1"/>
  <c r="AJ11" i="10"/>
  <c r="AK11" i="6"/>
  <c r="AK11" i="10" a="1"/>
  <c r="AK11" i="10"/>
  <c r="AL11" i="6"/>
  <c r="AL11" i="10" a="1"/>
  <c r="AL11" i="10"/>
  <c r="AM11" i="6"/>
  <c r="AM11" i="10" a="1"/>
  <c r="AM11" i="10"/>
  <c r="AN11" i="6"/>
  <c r="AN11" i="10" a="1"/>
  <c r="AN11" i="10"/>
  <c r="AO11" i="6"/>
  <c r="AO11" i="10" a="1"/>
  <c r="AO11" i="10"/>
  <c r="AP11" i="6"/>
  <c r="AP11" i="10" a="1"/>
  <c r="AP11" i="10"/>
  <c r="AQ11" i="6"/>
  <c r="AQ11" i="10" a="1"/>
  <c r="AQ11" i="10"/>
  <c r="AS11" i="10" a="1"/>
  <c r="AS11" i="10"/>
  <c r="AT11" i="10" a="1"/>
  <c r="AT11" i="10"/>
  <c r="AU11" i="6"/>
  <c r="AU11" i="10" a="1"/>
  <c r="AU11" i="10"/>
  <c r="AV11" i="6"/>
  <c r="AV11" i="10" a="1"/>
  <c r="AV11" i="10"/>
  <c r="AW11" i="6"/>
  <c r="AW11" i="10" a="1"/>
  <c r="AW11" i="10"/>
  <c r="AX11" i="6"/>
  <c r="AX11" i="10" a="1"/>
  <c r="AX11" i="10"/>
  <c r="AY11" i="6"/>
  <c r="AY11" i="10" a="1"/>
  <c r="AY11" i="10"/>
  <c r="AZ11" i="6"/>
  <c r="AZ11" i="10" a="1"/>
  <c r="AZ11" i="10"/>
  <c r="BA11" i="6"/>
  <c r="BA11" i="10" a="1"/>
  <c r="BA11" i="10"/>
  <c r="BB11" i="6"/>
  <c r="BB11" i="10" a="1"/>
  <c r="BB11" i="10"/>
  <c r="BC11" i="6"/>
  <c r="BC11" i="10" a="1"/>
  <c r="BC11" i="10"/>
  <c r="BD11" i="6"/>
  <c r="BD11" i="10" a="1"/>
  <c r="BD11" i="10"/>
  <c r="BE11" i="6"/>
  <c r="BE11" i="10" a="1"/>
  <c r="BE11" i="10"/>
  <c r="BF11" i="6"/>
  <c r="BF11" i="10" a="1"/>
  <c r="BF11" i="10"/>
  <c r="BG11" i="6"/>
  <c r="BG11" i="10" a="1"/>
  <c r="BG11" i="10"/>
  <c r="BH11" i="6"/>
  <c r="BH11" i="10" a="1"/>
  <c r="BH11" i="10"/>
  <c r="BI11" i="6"/>
  <c r="BI11" i="10" a="1"/>
  <c r="BI11" i="10"/>
  <c r="BJ11" i="6"/>
  <c r="BJ11" i="10" a="1"/>
  <c r="BJ11" i="10"/>
  <c r="BK11" i="10" a="1"/>
  <c r="BK11" i="10"/>
  <c r="F12" i="6"/>
  <c r="F12" i="10"/>
  <c r="G12" i="6"/>
  <c r="G12" i="10"/>
  <c r="H12" i="6"/>
  <c r="H12" i="10"/>
  <c r="I12" i="6"/>
  <c r="I12" i="10"/>
  <c r="J12" i="6"/>
  <c r="J12" i="10"/>
  <c r="K12" i="6"/>
  <c r="K12" i="10"/>
  <c r="L12" i="6"/>
  <c r="L12" i="10" a="1"/>
  <c r="L12" i="10"/>
  <c r="M12" i="6"/>
  <c r="M12" i="10" a="1"/>
  <c r="M12" i="10"/>
  <c r="N12" i="6"/>
  <c r="N12" i="10" a="1"/>
  <c r="N12" i="10"/>
  <c r="O12" i="6"/>
  <c r="O12" i="10" a="1"/>
  <c r="O12" i="10"/>
  <c r="P12" i="6"/>
  <c r="P12" i="10" a="1"/>
  <c r="P12" i="10"/>
  <c r="Q12" i="6"/>
  <c r="Q12" i="10" a="1"/>
  <c r="Q12" i="10"/>
  <c r="R12" i="6"/>
  <c r="R12" i="10" a="1"/>
  <c r="R12" i="10"/>
  <c r="S12" i="6"/>
  <c r="S12" i="10" a="1"/>
  <c r="S12" i="10"/>
  <c r="T12" i="6"/>
  <c r="T12" i="10" a="1"/>
  <c r="T12" i="10"/>
  <c r="U12" i="6"/>
  <c r="U12" i="10" a="1"/>
  <c r="U12" i="10"/>
  <c r="V12" i="6"/>
  <c r="V12" i="10" a="1"/>
  <c r="V12" i="10"/>
  <c r="W12" i="6"/>
  <c r="W12" i="10" a="1"/>
  <c r="W12" i="10"/>
  <c r="X12" i="6"/>
  <c r="X12" i="10" a="1"/>
  <c r="X12" i="10"/>
  <c r="Y12" i="6"/>
  <c r="Y12" i="10" a="1"/>
  <c r="Y12" i="10"/>
  <c r="Z12" i="6"/>
  <c r="Z12" i="10" a="1"/>
  <c r="Z12" i="10"/>
  <c r="AA12" i="6"/>
  <c r="AA12" i="10" a="1"/>
  <c r="AA12" i="10"/>
  <c r="AB12" i="6"/>
  <c r="AB12" i="10" a="1"/>
  <c r="AB12" i="10"/>
  <c r="AC12" i="6"/>
  <c r="AC12" i="10" a="1"/>
  <c r="AC12" i="10"/>
  <c r="AD12" i="6"/>
  <c r="AD12" i="10" a="1"/>
  <c r="AD12" i="10"/>
  <c r="AE12" i="6"/>
  <c r="AE12" i="10" a="1"/>
  <c r="AE12" i="10"/>
  <c r="AF12" i="6"/>
  <c r="AF12" i="10" a="1"/>
  <c r="AF12" i="10"/>
  <c r="AG12" i="6"/>
  <c r="AG12" i="10" a="1"/>
  <c r="AG12" i="10"/>
  <c r="AH12" i="6"/>
  <c r="AH12" i="10" a="1"/>
  <c r="AH12" i="10"/>
  <c r="AI12" i="6"/>
  <c r="AI12" i="10" a="1"/>
  <c r="AI12" i="10"/>
  <c r="AJ12" i="6"/>
  <c r="AJ12" i="10" a="1"/>
  <c r="AJ12" i="10"/>
  <c r="AK12" i="6"/>
  <c r="AK12" i="10" a="1"/>
  <c r="AK12" i="10"/>
  <c r="AL12" i="6"/>
  <c r="AL12" i="10" a="1"/>
  <c r="AL12" i="10"/>
  <c r="AM12" i="6"/>
  <c r="AM12" i="10" a="1"/>
  <c r="AM12" i="10"/>
  <c r="AN12" i="6"/>
  <c r="AN12" i="10" a="1"/>
  <c r="AN12" i="10"/>
  <c r="AO12" i="6"/>
  <c r="AO12" i="10" a="1"/>
  <c r="AO12" i="10"/>
  <c r="AP12" i="6"/>
  <c r="AP12" i="10" a="1"/>
  <c r="AP12" i="10"/>
  <c r="AQ12" i="6"/>
  <c r="AQ12" i="10" a="1"/>
  <c r="AQ12" i="10"/>
  <c r="AS12" i="10" a="1"/>
  <c r="AS12" i="10"/>
  <c r="AT12" i="10" a="1"/>
  <c r="AT12" i="10"/>
  <c r="AU12" i="6"/>
  <c r="AU12" i="10" a="1"/>
  <c r="AU12" i="10"/>
  <c r="AV12" i="6"/>
  <c r="AV12" i="10" a="1"/>
  <c r="AV12" i="10"/>
  <c r="AW12" i="6"/>
  <c r="AW12" i="10" a="1"/>
  <c r="AW12" i="10"/>
  <c r="AX12" i="6"/>
  <c r="AX12" i="10" a="1"/>
  <c r="AX12" i="10"/>
  <c r="AY12" i="6"/>
  <c r="AY12" i="10" a="1"/>
  <c r="AY12" i="10"/>
  <c r="AZ12" i="6"/>
  <c r="AZ12" i="10" a="1"/>
  <c r="AZ12" i="10"/>
  <c r="BA12" i="6"/>
  <c r="BA12" i="10" a="1"/>
  <c r="BA12" i="10"/>
  <c r="BB12" i="6"/>
  <c r="BB12" i="10" a="1"/>
  <c r="BB12" i="10"/>
  <c r="BC12" i="6"/>
  <c r="BC12" i="10" a="1"/>
  <c r="BC12" i="10"/>
  <c r="BD12" i="6"/>
  <c r="BD12" i="10" a="1"/>
  <c r="BD12" i="10"/>
  <c r="BE12" i="6"/>
  <c r="BE12" i="10" a="1"/>
  <c r="BE12" i="10"/>
  <c r="BF12" i="6"/>
  <c r="BF12" i="10" a="1"/>
  <c r="BF12" i="10"/>
  <c r="BG12" i="6"/>
  <c r="BG12" i="10" a="1"/>
  <c r="BG12" i="10"/>
  <c r="BH12" i="6"/>
  <c r="BH12" i="10" a="1"/>
  <c r="BH12" i="10"/>
  <c r="BI12" i="6"/>
  <c r="BI12" i="10" a="1"/>
  <c r="BI12" i="10"/>
  <c r="BJ12" i="6"/>
  <c r="BJ12" i="10" a="1"/>
  <c r="BJ12" i="10"/>
  <c r="BK12" i="10" a="1"/>
  <c r="BK12" i="10"/>
  <c r="F13" i="6"/>
  <c r="F13" i="10"/>
  <c r="G13" i="6"/>
  <c r="G13" i="10"/>
  <c r="H13" i="6"/>
  <c r="H13" i="10"/>
  <c r="I13" i="6"/>
  <c r="I13" i="10"/>
  <c r="J13" i="6"/>
  <c r="J13" i="10"/>
  <c r="K13" i="6"/>
  <c r="K13" i="10"/>
  <c r="L13" i="6"/>
  <c r="L13" i="10" a="1"/>
  <c r="L13" i="10"/>
  <c r="M13" i="6"/>
  <c r="M13" i="10" a="1"/>
  <c r="M13" i="10"/>
  <c r="N13" i="6"/>
  <c r="N13" i="10" a="1"/>
  <c r="N13" i="10"/>
  <c r="O13" i="6"/>
  <c r="O13" i="10" a="1"/>
  <c r="O13" i="10"/>
  <c r="P13" i="6"/>
  <c r="P13" i="10" a="1"/>
  <c r="P13" i="10"/>
  <c r="Q13" i="6"/>
  <c r="Q13" i="10" a="1"/>
  <c r="Q13" i="10"/>
  <c r="R13" i="6"/>
  <c r="R13" i="10" a="1"/>
  <c r="R13" i="10"/>
  <c r="S13" i="6"/>
  <c r="S13" i="10" a="1"/>
  <c r="S13" i="10"/>
  <c r="T13" i="6"/>
  <c r="T13" i="10" a="1"/>
  <c r="T13" i="10"/>
  <c r="U13" i="6"/>
  <c r="U13" i="10" a="1"/>
  <c r="U13" i="10"/>
  <c r="V13" i="6"/>
  <c r="V13" i="10" a="1"/>
  <c r="V13" i="10"/>
  <c r="W13" i="6"/>
  <c r="W13" i="10" a="1"/>
  <c r="W13" i="10"/>
  <c r="X13" i="6"/>
  <c r="X13" i="10" a="1"/>
  <c r="X13" i="10"/>
  <c r="Y13" i="6"/>
  <c r="Y13" i="10" a="1"/>
  <c r="Y13" i="10"/>
  <c r="Z13" i="6"/>
  <c r="Z13" i="10" a="1"/>
  <c r="Z13" i="10"/>
  <c r="AA13" i="6"/>
  <c r="AA13" i="10" a="1"/>
  <c r="AA13" i="10"/>
  <c r="AB13" i="6"/>
  <c r="AB13" i="10" a="1"/>
  <c r="AB13" i="10"/>
  <c r="AC13" i="6"/>
  <c r="AC13" i="10" a="1"/>
  <c r="AC13" i="10"/>
  <c r="AD13" i="6"/>
  <c r="AD13" i="10" a="1"/>
  <c r="AD13" i="10"/>
  <c r="AE13" i="6"/>
  <c r="AE13" i="10" a="1"/>
  <c r="AE13" i="10"/>
  <c r="AF13" i="6"/>
  <c r="AF13" i="10" a="1"/>
  <c r="AF13" i="10"/>
  <c r="AG13" i="6"/>
  <c r="AG13" i="10" a="1"/>
  <c r="AG13" i="10"/>
  <c r="AH13" i="6"/>
  <c r="AH13" i="10" a="1"/>
  <c r="AH13" i="10"/>
  <c r="AI13" i="6"/>
  <c r="AI13" i="10" a="1"/>
  <c r="AI13" i="10"/>
  <c r="AJ13" i="6"/>
  <c r="AJ13" i="10" a="1"/>
  <c r="AJ13" i="10"/>
  <c r="AK13" i="6"/>
  <c r="AK13" i="10" a="1"/>
  <c r="AK13" i="10"/>
  <c r="AL13" i="6"/>
  <c r="AL13" i="10" a="1"/>
  <c r="AL13" i="10"/>
  <c r="AM13" i="6"/>
  <c r="AM13" i="10" a="1"/>
  <c r="AM13" i="10"/>
  <c r="AN13" i="6"/>
  <c r="AN13" i="10" a="1"/>
  <c r="AN13" i="10"/>
  <c r="AO13" i="6"/>
  <c r="AO13" i="10" a="1"/>
  <c r="AO13" i="10"/>
  <c r="AP13" i="6"/>
  <c r="AP13" i="10" a="1"/>
  <c r="AP13" i="10"/>
  <c r="AQ13" i="6"/>
  <c r="AQ13" i="10" a="1"/>
  <c r="AQ13" i="10"/>
  <c r="AS13" i="10" a="1"/>
  <c r="AS13" i="10"/>
  <c r="AT13" i="10" a="1"/>
  <c r="AT13" i="10"/>
  <c r="AU13" i="6"/>
  <c r="AU13" i="10" a="1"/>
  <c r="AU13" i="10"/>
  <c r="AV13" i="6"/>
  <c r="AV13" i="10" a="1"/>
  <c r="AV13" i="10"/>
  <c r="AW13" i="6"/>
  <c r="AW13" i="10" a="1"/>
  <c r="AW13" i="10"/>
  <c r="AX13" i="6"/>
  <c r="AX13" i="10" a="1"/>
  <c r="AX13" i="10"/>
  <c r="AY13" i="6"/>
  <c r="AY13" i="10" a="1"/>
  <c r="AY13" i="10"/>
  <c r="AZ13" i="6"/>
  <c r="AZ13" i="10" a="1"/>
  <c r="AZ13" i="10"/>
  <c r="BA13" i="6"/>
  <c r="BA13" i="10" a="1"/>
  <c r="BA13" i="10"/>
  <c r="BB13" i="6"/>
  <c r="BB13" i="10" a="1"/>
  <c r="BB13" i="10"/>
  <c r="BC13" i="6"/>
  <c r="BC13" i="10" a="1"/>
  <c r="BC13" i="10"/>
  <c r="BD13" i="6"/>
  <c r="BD13" i="10" a="1"/>
  <c r="BD13" i="10"/>
  <c r="BE13" i="6"/>
  <c r="BE13" i="10" a="1"/>
  <c r="BE13" i="10"/>
  <c r="BF13" i="6"/>
  <c r="BF13" i="10" a="1"/>
  <c r="BF13" i="10"/>
  <c r="BG13" i="6"/>
  <c r="BG13" i="10" a="1"/>
  <c r="BG13" i="10"/>
  <c r="BH13" i="6"/>
  <c r="BH13" i="10" a="1"/>
  <c r="BH13" i="10"/>
  <c r="BI13" i="6"/>
  <c r="BI13" i="10" a="1"/>
  <c r="BI13" i="10"/>
  <c r="BJ13" i="6"/>
  <c r="BJ13" i="10" a="1"/>
  <c r="BJ13" i="10"/>
  <c r="BK13" i="10" a="1"/>
  <c r="BK13" i="10"/>
  <c r="F14" i="6"/>
  <c r="F14" i="10"/>
  <c r="G14" i="6"/>
  <c r="G14" i="10"/>
  <c r="H14" i="6"/>
  <c r="H14" i="10"/>
  <c r="I14" i="6"/>
  <c r="I14" i="10"/>
  <c r="J14" i="6"/>
  <c r="J14" i="10"/>
  <c r="K14" i="6"/>
  <c r="K14" i="10"/>
  <c r="L14" i="6"/>
  <c r="L14" i="10" a="1"/>
  <c r="L14" i="10"/>
  <c r="M14" i="6"/>
  <c r="M14" i="10" a="1"/>
  <c r="M14" i="10"/>
  <c r="N14" i="6"/>
  <c r="N14" i="10" a="1"/>
  <c r="N14" i="10"/>
  <c r="O14" i="6"/>
  <c r="O14" i="10" a="1"/>
  <c r="O14" i="10"/>
  <c r="P14" i="6"/>
  <c r="P14" i="10" a="1"/>
  <c r="P14" i="10"/>
  <c r="Q14" i="6"/>
  <c r="Q14" i="10" a="1"/>
  <c r="Q14" i="10"/>
  <c r="R14" i="6"/>
  <c r="R14" i="10" a="1"/>
  <c r="R14" i="10"/>
  <c r="S14" i="6"/>
  <c r="S14" i="10" a="1"/>
  <c r="S14" i="10"/>
  <c r="T14" i="6"/>
  <c r="T14" i="10" a="1"/>
  <c r="T14" i="10"/>
  <c r="U14" i="6"/>
  <c r="U14" i="10" a="1"/>
  <c r="U14" i="10"/>
  <c r="V14" i="6"/>
  <c r="V14" i="10" a="1"/>
  <c r="V14" i="10"/>
  <c r="W14" i="6"/>
  <c r="W14" i="10" a="1"/>
  <c r="W14" i="10"/>
  <c r="X14" i="6"/>
  <c r="X14" i="10" a="1"/>
  <c r="X14" i="10"/>
  <c r="Y14" i="6"/>
  <c r="Y14" i="10" a="1"/>
  <c r="Y14" i="10"/>
  <c r="Z14" i="6"/>
  <c r="Z14" i="10" a="1"/>
  <c r="Z14" i="10"/>
  <c r="AA14" i="6"/>
  <c r="AA14" i="10" a="1"/>
  <c r="AA14" i="10"/>
  <c r="AB14" i="6"/>
  <c r="AB14" i="10" a="1"/>
  <c r="AB14" i="10"/>
  <c r="AC14" i="6"/>
  <c r="AC14" i="10" a="1"/>
  <c r="AC14" i="10"/>
  <c r="AD14" i="6"/>
  <c r="AD14" i="10" a="1"/>
  <c r="AD14" i="10"/>
  <c r="AE14" i="6"/>
  <c r="AE14" i="10" a="1"/>
  <c r="AE14" i="10"/>
  <c r="AF14" i="6"/>
  <c r="AF14" i="10" a="1"/>
  <c r="AF14" i="10"/>
  <c r="AG14" i="6"/>
  <c r="AG14" i="10" a="1"/>
  <c r="AG14" i="10"/>
  <c r="AH14" i="6"/>
  <c r="AH14" i="10" a="1"/>
  <c r="AH14" i="10"/>
  <c r="AI14" i="6"/>
  <c r="AI14" i="10" a="1"/>
  <c r="AI14" i="10"/>
  <c r="AJ14" i="6"/>
  <c r="AJ14" i="10" a="1"/>
  <c r="AJ14" i="10"/>
  <c r="AK14" i="6"/>
  <c r="AK14" i="10" a="1"/>
  <c r="AK14" i="10"/>
  <c r="AL14" i="6"/>
  <c r="AL14" i="10" a="1"/>
  <c r="AL14" i="10"/>
  <c r="AM14" i="6"/>
  <c r="AM14" i="10" a="1"/>
  <c r="AM14" i="10"/>
  <c r="AN14" i="6"/>
  <c r="AN14" i="10" a="1"/>
  <c r="AN14" i="10"/>
  <c r="AO14" i="6"/>
  <c r="AO14" i="10" a="1"/>
  <c r="AO14" i="10"/>
  <c r="AP14" i="6"/>
  <c r="AP14" i="10" a="1"/>
  <c r="AP14" i="10"/>
  <c r="AQ14" i="6"/>
  <c r="AQ14" i="10" a="1"/>
  <c r="AQ14" i="10"/>
  <c r="AS14" i="10" a="1"/>
  <c r="AS14" i="10"/>
  <c r="AT14" i="10" a="1"/>
  <c r="AT14" i="10"/>
  <c r="AU14" i="6"/>
  <c r="AU14" i="10" a="1"/>
  <c r="AU14" i="10"/>
  <c r="AV14" i="6"/>
  <c r="AV14" i="10" a="1"/>
  <c r="AV14" i="10"/>
  <c r="AW14" i="6"/>
  <c r="AW14" i="10" a="1"/>
  <c r="AW14" i="10"/>
  <c r="AX14" i="6"/>
  <c r="AX14" i="10" a="1"/>
  <c r="AX14" i="10"/>
  <c r="AY14" i="6"/>
  <c r="AY14" i="10" a="1"/>
  <c r="AY14" i="10"/>
  <c r="AZ14" i="6"/>
  <c r="AZ14" i="10" a="1"/>
  <c r="AZ14" i="10"/>
  <c r="BA14" i="6"/>
  <c r="BA14" i="10" a="1"/>
  <c r="BA14" i="10"/>
  <c r="BB14" i="6"/>
  <c r="BB14" i="10" a="1"/>
  <c r="BB14" i="10"/>
  <c r="BC14" i="6"/>
  <c r="BC14" i="10" a="1"/>
  <c r="BC14" i="10"/>
  <c r="BD14" i="6"/>
  <c r="BD14" i="10" a="1"/>
  <c r="BD14" i="10"/>
  <c r="BE14" i="6"/>
  <c r="BE14" i="10" a="1"/>
  <c r="BE14" i="10"/>
  <c r="BF14" i="6"/>
  <c r="BF14" i="10" a="1"/>
  <c r="BF14" i="10"/>
  <c r="BG14" i="6"/>
  <c r="BG14" i="10" a="1"/>
  <c r="BG14" i="10"/>
  <c r="BH14" i="6"/>
  <c r="BH14" i="10" a="1"/>
  <c r="BH14" i="10"/>
  <c r="BI14" i="6"/>
  <c r="BI14" i="10" a="1"/>
  <c r="BI14" i="10"/>
  <c r="BJ14" i="6"/>
  <c r="BJ14" i="10" a="1"/>
  <c r="BJ14" i="10"/>
  <c r="BK14" i="10" a="1"/>
  <c r="BK14" i="10"/>
  <c r="F15" i="6"/>
  <c r="F15" i="10"/>
  <c r="G15" i="6"/>
  <c r="G15" i="10"/>
  <c r="H15" i="6"/>
  <c r="H15" i="10"/>
  <c r="I15" i="6"/>
  <c r="I15" i="10"/>
  <c r="J15" i="6"/>
  <c r="J15" i="10"/>
  <c r="K15" i="6"/>
  <c r="K15" i="10"/>
  <c r="L15" i="6"/>
  <c r="L15" i="10" a="1"/>
  <c r="L15" i="10"/>
  <c r="M15" i="6"/>
  <c r="M15" i="10" a="1"/>
  <c r="M15" i="10"/>
  <c r="N15" i="6"/>
  <c r="N15" i="10" a="1"/>
  <c r="N15" i="10"/>
  <c r="O15" i="6"/>
  <c r="O15" i="10" a="1"/>
  <c r="O15" i="10"/>
  <c r="P15" i="6"/>
  <c r="P15" i="10" a="1"/>
  <c r="P15" i="10"/>
  <c r="Q15" i="6"/>
  <c r="Q15" i="10" a="1"/>
  <c r="Q15" i="10"/>
  <c r="R15" i="6"/>
  <c r="R15" i="10" a="1"/>
  <c r="R15" i="10"/>
  <c r="S15" i="6"/>
  <c r="S15" i="10" a="1"/>
  <c r="S15" i="10"/>
  <c r="T15" i="6"/>
  <c r="T15" i="10" a="1"/>
  <c r="T15" i="10"/>
  <c r="U15" i="6"/>
  <c r="U15" i="10" a="1"/>
  <c r="U15" i="10"/>
  <c r="V15" i="6"/>
  <c r="V15" i="10" a="1"/>
  <c r="V15" i="10"/>
  <c r="W15" i="6"/>
  <c r="W15" i="10" a="1"/>
  <c r="W15" i="10"/>
  <c r="X15" i="6"/>
  <c r="X15" i="10" a="1"/>
  <c r="X15" i="10"/>
  <c r="Y15" i="6"/>
  <c r="Y15" i="10" a="1"/>
  <c r="Y15" i="10"/>
  <c r="Z15" i="6"/>
  <c r="Z15" i="10" a="1"/>
  <c r="Z15" i="10"/>
  <c r="AA15" i="6"/>
  <c r="AA15" i="10" a="1"/>
  <c r="AA15" i="10"/>
  <c r="AB15" i="6"/>
  <c r="AB15" i="10" a="1"/>
  <c r="AB15" i="10"/>
  <c r="AC15" i="6"/>
  <c r="AC15" i="10" a="1"/>
  <c r="AC15" i="10"/>
  <c r="AD15" i="6"/>
  <c r="AD15" i="10" a="1"/>
  <c r="AD15" i="10"/>
  <c r="AE15" i="6"/>
  <c r="AE15" i="10" a="1"/>
  <c r="AE15" i="10"/>
  <c r="AF15" i="6"/>
  <c r="AF15" i="10" a="1"/>
  <c r="AF15" i="10"/>
  <c r="AG15" i="6"/>
  <c r="AG15" i="10" a="1"/>
  <c r="AG15" i="10"/>
  <c r="AH15" i="6"/>
  <c r="AH15" i="10" a="1"/>
  <c r="AH15" i="10"/>
  <c r="AI15" i="6"/>
  <c r="AI15" i="10" a="1"/>
  <c r="AI15" i="10"/>
  <c r="AJ15" i="6"/>
  <c r="AJ15" i="10" a="1"/>
  <c r="AJ15" i="10"/>
  <c r="AK15" i="6"/>
  <c r="AK15" i="10" a="1"/>
  <c r="AK15" i="10"/>
  <c r="AL15" i="6"/>
  <c r="AL15" i="10" a="1"/>
  <c r="AL15" i="10"/>
  <c r="AM15" i="6"/>
  <c r="AM15" i="10" a="1"/>
  <c r="AM15" i="10"/>
  <c r="AN15" i="6"/>
  <c r="AN15" i="10" a="1"/>
  <c r="AN15" i="10"/>
  <c r="AO15" i="6"/>
  <c r="AO15" i="10" a="1"/>
  <c r="AO15" i="10"/>
  <c r="AP15" i="6"/>
  <c r="AP15" i="10" a="1"/>
  <c r="AP15" i="10"/>
  <c r="AQ15" i="6"/>
  <c r="AQ15" i="10" a="1"/>
  <c r="AQ15" i="10"/>
  <c r="AS15" i="10" a="1"/>
  <c r="AS15" i="10"/>
  <c r="AT15" i="10" a="1"/>
  <c r="AT15" i="10"/>
  <c r="AU15" i="6"/>
  <c r="AU15" i="10" a="1"/>
  <c r="AU15" i="10"/>
  <c r="AV15" i="6"/>
  <c r="AV15" i="10" a="1"/>
  <c r="AV15" i="10"/>
  <c r="AW15" i="6"/>
  <c r="AW15" i="10" a="1"/>
  <c r="AW15" i="10"/>
  <c r="AX15" i="6"/>
  <c r="AX15" i="10" a="1"/>
  <c r="AX15" i="10"/>
  <c r="AY15" i="6"/>
  <c r="AY15" i="10" a="1"/>
  <c r="AY15" i="10"/>
  <c r="AZ15" i="6"/>
  <c r="AZ15" i="10" a="1"/>
  <c r="AZ15" i="10"/>
  <c r="BA15" i="6"/>
  <c r="BA15" i="10" a="1"/>
  <c r="BA15" i="10"/>
  <c r="BB15" i="6"/>
  <c r="BB15" i="10" a="1"/>
  <c r="BB15" i="10"/>
  <c r="BC15" i="6"/>
  <c r="BC15" i="10" a="1"/>
  <c r="BC15" i="10"/>
  <c r="BD15" i="6"/>
  <c r="BD15" i="10" a="1"/>
  <c r="BD15" i="10"/>
  <c r="BE15" i="6"/>
  <c r="BE15" i="10" a="1"/>
  <c r="BE15" i="10"/>
  <c r="BF15" i="6"/>
  <c r="BF15" i="10" a="1"/>
  <c r="BF15" i="10"/>
  <c r="BG15" i="6"/>
  <c r="BG15" i="10" a="1"/>
  <c r="BG15" i="10"/>
  <c r="BH15" i="6"/>
  <c r="BH15" i="10" a="1"/>
  <c r="BH15" i="10"/>
  <c r="BI15" i="6"/>
  <c r="BI15" i="10" a="1"/>
  <c r="BI15" i="10"/>
  <c r="BJ15" i="6"/>
  <c r="BJ15" i="10" a="1"/>
  <c r="BJ15" i="10"/>
  <c r="BK15" i="10" a="1"/>
  <c r="BK15" i="10"/>
  <c r="F16" i="6"/>
  <c r="F16" i="10"/>
  <c r="G16" i="6"/>
  <c r="G16" i="10"/>
  <c r="H16" i="6"/>
  <c r="H16" i="10"/>
  <c r="I16" i="6"/>
  <c r="I16" i="10"/>
  <c r="J16" i="6"/>
  <c r="J16" i="10"/>
  <c r="K16" i="6"/>
  <c r="K16" i="10"/>
  <c r="L16" i="6"/>
  <c r="L16" i="10" a="1"/>
  <c r="L16" i="10"/>
  <c r="M16" i="6"/>
  <c r="M16" i="10" a="1"/>
  <c r="M16" i="10"/>
  <c r="N16" i="6"/>
  <c r="N16" i="10" a="1"/>
  <c r="N16" i="10"/>
  <c r="O16" i="6"/>
  <c r="O16" i="10" a="1"/>
  <c r="O16" i="10"/>
  <c r="P16" i="6"/>
  <c r="P16" i="10" a="1"/>
  <c r="P16" i="10"/>
  <c r="Q16" i="6"/>
  <c r="Q16" i="10" a="1"/>
  <c r="Q16" i="10"/>
  <c r="R16" i="6"/>
  <c r="R16" i="10" a="1"/>
  <c r="R16" i="10"/>
  <c r="S16" i="6"/>
  <c r="S16" i="10" a="1"/>
  <c r="S16" i="10"/>
  <c r="T16" i="6"/>
  <c r="T16" i="10" a="1"/>
  <c r="T16" i="10"/>
  <c r="U16" i="6"/>
  <c r="U16" i="10" a="1"/>
  <c r="U16" i="10"/>
  <c r="V16" i="6"/>
  <c r="V16" i="10" a="1"/>
  <c r="V16" i="10"/>
  <c r="W16" i="6"/>
  <c r="W16" i="10" a="1"/>
  <c r="W16" i="10"/>
  <c r="X16" i="6"/>
  <c r="X16" i="10" a="1"/>
  <c r="X16" i="10"/>
  <c r="Y16" i="6"/>
  <c r="Y16" i="10" a="1"/>
  <c r="Y16" i="10"/>
  <c r="Z16" i="6"/>
  <c r="Z16" i="10" a="1"/>
  <c r="Z16" i="10"/>
  <c r="AA16" i="6"/>
  <c r="AA16" i="10" a="1"/>
  <c r="AA16" i="10"/>
  <c r="AB16" i="6"/>
  <c r="AB16" i="10" a="1"/>
  <c r="AB16" i="10"/>
  <c r="AC16" i="6"/>
  <c r="AC16" i="10" a="1"/>
  <c r="AC16" i="10"/>
  <c r="AD16" i="6"/>
  <c r="AD16" i="10" a="1"/>
  <c r="AD16" i="10"/>
  <c r="AE16" i="6"/>
  <c r="AE16" i="10" a="1"/>
  <c r="AE16" i="10"/>
  <c r="AF16" i="6"/>
  <c r="AF16" i="10" a="1"/>
  <c r="AF16" i="10"/>
  <c r="AG16" i="6"/>
  <c r="AG16" i="10" a="1"/>
  <c r="AG16" i="10"/>
  <c r="AH16" i="6"/>
  <c r="AH16" i="10" a="1"/>
  <c r="AH16" i="10"/>
  <c r="AI16" i="6"/>
  <c r="AI16" i="10" a="1"/>
  <c r="AI16" i="10"/>
  <c r="AJ16" i="6"/>
  <c r="AJ16" i="10" a="1"/>
  <c r="AJ16" i="10"/>
  <c r="AK16" i="6"/>
  <c r="AK16" i="10" a="1"/>
  <c r="AK16" i="10"/>
  <c r="AL16" i="6"/>
  <c r="AL16" i="10" a="1"/>
  <c r="AL16" i="10"/>
  <c r="AM16" i="6"/>
  <c r="AM16" i="10" a="1"/>
  <c r="AM16" i="10"/>
  <c r="AN16" i="6"/>
  <c r="AN16" i="10" a="1"/>
  <c r="AN16" i="10"/>
  <c r="AO16" i="6"/>
  <c r="AO16" i="10" a="1"/>
  <c r="AO16" i="10"/>
  <c r="AP16" i="6"/>
  <c r="AP16" i="10" a="1"/>
  <c r="AP16" i="10"/>
  <c r="AQ16" i="6"/>
  <c r="AQ16" i="10" a="1"/>
  <c r="AQ16" i="10"/>
  <c r="AS16" i="10" a="1"/>
  <c r="AS16" i="10"/>
  <c r="AT16" i="10" a="1"/>
  <c r="AT16" i="10"/>
  <c r="AU16" i="6"/>
  <c r="AU16" i="10" a="1"/>
  <c r="AU16" i="10"/>
  <c r="AV16" i="6"/>
  <c r="AV16" i="10" a="1"/>
  <c r="AV16" i="10"/>
  <c r="AW16" i="6"/>
  <c r="AW16" i="10" a="1"/>
  <c r="AW16" i="10"/>
  <c r="AX16" i="6"/>
  <c r="AX16" i="10" a="1"/>
  <c r="AX16" i="10"/>
  <c r="AY16" i="6"/>
  <c r="AY16" i="10" a="1"/>
  <c r="AY16" i="10"/>
  <c r="AZ16" i="6"/>
  <c r="AZ16" i="10" a="1"/>
  <c r="AZ16" i="10"/>
  <c r="BA16" i="6"/>
  <c r="BA16" i="10" a="1"/>
  <c r="BA16" i="10"/>
  <c r="BB16" i="6"/>
  <c r="BB16" i="10" a="1"/>
  <c r="BB16" i="10"/>
  <c r="BC16" i="6"/>
  <c r="BC16" i="10" a="1"/>
  <c r="BC16" i="10"/>
  <c r="BD16" i="6"/>
  <c r="BD16" i="10" a="1"/>
  <c r="BD16" i="10"/>
  <c r="BE16" i="6"/>
  <c r="BE16" i="10" a="1"/>
  <c r="BE16" i="10"/>
  <c r="BF16" i="6"/>
  <c r="BF16" i="10" a="1"/>
  <c r="BF16" i="10"/>
  <c r="BG16" i="6"/>
  <c r="BG16" i="10" a="1"/>
  <c r="BG16" i="10"/>
  <c r="BH16" i="6"/>
  <c r="BH16" i="10" a="1"/>
  <c r="BH16" i="10"/>
  <c r="BI16" i="6"/>
  <c r="BI16" i="10" a="1"/>
  <c r="BI16" i="10"/>
  <c r="BJ16" i="6"/>
  <c r="BJ16" i="10" a="1"/>
  <c r="BJ16" i="10"/>
  <c r="BK16" i="10" a="1"/>
  <c r="BK16" i="10"/>
  <c r="F17" i="6"/>
  <c r="F17" i="10"/>
  <c r="G17" i="6"/>
  <c r="G17" i="10"/>
  <c r="H17" i="6"/>
  <c r="H17" i="10"/>
  <c r="I17" i="6"/>
  <c r="I17" i="10"/>
  <c r="J17" i="6"/>
  <c r="J17" i="10"/>
  <c r="K17" i="6"/>
  <c r="K17" i="10"/>
  <c r="L17" i="6"/>
  <c r="L17" i="10" a="1"/>
  <c r="L17" i="10"/>
  <c r="M17" i="6"/>
  <c r="M17" i="10" a="1"/>
  <c r="M17" i="10"/>
  <c r="N17" i="6"/>
  <c r="N17" i="10" a="1"/>
  <c r="N17" i="10"/>
  <c r="O17" i="6"/>
  <c r="O17" i="10" a="1"/>
  <c r="O17" i="10"/>
  <c r="P17" i="6"/>
  <c r="P17" i="10" a="1"/>
  <c r="P17" i="10"/>
  <c r="Q17" i="6"/>
  <c r="Q17" i="10" a="1"/>
  <c r="Q17" i="10"/>
  <c r="R17" i="6"/>
  <c r="R17" i="10" a="1"/>
  <c r="R17" i="10"/>
  <c r="S17" i="6"/>
  <c r="S17" i="10" a="1"/>
  <c r="S17" i="10"/>
  <c r="T17" i="6"/>
  <c r="T17" i="10" a="1"/>
  <c r="T17" i="10"/>
  <c r="U17" i="6"/>
  <c r="U17" i="10" a="1"/>
  <c r="U17" i="10"/>
  <c r="V17" i="6"/>
  <c r="V17" i="10" a="1"/>
  <c r="V17" i="10"/>
  <c r="W17" i="6"/>
  <c r="W17" i="10" a="1"/>
  <c r="W17" i="10"/>
  <c r="X17" i="6"/>
  <c r="X17" i="10" a="1"/>
  <c r="X17" i="10"/>
  <c r="Y17" i="6"/>
  <c r="Y17" i="10" a="1"/>
  <c r="Y17" i="10"/>
  <c r="Z17" i="6"/>
  <c r="Z17" i="10" a="1"/>
  <c r="Z17" i="10"/>
  <c r="AA17" i="6"/>
  <c r="AA17" i="10" a="1"/>
  <c r="AA17" i="10"/>
  <c r="AB17" i="6"/>
  <c r="AB17" i="10" a="1"/>
  <c r="AB17" i="10"/>
  <c r="AC17" i="6"/>
  <c r="AC17" i="10" a="1"/>
  <c r="AC17" i="10"/>
  <c r="AD17" i="6"/>
  <c r="AD17" i="10" a="1"/>
  <c r="AD17" i="10"/>
  <c r="AE17" i="6"/>
  <c r="AE17" i="10" a="1"/>
  <c r="AE17" i="10"/>
  <c r="AF17" i="6"/>
  <c r="AF17" i="10" a="1"/>
  <c r="AF17" i="10"/>
  <c r="AG17" i="6"/>
  <c r="AG17" i="10" a="1"/>
  <c r="AG17" i="10"/>
  <c r="AH17" i="6"/>
  <c r="AH17" i="10" a="1"/>
  <c r="AH17" i="10"/>
  <c r="AI17" i="6"/>
  <c r="AI17" i="10" a="1"/>
  <c r="AI17" i="10"/>
  <c r="AJ17" i="6"/>
  <c r="AJ17" i="10" a="1"/>
  <c r="AJ17" i="10"/>
  <c r="AK17" i="6"/>
  <c r="AK17" i="10" a="1"/>
  <c r="AK17" i="10"/>
  <c r="AL17" i="6"/>
  <c r="AL17" i="10" a="1"/>
  <c r="AL17" i="10"/>
  <c r="AM17" i="6"/>
  <c r="AM17" i="10" a="1"/>
  <c r="AM17" i="10"/>
  <c r="AN17" i="6"/>
  <c r="AN17" i="10" a="1"/>
  <c r="AN17" i="10"/>
  <c r="AO17" i="6"/>
  <c r="AO17" i="10" a="1"/>
  <c r="AO17" i="10"/>
  <c r="AP17" i="6"/>
  <c r="AP17" i="10" a="1"/>
  <c r="AP17" i="10"/>
  <c r="AQ17" i="6"/>
  <c r="AQ17" i="10" a="1"/>
  <c r="AQ17" i="10"/>
  <c r="AS17" i="10" a="1"/>
  <c r="AS17" i="10"/>
  <c r="AT17" i="10" a="1"/>
  <c r="AT17" i="10"/>
  <c r="AU17" i="6"/>
  <c r="AV17" i="6"/>
  <c r="AV17" i="10" a="1"/>
  <c r="AV17" i="10"/>
  <c r="AW17" i="6"/>
  <c r="AW17" i="10" a="1"/>
  <c r="AW17" i="10"/>
  <c r="AX17" i="6"/>
  <c r="AX17" i="10" a="1"/>
  <c r="AX17" i="10"/>
  <c r="AY17" i="6"/>
  <c r="AY17" i="10" a="1"/>
  <c r="AY17" i="10"/>
  <c r="AZ17" i="6"/>
  <c r="AZ17" i="10" a="1"/>
  <c r="AZ17" i="10"/>
  <c r="BA17" i="6"/>
  <c r="BA17" i="10" a="1"/>
  <c r="BA17" i="10"/>
  <c r="BB17" i="6"/>
  <c r="BB17" i="10" a="1"/>
  <c r="BB17" i="10"/>
  <c r="BC17" i="6"/>
  <c r="BC17" i="10" a="1"/>
  <c r="BC17" i="10"/>
  <c r="BD17" i="6"/>
  <c r="BD17" i="10" a="1"/>
  <c r="BD17" i="10"/>
  <c r="BE17" i="6"/>
  <c r="BE17" i="10" a="1"/>
  <c r="BE17" i="10"/>
  <c r="BF17" i="6"/>
  <c r="BF17" i="10" a="1"/>
  <c r="BF17" i="10"/>
  <c r="BG17" i="6"/>
  <c r="BG17" i="10" a="1"/>
  <c r="BG17" i="10"/>
  <c r="BH17" i="6"/>
  <c r="BH17" i="10" a="1"/>
  <c r="BH17" i="10"/>
  <c r="BI17" i="6"/>
  <c r="BI17" i="10" a="1"/>
  <c r="BI17" i="10"/>
  <c r="BJ17" i="6"/>
  <c r="BJ17" i="10" a="1"/>
  <c r="BJ17" i="10"/>
  <c r="BK17" i="10" a="1"/>
  <c r="BK17" i="10"/>
  <c r="F18" i="6"/>
  <c r="F18" i="10"/>
  <c r="G18" i="6"/>
  <c r="G18" i="10"/>
  <c r="H18" i="6"/>
  <c r="H18" i="10"/>
  <c r="I18" i="6"/>
  <c r="I18" i="10"/>
  <c r="J18" i="6"/>
  <c r="J18" i="10"/>
  <c r="K18" i="6"/>
  <c r="K18" i="10"/>
  <c r="L18" i="6"/>
  <c r="L18" i="10" a="1"/>
  <c r="L18" i="10"/>
  <c r="M18" i="6"/>
  <c r="M18" i="10" a="1"/>
  <c r="M18" i="10"/>
  <c r="N18" i="6"/>
  <c r="N18" i="10" a="1"/>
  <c r="N18" i="10"/>
  <c r="O18" i="6"/>
  <c r="O18" i="10" a="1"/>
  <c r="O18" i="10"/>
  <c r="P18" i="6"/>
  <c r="P18" i="10" a="1"/>
  <c r="P18" i="10"/>
  <c r="Q18" i="6"/>
  <c r="Q18" i="10" a="1"/>
  <c r="Q18" i="10"/>
  <c r="R18" i="6"/>
  <c r="R18" i="10" a="1"/>
  <c r="R18" i="10"/>
  <c r="S18" i="6"/>
  <c r="S18" i="10" a="1"/>
  <c r="S18" i="10"/>
  <c r="T18" i="6"/>
  <c r="T18" i="10" a="1"/>
  <c r="T18" i="10"/>
  <c r="U18" i="6"/>
  <c r="U18" i="10" a="1"/>
  <c r="U18" i="10"/>
  <c r="V18" i="6"/>
  <c r="V18" i="10" a="1"/>
  <c r="V18" i="10"/>
  <c r="W18" i="6"/>
  <c r="W18" i="10" a="1"/>
  <c r="W18" i="10"/>
  <c r="X18" i="6"/>
  <c r="X18" i="10" a="1"/>
  <c r="X18" i="10"/>
  <c r="Y18" i="6"/>
  <c r="Y18" i="10" a="1"/>
  <c r="Y18" i="10"/>
  <c r="Z18" i="6"/>
  <c r="Z18" i="10" a="1"/>
  <c r="Z18" i="10"/>
  <c r="AA18" i="6"/>
  <c r="AA18" i="10" a="1"/>
  <c r="AA18" i="10"/>
  <c r="AB18" i="6"/>
  <c r="AB18" i="10" a="1"/>
  <c r="AB18" i="10"/>
  <c r="AC18" i="6"/>
  <c r="AC18" i="10" a="1"/>
  <c r="AC18" i="10"/>
  <c r="AD18" i="6"/>
  <c r="AD18" i="10" a="1"/>
  <c r="AD18" i="10"/>
  <c r="AE18" i="6"/>
  <c r="AE18" i="10" a="1"/>
  <c r="AE18" i="10"/>
  <c r="AF18" i="6"/>
  <c r="AF18" i="10" a="1"/>
  <c r="AF18" i="10"/>
  <c r="AG18" i="6"/>
  <c r="AG18" i="10" a="1"/>
  <c r="AG18" i="10"/>
  <c r="AH18" i="6"/>
  <c r="AH18" i="10" a="1"/>
  <c r="AH18" i="10"/>
  <c r="AI18" i="6"/>
  <c r="AI18" i="10" a="1"/>
  <c r="AI18" i="10"/>
  <c r="AJ18" i="6"/>
  <c r="AJ18" i="10" a="1"/>
  <c r="AJ18" i="10"/>
  <c r="AK18" i="6"/>
  <c r="AK18" i="10" a="1"/>
  <c r="AK18" i="10"/>
  <c r="AL18" i="6"/>
  <c r="AL18" i="10" a="1"/>
  <c r="AL18" i="10"/>
  <c r="AM18" i="6"/>
  <c r="AM18" i="10" a="1"/>
  <c r="AM18" i="10"/>
  <c r="AN18" i="6"/>
  <c r="AN18" i="10" a="1"/>
  <c r="AN18" i="10"/>
  <c r="AO18" i="6"/>
  <c r="AO18" i="10" a="1"/>
  <c r="AO18" i="10"/>
  <c r="AP18" i="6"/>
  <c r="AP18" i="10" a="1"/>
  <c r="AP18" i="10"/>
  <c r="AQ18" i="6"/>
  <c r="AQ18" i="10" a="1"/>
  <c r="AQ18" i="10"/>
  <c r="AS18" i="10" a="1"/>
  <c r="AS18" i="10"/>
  <c r="AT18" i="10" a="1"/>
  <c r="AT18" i="10"/>
  <c r="AU18" i="6"/>
  <c r="AU18" i="10" a="1"/>
  <c r="AU18" i="10"/>
  <c r="AV18" i="6"/>
  <c r="AV18" i="10" a="1"/>
  <c r="AV18" i="10"/>
  <c r="AW18" i="6"/>
  <c r="AW18" i="10" a="1"/>
  <c r="AW18" i="10"/>
  <c r="AX18" i="6"/>
  <c r="AX18" i="10" a="1"/>
  <c r="AX18" i="10"/>
  <c r="AY18" i="6"/>
  <c r="AY18" i="10" a="1"/>
  <c r="AY18" i="10"/>
  <c r="AZ18" i="6"/>
  <c r="AZ18" i="10" a="1"/>
  <c r="AZ18" i="10"/>
  <c r="BA18" i="6"/>
  <c r="BA18" i="10" a="1"/>
  <c r="BA18" i="10"/>
  <c r="BB18" i="6"/>
  <c r="BB18" i="10" a="1"/>
  <c r="BB18" i="10"/>
  <c r="BC18" i="6"/>
  <c r="BC18" i="10" a="1"/>
  <c r="BC18" i="10"/>
  <c r="BD18" i="6"/>
  <c r="BD18" i="10" a="1"/>
  <c r="BD18" i="10"/>
  <c r="BE18" i="6"/>
  <c r="BE18" i="10" a="1"/>
  <c r="BE18" i="10"/>
  <c r="BF18" i="6"/>
  <c r="BF18" i="10" a="1"/>
  <c r="BF18" i="10"/>
  <c r="BG18" i="6"/>
  <c r="BG18" i="10" a="1"/>
  <c r="BG18" i="10"/>
  <c r="BH18" i="6"/>
  <c r="BH18" i="10" a="1"/>
  <c r="BH18" i="10"/>
  <c r="BI18" i="6"/>
  <c r="BI18" i="10" a="1"/>
  <c r="BI18" i="10"/>
  <c r="BJ18" i="6"/>
  <c r="BJ18" i="10" a="1"/>
  <c r="BJ18" i="10"/>
  <c r="BK18" i="10" a="1"/>
  <c r="BK18" i="10"/>
  <c r="F19" i="6"/>
  <c r="F19" i="10"/>
  <c r="G19" i="6"/>
  <c r="G19" i="10"/>
  <c r="H19" i="6"/>
  <c r="H19" i="10"/>
  <c r="I19" i="6"/>
  <c r="I19" i="10"/>
  <c r="J19" i="6"/>
  <c r="J19" i="10"/>
  <c r="K19" i="6"/>
  <c r="K19" i="10"/>
  <c r="L19" i="6"/>
  <c r="L19" i="10" a="1"/>
  <c r="L19" i="10"/>
  <c r="M19" i="6"/>
  <c r="M19" i="10" a="1"/>
  <c r="M19" i="10"/>
  <c r="N19" i="6"/>
  <c r="N19" i="10" a="1"/>
  <c r="N19" i="10"/>
  <c r="O19" i="6"/>
  <c r="O19" i="10" a="1"/>
  <c r="O19" i="10"/>
  <c r="P19" i="6"/>
  <c r="P19" i="10" a="1"/>
  <c r="P19" i="10"/>
  <c r="Q19" i="6"/>
  <c r="Q19" i="10" a="1"/>
  <c r="Q19" i="10"/>
  <c r="R19" i="6"/>
  <c r="R19" i="10" a="1"/>
  <c r="R19" i="10"/>
  <c r="S19" i="6"/>
  <c r="S19" i="10" a="1"/>
  <c r="S19" i="10"/>
  <c r="T19" i="6"/>
  <c r="T19" i="10" a="1"/>
  <c r="T19" i="10"/>
  <c r="U19" i="6"/>
  <c r="U19" i="10" a="1"/>
  <c r="U19" i="10"/>
  <c r="V19" i="6"/>
  <c r="V19" i="10" a="1"/>
  <c r="V19" i="10"/>
  <c r="W19" i="6"/>
  <c r="W19" i="10" a="1"/>
  <c r="W19" i="10"/>
  <c r="X19" i="6"/>
  <c r="X19" i="10" a="1"/>
  <c r="X19" i="10"/>
  <c r="Y19" i="6"/>
  <c r="Z19" i="6"/>
  <c r="Z19" i="10" a="1"/>
  <c r="Z19" i="10"/>
  <c r="AA19" i="6"/>
  <c r="AA19" i="10" a="1"/>
  <c r="AA19" i="10"/>
  <c r="AB19" i="6"/>
  <c r="AB19" i="10" a="1"/>
  <c r="AB19" i="10"/>
  <c r="AC19" i="6"/>
  <c r="AC19" i="10" a="1"/>
  <c r="AC19" i="10"/>
  <c r="AD19" i="6"/>
  <c r="AD19" i="10" a="1"/>
  <c r="AD19" i="10"/>
  <c r="AE19" i="6"/>
  <c r="AE19" i="10" a="1"/>
  <c r="AE19" i="10"/>
  <c r="AF19" i="6"/>
  <c r="AF19" i="10" a="1"/>
  <c r="AF19" i="10"/>
  <c r="AG19" i="6"/>
  <c r="AG19" i="10" a="1"/>
  <c r="AG19" i="10"/>
  <c r="AH19" i="6"/>
  <c r="AH19" i="10" a="1"/>
  <c r="AH19" i="10"/>
  <c r="AI19" i="6"/>
  <c r="AI19" i="10" a="1"/>
  <c r="AI19" i="10"/>
  <c r="AJ19" i="6"/>
  <c r="AJ19" i="10" a="1"/>
  <c r="AJ19" i="10"/>
  <c r="AK19" i="6"/>
  <c r="AK19" i="10" a="1"/>
  <c r="AK19" i="10"/>
  <c r="AL19" i="6"/>
  <c r="AL19" i="10" a="1"/>
  <c r="AL19" i="10"/>
  <c r="AM19" i="6"/>
  <c r="AM19" i="10" a="1"/>
  <c r="AM19" i="10"/>
  <c r="AN19" i="6"/>
  <c r="AN19" i="10" a="1"/>
  <c r="AN19" i="10"/>
  <c r="AO19" i="6"/>
  <c r="AO19" i="10" a="1"/>
  <c r="AO19" i="10"/>
  <c r="AP19" i="6"/>
  <c r="AP19" i="10" a="1"/>
  <c r="AP19" i="10"/>
  <c r="AQ19" i="6"/>
  <c r="AQ19" i="10" a="1"/>
  <c r="AQ19" i="10"/>
  <c r="AS19" i="10" a="1"/>
  <c r="AS19" i="10"/>
  <c r="AT19" i="10" a="1"/>
  <c r="AT19" i="10"/>
  <c r="AU19" i="6"/>
  <c r="AU19" i="10" a="1"/>
  <c r="AU19" i="10"/>
  <c r="AV19" i="6"/>
  <c r="AV19" i="10" a="1"/>
  <c r="AV19" i="10"/>
  <c r="AW19" i="6"/>
  <c r="AW19" i="10" a="1"/>
  <c r="AW19" i="10"/>
  <c r="AX19" i="6"/>
  <c r="AX19" i="10" a="1"/>
  <c r="AX19" i="10"/>
  <c r="AY19" i="6"/>
  <c r="AY19" i="10" a="1"/>
  <c r="AY19" i="10"/>
  <c r="AZ19" i="6"/>
  <c r="AZ19" i="10" a="1"/>
  <c r="AZ19" i="10"/>
  <c r="BA19" i="6"/>
  <c r="BA19" i="10" a="1"/>
  <c r="BA19" i="10"/>
  <c r="BB19" i="6"/>
  <c r="BB19" i="10" a="1"/>
  <c r="BB19" i="10"/>
  <c r="BC19" i="6"/>
  <c r="BC19" i="10" a="1"/>
  <c r="BC19" i="10"/>
  <c r="BD19" i="6"/>
  <c r="BD19" i="10" a="1"/>
  <c r="BD19" i="10"/>
  <c r="BE19" i="6"/>
  <c r="BE19" i="10" a="1"/>
  <c r="BE19" i="10"/>
  <c r="BF19" i="6"/>
  <c r="BF19" i="10" a="1"/>
  <c r="BF19" i="10"/>
  <c r="BG19" i="6"/>
  <c r="BG19" i="10" a="1"/>
  <c r="BG19" i="10"/>
  <c r="BH19" i="6"/>
  <c r="BH19" i="10" a="1"/>
  <c r="BH19" i="10"/>
  <c r="BI19" i="6"/>
  <c r="BI19" i="10" a="1"/>
  <c r="BI19" i="10"/>
  <c r="BJ19" i="6"/>
  <c r="BJ19" i="10" a="1"/>
  <c r="BJ19" i="10"/>
  <c r="BK19" i="10" a="1"/>
  <c r="BK19" i="10"/>
  <c r="F20" i="6"/>
  <c r="F20" i="10"/>
  <c r="G20" i="6"/>
  <c r="G20" i="10"/>
  <c r="H20" i="6"/>
  <c r="H20" i="10"/>
  <c r="I20" i="6"/>
  <c r="I20" i="10"/>
  <c r="J20" i="6"/>
  <c r="J20" i="10"/>
  <c r="K20" i="6"/>
  <c r="K20" i="10"/>
  <c r="L20" i="6"/>
  <c r="L20" i="10" a="1"/>
  <c r="L20" i="10"/>
  <c r="M20" i="6"/>
  <c r="M20" i="10" a="1"/>
  <c r="M20" i="10"/>
  <c r="N20" i="6"/>
  <c r="N20" i="10" a="1"/>
  <c r="N20" i="10"/>
  <c r="O20" i="6"/>
  <c r="O20" i="10" a="1"/>
  <c r="O20" i="10"/>
  <c r="P20" i="6"/>
  <c r="P20" i="10" a="1"/>
  <c r="P20" i="10"/>
  <c r="Q20" i="6"/>
  <c r="Q20" i="10" a="1"/>
  <c r="Q20" i="10"/>
  <c r="R20" i="6"/>
  <c r="R20" i="10" a="1"/>
  <c r="R20" i="10"/>
  <c r="S20" i="6"/>
  <c r="S20" i="10" a="1"/>
  <c r="S20" i="10"/>
  <c r="T20" i="6"/>
  <c r="T20" i="10" a="1"/>
  <c r="T20" i="10"/>
  <c r="U20" i="6"/>
  <c r="U20" i="10" a="1"/>
  <c r="U20" i="10"/>
  <c r="V20" i="6"/>
  <c r="V20" i="10" a="1"/>
  <c r="V20" i="10"/>
  <c r="W20" i="6"/>
  <c r="W20" i="10" a="1"/>
  <c r="W20" i="10"/>
  <c r="X20" i="6"/>
  <c r="X20" i="10" a="1"/>
  <c r="X20" i="10"/>
  <c r="Y20" i="6"/>
  <c r="Y20" i="10" a="1"/>
  <c r="Y20" i="10"/>
  <c r="Z20" i="6"/>
  <c r="Z20" i="10" a="1"/>
  <c r="Z20" i="10"/>
  <c r="AA20" i="6"/>
  <c r="AA20" i="10" a="1"/>
  <c r="AA20" i="10"/>
  <c r="AB20" i="6"/>
  <c r="AB20" i="10" a="1"/>
  <c r="AB20" i="10"/>
  <c r="AC20" i="6"/>
  <c r="AC20" i="10" a="1"/>
  <c r="AC20" i="10"/>
  <c r="AD20" i="6"/>
  <c r="AD20" i="10" a="1"/>
  <c r="AD20" i="10"/>
  <c r="AE20" i="6"/>
  <c r="AE20" i="10" a="1"/>
  <c r="AE20" i="10"/>
  <c r="AF20" i="6"/>
  <c r="AF20" i="10" a="1"/>
  <c r="AF20" i="10"/>
  <c r="AG20" i="6"/>
  <c r="AG20" i="10" a="1"/>
  <c r="AG20" i="10"/>
  <c r="AH20" i="6"/>
  <c r="AH20" i="10" a="1"/>
  <c r="AH20" i="10"/>
  <c r="AI20" i="6"/>
  <c r="AI20" i="10" a="1"/>
  <c r="AI20" i="10"/>
  <c r="AJ20" i="6"/>
  <c r="AJ20" i="10" a="1"/>
  <c r="AJ20" i="10"/>
  <c r="AK20" i="6"/>
  <c r="AK20" i="10" a="1"/>
  <c r="AK20" i="10"/>
  <c r="AL20" i="6"/>
  <c r="AL20" i="10" a="1"/>
  <c r="AL20" i="10"/>
  <c r="AM20" i="6"/>
  <c r="AM20" i="10" a="1"/>
  <c r="AM20" i="10"/>
  <c r="AN20" i="6"/>
  <c r="AN20" i="10" a="1"/>
  <c r="AN20" i="10"/>
  <c r="AO20" i="6"/>
  <c r="AO20" i="10" a="1"/>
  <c r="AO20" i="10"/>
  <c r="AP20" i="6"/>
  <c r="AP20" i="10" a="1"/>
  <c r="AP20" i="10"/>
  <c r="AQ20" i="6"/>
  <c r="AQ20" i="10" a="1"/>
  <c r="AQ20" i="10"/>
  <c r="AS20" i="10" a="1"/>
  <c r="AS20" i="10"/>
  <c r="AT20" i="10" a="1"/>
  <c r="AT20" i="10"/>
  <c r="AU20" i="6"/>
  <c r="AU20" i="10" a="1"/>
  <c r="AU20" i="10"/>
  <c r="AV20" i="6"/>
  <c r="AV20" i="10" a="1"/>
  <c r="AV20" i="10"/>
  <c r="AW20" i="6"/>
  <c r="AW20" i="10" a="1"/>
  <c r="AW20" i="10"/>
  <c r="AX20" i="6"/>
  <c r="AX20" i="10" a="1"/>
  <c r="AX20" i="10"/>
  <c r="AY20" i="6"/>
  <c r="AY20" i="10" a="1"/>
  <c r="AY20" i="10"/>
  <c r="AZ20" i="6"/>
  <c r="AZ20" i="10" a="1"/>
  <c r="AZ20" i="10"/>
  <c r="BA20" i="6"/>
  <c r="BA20" i="10" a="1"/>
  <c r="BA20" i="10"/>
  <c r="BB20" i="6"/>
  <c r="BB20" i="10" a="1"/>
  <c r="BB20" i="10"/>
  <c r="BC20" i="6"/>
  <c r="BC20" i="10" a="1"/>
  <c r="BC20" i="10"/>
  <c r="BD20" i="6"/>
  <c r="BD20" i="10" a="1"/>
  <c r="BD20" i="10"/>
  <c r="BE20" i="6"/>
  <c r="BE20" i="10" a="1"/>
  <c r="BE20" i="10"/>
  <c r="BF20" i="6"/>
  <c r="BF20" i="10" a="1"/>
  <c r="BF20" i="10"/>
  <c r="BG20" i="6"/>
  <c r="BG20" i="10" a="1"/>
  <c r="BG20" i="10"/>
  <c r="BH20" i="6"/>
  <c r="BH20" i="10" a="1"/>
  <c r="BH20" i="10"/>
  <c r="BI20" i="6"/>
  <c r="BI20" i="10" a="1"/>
  <c r="BI20" i="10"/>
  <c r="BJ20" i="6"/>
  <c r="BJ20" i="10" a="1"/>
  <c r="BJ20" i="10"/>
  <c r="BK20" i="10" a="1"/>
  <c r="BK20" i="10"/>
  <c r="F21" i="6"/>
  <c r="F21" i="10"/>
  <c r="G21" i="6"/>
  <c r="G21" i="10"/>
  <c r="H21" i="6"/>
  <c r="H21" i="10"/>
  <c r="I21" i="6"/>
  <c r="I21" i="10"/>
  <c r="J21" i="6"/>
  <c r="J21" i="10"/>
  <c r="K21" i="6"/>
  <c r="K21" i="10"/>
  <c r="L21" i="6"/>
  <c r="L21" i="10" a="1"/>
  <c r="L21" i="10"/>
  <c r="M21" i="6"/>
  <c r="M21" i="10" a="1"/>
  <c r="M21" i="10"/>
  <c r="N21" i="6"/>
  <c r="N21" i="10" a="1"/>
  <c r="N21" i="10"/>
  <c r="O21" i="6"/>
  <c r="O21" i="10" a="1"/>
  <c r="O21" i="10"/>
  <c r="P21" i="6"/>
  <c r="P21" i="10" a="1"/>
  <c r="P21" i="10"/>
  <c r="Q21" i="6"/>
  <c r="Q21" i="10" a="1"/>
  <c r="Q21" i="10"/>
  <c r="R21" i="6"/>
  <c r="R21" i="10" a="1"/>
  <c r="R21" i="10"/>
  <c r="S21" i="6"/>
  <c r="S21" i="10" a="1"/>
  <c r="S21" i="10"/>
  <c r="T21" i="6"/>
  <c r="T21" i="10" a="1"/>
  <c r="T21" i="10"/>
  <c r="U21" i="6"/>
  <c r="U21" i="10" a="1"/>
  <c r="U21" i="10"/>
  <c r="V21" i="6"/>
  <c r="V21" i="10" a="1"/>
  <c r="V21" i="10"/>
  <c r="W21" i="6"/>
  <c r="W21" i="10" a="1"/>
  <c r="W21" i="10"/>
  <c r="X21" i="6"/>
  <c r="X21" i="10" a="1"/>
  <c r="X21" i="10"/>
  <c r="Y21" i="6"/>
  <c r="Y21" i="10" a="1"/>
  <c r="Y21" i="10"/>
  <c r="Z21" i="6"/>
  <c r="Z21" i="10" a="1"/>
  <c r="Z21" i="10"/>
  <c r="AA21" i="6"/>
  <c r="AA21" i="10" a="1"/>
  <c r="AA21" i="10"/>
  <c r="AB21" i="6"/>
  <c r="AB21" i="10" a="1"/>
  <c r="AB21" i="10"/>
  <c r="AC21" i="6"/>
  <c r="AC21" i="10" a="1"/>
  <c r="AC21" i="10"/>
  <c r="AD21" i="6"/>
  <c r="AD21" i="10" a="1"/>
  <c r="AD21" i="10"/>
  <c r="AE21" i="6"/>
  <c r="AE21" i="10" a="1"/>
  <c r="AE21" i="10"/>
  <c r="AF21" i="6"/>
  <c r="AF21" i="10" a="1"/>
  <c r="AF21" i="10"/>
  <c r="AG21" i="6"/>
  <c r="AG21" i="10" a="1"/>
  <c r="AG21" i="10"/>
  <c r="AH21" i="6"/>
  <c r="AH21" i="10" a="1"/>
  <c r="AH21" i="10"/>
  <c r="AI21" i="6"/>
  <c r="AI21" i="10" a="1"/>
  <c r="AI21" i="10"/>
  <c r="AJ21" i="6"/>
  <c r="AJ21" i="10" a="1"/>
  <c r="AJ21" i="10"/>
  <c r="AK21" i="6"/>
  <c r="AK21" i="10" a="1"/>
  <c r="AK21" i="10"/>
  <c r="AL21" i="6"/>
  <c r="AL21" i="10" a="1"/>
  <c r="AL21" i="10"/>
  <c r="AM21" i="6"/>
  <c r="AM21" i="10" a="1"/>
  <c r="AM21" i="10"/>
  <c r="AN21" i="6"/>
  <c r="AN21" i="10" a="1"/>
  <c r="AN21" i="10"/>
  <c r="AO21" i="6"/>
  <c r="AO21" i="10" a="1"/>
  <c r="AO21" i="10"/>
  <c r="AP21" i="6"/>
  <c r="AP21" i="10" a="1"/>
  <c r="AP21" i="10"/>
  <c r="AQ21" i="6"/>
  <c r="AQ21" i="10" a="1"/>
  <c r="AQ21" i="10"/>
  <c r="AS21" i="10" a="1"/>
  <c r="AS21" i="10"/>
  <c r="AT21" i="10" a="1"/>
  <c r="AT21" i="10"/>
  <c r="AU21" i="6"/>
  <c r="AU21" i="10" a="1"/>
  <c r="AU21" i="10"/>
  <c r="AV21" i="6"/>
  <c r="AV21" i="10" a="1"/>
  <c r="AV21" i="10"/>
  <c r="AW21" i="6"/>
  <c r="AW21" i="10" a="1"/>
  <c r="AW21" i="10"/>
  <c r="AX21" i="6"/>
  <c r="AX21" i="10" a="1"/>
  <c r="AX21" i="10"/>
  <c r="AY21" i="6"/>
  <c r="AY21" i="10" a="1"/>
  <c r="AY21" i="10"/>
  <c r="AZ21" i="6"/>
  <c r="AZ21" i="10" a="1"/>
  <c r="AZ21" i="10"/>
  <c r="BA21" i="6"/>
  <c r="BA21" i="10" a="1"/>
  <c r="BA21" i="10"/>
  <c r="BB21" i="6"/>
  <c r="BB21" i="10" a="1"/>
  <c r="BB21" i="10"/>
  <c r="BC21" i="6"/>
  <c r="BC21" i="10" a="1"/>
  <c r="BC21" i="10"/>
  <c r="BD21" i="6"/>
  <c r="BD21" i="10" a="1"/>
  <c r="BD21" i="10"/>
  <c r="BE21" i="6"/>
  <c r="BE21" i="10" a="1"/>
  <c r="BE21" i="10"/>
  <c r="BF21" i="6"/>
  <c r="BF21" i="10" a="1"/>
  <c r="BF21" i="10"/>
  <c r="BG21" i="6"/>
  <c r="BG21" i="10" a="1"/>
  <c r="BG21" i="10"/>
  <c r="BH21" i="6"/>
  <c r="BH21" i="10" a="1"/>
  <c r="BH21" i="10"/>
  <c r="BI21" i="6"/>
  <c r="BI21" i="10" a="1"/>
  <c r="BI21" i="10"/>
  <c r="BJ21" i="6"/>
  <c r="BJ21" i="10" a="1"/>
  <c r="BJ21" i="10"/>
  <c r="BK21" i="10" a="1"/>
  <c r="BK21" i="10"/>
  <c r="F22" i="6"/>
  <c r="F22" i="10"/>
  <c r="G22" i="6"/>
  <c r="G22" i="10"/>
  <c r="H22" i="6"/>
  <c r="H22" i="10"/>
  <c r="I22" i="6"/>
  <c r="I22" i="10"/>
  <c r="J22" i="6"/>
  <c r="J22" i="10"/>
  <c r="K22" i="6"/>
  <c r="K22" i="10"/>
  <c r="L22" i="6"/>
  <c r="L22" i="10" a="1"/>
  <c r="L22" i="10"/>
  <c r="M22" i="6"/>
  <c r="M22" i="10" a="1"/>
  <c r="M22" i="10"/>
  <c r="N22" i="6"/>
  <c r="N22" i="10" a="1"/>
  <c r="N22" i="10"/>
  <c r="O22" i="6"/>
  <c r="O22" i="10" a="1"/>
  <c r="O22" i="10"/>
  <c r="P22" i="6"/>
  <c r="P22" i="10" a="1"/>
  <c r="P22" i="10"/>
  <c r="Q22" i="6"/>
  <c r="Q22" i="10" a="1"/>
  <c r="Q22" i="10"/>
  <c r="R22" i="6"/>
  <c r="R22" i="10" a="1"/>
  <c r="R22" i="10"/>
  <c r="S22" i="6"/>
  <c r="S22" i="10" a="1"/>
  <c r="S22" i="10"/>
  <c r="T22" i="6"/>
  <c r="T22" i="10" a="1"/>
  <c r="T22" i="10"/>
  <c r="U22" i="6"/>
  <c r="U22" i="10" a="1"/>
  <c r="U22" i="10"/>
  <c r="V22" i="6"/>
  <c r="V22" i="10" a="1"/>
  <c r="V22" i="10"/>
  <c r="W22" i="6"/>
  <c r="W22" i="10" a="1"/>
  <c r="W22" i="10"/>
  <c r="X22" i="6"/>
  <c r="X22" i="10" a="1"/>
  <c r="X22" i="10"/>
  <c r="Y22" i="6"/>
  <c r="Y22" i="10" a="1"/>
  <c r="Y22" i="10"/>
  <c r="Z22" i="6"/>
  <c r="Z22" i="10" a="1"/>
  <c r="Z22" i="10"/>
  <c r="AA22" i="6"/>
  <c r="AA22" i="10" a="1"/>
  <c r="AA22" i="10"/>
  <c r="AB22" i="6"/>
  <c r="AB22" i="10" a="1"/>
  <c r="AB22" i="10"/>
  <c r="AC22" i="6"/>
  <c r="AC22" i="10" a="1"/>
  <c r="AC22" i="10"/>
  <c r="AD22" i="6"/>
  <c r="AD22" i="10" a="1"/>
  <c r="AD22" i="10"/>
  <c r="AE22" i="6"/>
  <c r="AE22" i="10" a="1"/>
  <c r="AE22" i="10"/>
  <c r="AF22" i="6"/>
  <c r="AF22" i="10" a="1"/>
  <c r="AF22" i="10"/>
  <c r="AG22" i="6"/>
  <c r="AG22" i="10" a="1"/>
  <c r="AG22" i="10"/>
  <c r="AH22" i="6"/>
  <c r="AH22" i="10" a="1"/>
  <c r="AH22" i="10"/>
  <c r="AI22" i="6"/>
  <c r="AI22" i="10" a="1"/>
  <c r="AI22" i="10"/>
  <c r="AJ22" i="6"/>
  <c r="AJ22" i="10" a="1"/>
  <c r="AJ22" i="10"/>
  <c r="AK22" i="6"/>
  <c r="AK22" i="10" a="1"/>
  <c r="AK22" i="10"/>
  <c r="AL22" i="6"/>
  <c r="AL22" i="10" a="1"/>
  <c r="AL22" i="10"/>
  <c r="AM22" i="6"/>
  <c r="AM22" i="10" a="1"/>
  <c r="AM22" i="10"/>
  <c r="AN22" i="6"/>
  <c r="AN22" i="10" a="1"/>
  <c r="AN22" i="10"/>
  <c r="AO22" i="6"/>
  <c r="AO22" i="10" a="1"/>
  <c r="AO22" i="10"/>
  <c r="AP22" i="6"/>
  <c r="AP22" i="10" a="1"/>
  <c r="AP22" i="10"/>
  <c r="AQ22" i="6"/>
  <c r="AQ22" i="10" a="1"/>
  <c r="AQ22" i="10"/>
  <c r="AS22" i="10" a="1"/>
  <c r="AS22" i="10"/>
  <c r="AT22" i="10" a="1"/>
  <c r="AT22" i="10"/>
  <c r="AU22" i="6"/>
  <c r="AU22" i="10" a="1"/>
  <c r="AU22" i="10"/>
  <c r="AV22" i="6"/>
  <c r="AV22" i="10" a="1"/>
  <c r="AV22" i="10"/>
  <c r="AW22" i="6"/>
  <c r="AW22" i="10" a="1"/>
  <c r="AW22" i="10"/>
  <c r="AX22" i="6"/>
  <c r="AX22" i="10" a="1"/>
  <c r="AX22" i="10"/>
  <c r="AY22" i="6"/>
  <c r="AY22" i="10" a="1"/>
  <c r="AY22" i="10"/>
  <c r="AZ22" i="6"/>
  <c r="AZ22" i="10" a="1"/>
  <c r="AZ22" i="10"/>
  <c r="BA22" i="6"/>
  <c r="BA22" i="10" a="1"/>
  <c r="BA22" i="10"/>
  <c r="BB22" i="6"/>
  <c r="BB22" i="10" a="1"/>
  <c r="BB22" i="10"/>
  <c r="BC22" i="6"/>
  <c r="BC22" i="10" a="1"/>
  <c r="BC22" i="10"/>
  <c r="BD22" i="6"/>
  <c r="BD22" i="10" a="1"/>
  <c r="BD22" i="10"/>
  <c r="BE22" i="6"/>
  <c r="BE22" i="10" a="1"/>
  <c r="BE22" i="10"/>
  <c r="BF22" i="6"/>
  <c r="BF22" i="10" a="1"/>
  <c r="BF22" i="10"/>
  <c r="BG22" i="6"/>
  <c r="BG22" i="10" a="1"/>
  <c r="BG22" i="10"/>
  <c r="BH22" i="6"/>
  <c r="BH22" i="10" a="1"/>
  <c r="BH22" i="10"/>
  <c r="BI22" i="6"/>
  <c r="BI22" i="10" a="1"/>
  <c r="BI22" i="10"/>
  <c r="BJ22" i="6"/>
  <c r="BJ22" i="10" a="1"/>
  <c r="BJ22" i="10"/>
  <c r="BK22" i="10" a="1"/>
  <c r="BK22" i="10"/>
  <c r="F23" i="6"/>
  <c r="F23" i="10"/>
  <c r="G23" i="6"/>
  <c r="G23" i="10"/>
  <c r="H23" i="6"/>
  <c r="H23" i="10"/>
  <c r="I23" i="6"/>
  <c r="I23" i="10"/>
  <c r="J23" i="6"/>
  <c r="J23" i="10"/>
  <c r="K23" i="6"/>
  <c r="K23" i="10"/>
  <c r="L23" i="6"/>
  <c r="L23" i="10" a="1"/>
  <c r="L23" i="10"/>
  <c r="M23" i="6"/>
  <c r="M23" i="10" a="1"/>
  <c r="M23" i="10"/>
  <c r="N23" i="6"/>
  <c r="N23" i="10" a="1"/>
  <c r="N23" i="10"/>
  <c r="O23" i="6"/>
  <c r="O23" i="10" a="1"/>
  <c r="O23" i="10"/>
  <c r="P23" i="6"/>
  <c r="P23" i="10" a="1"/>
  <c r="P23" i="10"/>
  <c r="Q23" i="6"/>
  <c r="Q23" i="10" a="1"/>
  <c r="Q23" i="10"/>
  <c r="R23" i="6"/>
  <c r="R23" i="10" a="1"/>
  <c r="R23" i="10"/>
  <c r="S23" i="6"/>
  <c r="S23" i="10" a="1"/>
  <c r="S23" i="10"/>
  <c r="T23" i="6"/>
  <c r="T23" i="10" a="1"/>
  <c r="T23" i="10"/>
  <c r="U23" i="6"/>
  <c r="U23" i="10" a="1"/>
  <c r="U23" i="10"/>
  <c r="V23" i="6"/>
  <c r="V23" i="10" a="1"/>
  <c r="V23" i="10"/>
  <c r="W23" i="6"/>
  <c r="W23" i="10" a="1"/>
  <c r="W23" i="10"/>
  <c r="X23" i="6"/>
  <c r="X23" i="10" a="1"/>
  <c r="X23" i="10"/>
  <c r="Y23" i="6"/>
  <c r="Y23" i="10" a="1"/>
  <c r="Y23" i="10"/>
  <c r="Z23" i="6"/>
  <c r="Z23" i="10" a="1"/>
  <c r="Z23" i="10"/>
  <c r="AA23" i="6"/>
  <c r="AA23" i="10" a="1"/>
  <c r="AA23" i="10"/>
  <c r="AB23" i="6"/>
  <c r="AB23" i="10" a="1"/>
  <c r="AB23" i="10"/>
  <c r="AC23" i="6"/>
  <c r="AC23" i="10" a="1"/>
  <c r="AC23" i="10"/>
  <c r="AD23" i="6"/>
  <c r="AD23" i="10" a="1"/>
  <c r="AD23" i="10"/>
  <c r="AE23" i="6"/>
  <c r="AE23" i="10" a="1"/>
  <c r="AE23" i="10"/>
  <c r="AF23" i="6"/>
  <c r="AF23" i="10" a="1"/>
  <c r="AF23" i="10"/>
  <c r="AG23" i="6"/>
  <c r="AG23" i="10" a="1"/>
  <c r="AG23" i="10"/>
  <c r="AH23" i="6"/>
  <c r="AH23" i="10" a="1"/>
  <c r="AH23" i="10"/>
  <c r="AI23" i="6"/>
  <c r="AI23" i="10" a="1"/>
  <c r="AI23" i="10"/>
  <c r="AJ23" i="6"/>
  <c r="AJ23" i="10" a="1"/>
  <c r="AJ23" i="10"/>
  <c r="AK23" i="6"/>
  <c r="AK23" i="10" a="1"/>
  <c r="AK23" i="10"/>
  <c r="AL23" i="6"/>
  <c r="AL23" i="10" a="1"/>
  <c r="AL23" i="10"/>
  <c r="AM23" i="6"/>
  <c r="AM23" i="10" a="1"/>
  <c r="AM23" i="10"/>
  <c r="AN23" i="6"/>
  <c r="AN23" i="10" a="1"/>
  <c r="AN23" i="10"/>
  <c r="AO23" i="6"/>
  <c r="AO23" i="10" a="1"/>
  <c r="AO23" i="10"/>
  <c r="AP23" i="6"/>
  <c r="AP23" i="10" a="1"/>
  <c r="AP23" i="10"/>
  <c r="AQ23" i="6"/>
  <c r="AQ23" i="10" a="1"/>
  <c r="AQ23" i="10"/>
  <c r="AS23" i="10" a="1"/>
  <c r="AS23" i="10"/>
  <c r="AT23" i="10" a="1"/>
  <c r="AT23" i="10"/>
  <c r="AU23" i="6"/>
  <c r="AU23" i="10" a="1"/>
  <c r="AU23" i="10"/>
  <c r="AV23" i="6"/>
  <c r="AV23" i="10" a="1"/>
  <c r="AV23" i="10"/>
  <c r="AW23" i="6"/>
  <c r="AW23" i="10" a="1"/>
  <c r="AW23" i="10"/>
  <c r="AX23" i="6"/>
  <c r="AX23" i="10" a="1"/>
  <c r="AX23" i="10"/>
  <c r="AY23" i="6"/>
  <c r="AY23" i="10" a="1"/>
  <c r="AY23" i="10"/>
  <c r="AZ23" i="6"/>
  <c r="AZ23" i="10" a="1"/>
  <c r="AZ23" i="10"/>
  <c r="BA23" i="6"/>
  <c r="BA23" i="10" a="1"/>
  <c r="BA23" i="10"/>
  <c r="BB23" i="6"/>
  <c r="BB23" i="10" a="1"/>
  <c r="BB23" i="10"/>
  <c r="BC23" i="6"/>
  <c r="BC23" i="10" a="1"/>
  <c r="BC23" i="10"/>
  <c r="BD23" i="6"/>
  <c r="BD23" i="10" a="1"/>
  <c r="BD23" i="10"/>
  <c r="BE23" i="6"/>
  <c r="BE23" i="10" a="1"/>
  <c r="BE23" i="10"/>
  <c r="BF23" i="6"/>
  <c r="BF23" i="10" a="1"/>
  <c r="BF23" i="10"/>
  <c r="BG23" i="6"/>
  <c r="BG23" i="10" a="1"/>
  <c r="BG23" i="10"/>
  <c r="BH23" i="6"/>
  <c r="BH23" i="10" a="1"/>
  <c r="BH23" i="10"/>
  <c r="BI23" i="6"/>
  <c r="BI23" i="10" a="1"/>
  <c r="BI23" i="10"/>
  <c r="BJ23" i="6"/>
  <c r="BJ23" i="10" a="1"/>
  <c r="BJ23" i="10"/>
  <c r="BK23" i="10" a="1"/>
  <c r="BK23" i="10"/>
  <c r="F24" i="6"/>
  <c r="F24" i="10"/>
  <c r="G24" i="6"/>
  <c r="G24" i="10"/>
  <c r="H24" i="6"/>
  <c r="H24" i="10"/>
  <c r="I24" i="6"/>
  <c r="I24" i="10"/>
  <c r="J24" i="6"/>
  <c r="J24" i="10"/>
  <c r="K24" i="6"/>
  <c r="K24" i="10"/>
  <c r="L24" i="6"/>
  <c r="L24" i="10" a="1"/>
  <c r="L24" i="10"/>
  <c r="M24" i="6"/>
  <c r="M24" i="10" a="1"/>
  <c r="M24" i="10"/>
  <c r="N24" i="6"/>
  <c r="N24" i="10" a="1"/>
  <c r="N24" i="10"/>
  <c r="O24" i="6"/>
  <c r="O24" i="10" a="1"/>
  <c r="O24" i="10"/>
  <c r="P24" i="6"/>
  <c r="P24" i="10" a="1"/>
  <c r="P24" i="10"/>
  <c r="Q24" i="6"/>
  <c r="Q24" i="10" a="1"/>
  <c r="Q24" i="10"/>
  <c r="R24" i="6"/>
  <c r="R24" i="10" a="1"/>
  <c r="R24" i="10"/>
  <c r="S24" i="6"/>
  <c r="S24" i="10" a="1"/>
  <c r="S24" i="10"/>
  <c r="T24" i="6"/>
  <c r="T24" i="10" a="1"/>
  <c r="T24" i="10"/>
  <c r="U24" i="6"/>
  <c r="U24" i="10" a="1"/>
  <c r="U24" i="10"/>
  <c r="V24" i="6"/>
  <c r="V24" i="10" a="1"/>
  <c r="V24" i="10"/>
  <c r="W24" i="6"/>
  <c r="W24" i="10" a="1"/>
  <c r="W24" i="10"/>
  <c r="X24" i="6"/>
  <c r="X24" i="10" a="1"/>
  <c r="X24" i="10"/>
  <c r="Y24" i="6"/>
  <c r="Y24" i="10" a="1"/>
  <c r="Y24" i="10"/>
  <c r="Z24" i="6"/>
  <c r="Z24" i="10" a="1"/>
  <c r="Z24" i="10"/>
  <c r="AA24" i="6"/>
  <c r="AA24" i="10" a="1"/>
  <c r="AA24" i="10"/>
  <c r="AB24" i="6"/>
  <c r="AB24" i="10" a="1"/>
  <c r="AB24" i="10"/>
  <c r="AC24" i="6"/>
  <c r="AC24" i="10" a="1"/>
  <c r="AC24" i="10"/>
  <c r="AD24" i="6"/>
  <c r="AD24" i="10" a="1"/>
  <c r="AD24" i="10"/>
  <c r="AE24" i="6"/>
  <c r="AE24" i="10" a="1"/>
  <c r="AE24" i="10"/>
  <c r="AF24" i="6"/>
  <c r="AF24" i="10" a="1"/>
  <c r="AF24" i="10"/>
  <c r="AG24" i="6"/>
  <c r="AG24" i="10" a="1"/>
  <c r="AG24" i="10"/>
  <c r="AH24" i="6"/>
  <c r="AH24" i="10" a="1"/>
  <c r="AH24" i="10"/>
  <c r="AI24" i="6"/>
  <c r="AI24" i="10" a="1"/>
  <c r="AI24" i="10"/>
  <c r="AJ24" i="6"/>
  <c r="AJ24" i="10" a="1"/>
  <c r="AJ24" i="10"/>
  <c r="AK24" i="6"/>
  <c r="AK24" i="10" a="1"/>
  <c r="AK24" i="10"/>
  <c r="AL24" i="6"/>
  <c r="AL24" i="10" a="1"/>
  <c r="AL24" i="10"/>
  <c r="AM24" i="6"/>
  <c r="AM24" i="10" a="1"/>
  <c r="AM24" i="10"/>
  <c r="AN24" i="6"/>
  <c r="AN24" i="10" a="1"/>
  <c r="AN24" i="10"/>
  <c r="AO24" i="6"/>
  <c r="AO24" i="10" a="1"/>
  <c r="AO24" i="10"/>
  <c r="AP24" i="6"/>
  <c r="AP24" i="10" a="1"/>
  <c r="AP24" i="10"/>
  <c r="AQ24" i="6"/>
  <c r="AQ24" i="10" a="1"/>
  <c r="AQ24" i="10"/>
  <c r="AS24" i="10" a="1"/>
  <c r="AS24" i="10"/>
  <c r="AT24" i="10" a="1"/>
  <c r="AT24" i="10"/>
  <c r="AU24" i="6"/>
  <c r="AU24" i="10" a="1"/>
  <c r="AU24" i="10"/>
  <c r="AV24" i="6"/>
  <c r="AV24" i="10" a="1"/>
  <c r="AV24" i="10"/>
  <c r="AW24" i="6"/>
  <c r="AW24" i="10" a="1"/>
  <c r="AW24" i="10"/>
  <c r="AX24" i="6"/>
  <c r="AX24" i="10" a="1"/>
  <c r="AX24" i="10"/>
  <c r="AY24" i="6"/>
  <c r="AY24" i="10" a="1"/>
  <c r="AY24" i="10"/>
  <c r="AZ24" i="6"/>
  <c r="AZ24" i="10" a="1"/>
  <c r="AZ24" i="10"/>
  <c r="BA24" i="6"/>
  <c r="BA24" i="10" a="1"/>
  <c r="BA24" i="10"/>
  <c r="BB24" i="6"/>
  <c r="BB24" i="10" a="1"/>
  <c r="BB24" i="10"/>
  <c r="BC24" i="6"/>
  <c r="BC24" i="10" a="1"/>
  <c r="BC24" i="10"/>
  <c r="BD24" i="6"/>
  <c r="BD24" i="10" a="1"/>
  <c r="BD24" i="10"/>
  <c r="BE24" i="6"/>
  <c r="BE24" i="10" a="1"/>
  <c r="BE24" i="10"/>
  <c r="BF24" i="6"/>
  <c r="BF24" i="10" a="1"/>
  <c r="BF24" i="10"/>
  <c r="BG24" i="6"/>
  <c r="BG24" i="10" a="1"/>
  <c r="BG24" i="10"/>
  <c r="BH24" i="6"/>
  <c r="BH24" i="10" a="1"/>
  <c r="BH24" i="10"/>
  <c r="BI24" i="6"/>
  <c r="BI24" i="10" a="1"/>
  <c r="BI24" i="10"/>
  <c r="BJ24" i="6"/>
  <c r="BJ24" i="10" a="1"/>
  <c r="BJ24" i="10"/>
  <c r="BK24" i="10" a="1"/>
  <c r="BK24" i="10"/>
  <c r="F25" i="6"/>
  <c r="F25" i="10"/>
  <c r="G25" i="6"/>
  <c r="G25" i="10"/>
  <c r="H25" i="6"/>
  <c r="H25" i="10"/>
  <c r="I25" i="6"/>
  <c r="I25" i="10"/>
  <c r="J25" i="6"/>
  <c r="J25" i="10"/>
  <c r="K25" i="6"/>
  <c r="K25" i="10"/>
  <c r="L25" i="6"/>
  <c r="L25" i="10" a="1"/>
  <c r="L25" i="10"/>
  <c r="M25" i="6"/>
  <c r="M25" i="10" a="1"/>
  <c r="M25" i="10"/>
  <c r="N25" i="6"/>
  <c r="N25" i="10" a="1"/>
  <c r="N25" i="10"/>
  <c r="O25" i="6"/>
  <c r="O25" i="10" a="1"/>
  <c r="O25" i="10"/>
  <c r="P25" i="6"/>
  <c r="P25" i="10" a="1"/>
  <c r="P25" i="10"/>
  <c r="Q25" i="6"/>
  <c r="Q25" i="10" a="1"/>
  <c r="Q25" i="10"/>
  <c r="R25" i="6"/>
  <c r="R25" i="10" a="1"/>
  <c r="R25" i="10"/>
  <c r="S25" i="6"/>
  <c r="S25" i="10" a="1"/>
  <c r="S25" i="10"/>
  <c r="T25" i="6"/>
  <c r="T25" i="10" a="1"/>
  <c r="T25" i="10"/>
  <c r="U25" i="6"/>
  <c r="U25" i="10" a="1"/>
  <c r="U25" i="10"/>
  <c r="V25" i="6"/>
  <c r="V25" i="10" a="1"/>
  <c r="V25" i="10"/>
  <c r="W25" i="6"/>
  <c r="W25" i="10" a="1"/>
  <c r="W25" i="10"/>
  <c r="X25" i="6"/>
  <c r="X25" i="10" a="1"/>
  <c r="X25" i="10"/>
  <c r="Y25" i="6"/>
  <c r="Y25" i="10" a="1"/>
  <c r="Y25" i="10"/>
  <c r="Z25" i="6"/>
  <c r="Z25" i="10" a="1"/>
  <c r="Z25" i="10"/>
  <c r="AA25" i="6"/>
  <c r="AA25" i="10" a="1"/>
  <c r="AA25" i="10"/>
  <c r="AB25" i="6"/>
  <c r="AB25" i="10" a="1"/>
  <c r="AB25" i="10"/>
  <c r="AC25" i="6"/>
  <c r="AC25" i="10" a="1"/>
  <c r="AC25" i="10"/>
  <c r="AD25" i="6"/>
  <c r="AD25" i="10" a="1"/>
  <c r="AD25" i="10"/>
  <c r="AE25" i="6"/>
  <c r="AE25" i="10" a="1"/>
  <c r="AE25" i="10"/>
  <c r="AF25" i="6"/>
  <c r="AF25" i="10" a="1"/>
  <c r="AF25" i="10"/>
  <c r="AG25" i="6"/>
  <c r="AG25" i="10" a="1"/>
  <c r="AG25" i="10"/>
  <c r="AH25" i="6"/>
  <c r="AH25" i="10" a="1"/>
  <c r="AH25" i="10"/>
  <c r="AI25" i="6"/>
  <c r="AI25" i="10" a="1"/>
  <c r="AI25" i="10"/>
  <c r="AJ25" i="6"/>
  <c r="AJ25" i="10" a="1"/>
  <c r="AJ25" i="10"/>
  <c r="AK25" i="6"/>
  <c r="AK25" i="10" a="1"/>
  <c r="AK25" i="10"/>
  <c r="AL25" i="6"/>
  <c r="AL25" i="10" a="1"/>
  <c r="AL25" i="10"/>
  <c r="AM25" i="6"/>
  <c r="AM25" i="10" a="1"/>
  <c r="AM25" i="10"/>
  <c r="AN25" i="6"/>
  <c r="AN25" i="10" a="1"/>
  <c r="AN25" i="10"/>
  <c r="AO25" i="6"/>
  <c r="AO25" i="10" a="1"/>
  <c r="AO25" i="10"/>
  <c r="AP25" i="6"/>
  <c r="AP25" i="10" a="1"/>
  <c r="AP25" i="10"/>
  <c r="AQ25" i="6"/>
  <c r="AQ25" i="10" a="1"/>
  <c r="AQ25" i="10"/>
  <c r="AS25" i="10" a="1"/>
  <c r="AS25" i="10"/>
  <c r="AT25" i="10" a="1"/>
  <c r="AT25" i="10"/>
  <c r="AU25" i="6"/>
  <c r="AU25" i="10" a="1"/>
  <c r="AU25" i="10"/>
  <c r="AV25" i="6"/>
  <c r="AV25" i="10" a="1"/>
  <c r="AV25" i="10"/>
  <c r="AW25" i="6"/>
  <c r="AW25" i="10" a="1"/>
  <c r="AW25" i="10"/>
  <c r="AX25" i="6"/>
  <c r="AX25" i="10" a="1"/>
  <c r="AX25" i="10"/>
  <c r="AY25" i="6"/>
  <c r="AY25" i="10" a="1"/>
  <c r="AY25" i="10"/>
  <c r="AZ25" i="6"/>
  <c r="AZ25" i="10" a="1"/>
  <c r="AZ25" i="10"/>
  <c r="BA25" i="6"/>
  <c r="BA25" i="10" a="1"/>
  <c r="BA25" i="10"/>
  <c r="BB25" i="6"/>
  <c r="BB25" i="10" a="1"/>
  <c r="BB25" i="10"/>
  <c r="BC25" i="6"/>
  <c r="BC25" i="10" a="1"/>
  <c r="BC25" i="10"/>
  <c r="BD25" i="6"/>
  <c r="BD25" i="10" a="1"/>
  <c r="BD25" i="10"/>
  <c r="BE25" i="6"/>
  <c r="BE25" i="10" a="1"/>
  <c r="BE25" i="10"/>
  <c r="BF25" i="6"/>
  <c r="BF25" i="10" a="1"/>
  <c r="BF25" i="10"/>
  <c r="BG25" i="6"/>
  <c r="BG25" i="10" a="1"/>
  <c r="BG25" i="10"/>
  <c r="BH25" i="6"/>
  <c r="BH25" i="10" a="1"/>
  <c r="BH25" i="10"/>
  <c r="BI25" i="6"/>
  <c r="BI25" i="10" a="1"/>
  <c r="BI25" i="10"/>
  <c r="BJ25" i="6"/>
  <c r="BJ25" i="10" a="1"/>
  <c r="BJ25" i="10"/>
  <c r="BK25" i="10" a="1"/>
  <c r="BK25" i="10"/>
  <c r="F26" i="6"/>
  <c r="F26" i="10"/>
  <c r="G26" i="6"/>
  <c r="G26" i="10"/>
  <c r="H26" i="6"/>
  <c r="H26" i="10"/>
  <c r="I26" i="6"/>
  <c r="I26" i="10"/>
  <c r="J26" i="6"/>
  <c r="J26" i="10"/>
  <c r="K26" i="6"/>
  <c r="K26" i="10"/>
  <c r="L26" i="6"/>
  <c r="L26" i="10" a="1"/>
  <c r="L26" i="10"/>
  <c r="M26" i="6"/>
  <c r="M26" i="10" a="1"/>
  <c r="M26" i="10"/>
  <c r="N26" i="6"/>
  <c r="N26" i="10" a="1"/>
  <c r="N26" i="10"/>
  <c r="O26" i="6"/>
  <c r="O26" i="10" a="1"/>
  <c r="O26" i="10"/>
  <c r="P26" i="6"/>
  <c r="P26" i="10" a="1"/>
  <c r="P26" i="10"/>
  <c r="Q26" i="6"/>
  <c r="Q26" i="10" a="1"/>
  <c r="Q26" i="10"/>
  <c r="R26" i="6"/>
  <c r="R26" i="10" a="1"/>
  <c r="R26" i="10"/>
  <c r="S26" i="6"/>
  <c r="S26" i="10" a="1"/>
  <c r="S26" i="10"/>
  <c r="T26" i="6"/>
  <c r="T26" i="10" a="1"/>
  <c r="T26" i="10"/>
  <c r="U26" i="6"/>
  <c r="U26" i="10" a="1"/>
  <c r="U26" i="10"/>
  <c r="V26" i="6"/>
  <c r="V26" i="10" a="1"/>
  <c r="V26" i="10"/>
  <c r="W26" i="6"/>
  <c r="W26" i="10" a="1"/>
  <c r="W26" i="10"/>
  <c r="X26" i="6"/>
  <c r="X26" i="10" a="1"/>
  <c r="X26" i="10"/>
  <c r="Y26" i="6"/>
  <c r="Y26" i="10" a="1"/>
  <c r="Y26" i="10"/>
  <c r="Z26" i="6"/>
  <c r="Z26" i="10" a="1"/>
  <c r="Z26" i="10"/>
  <c r="AA26" i="6"/>
  <c r="AA26" i="10" a="1"/>
  <c r="AA26" i="10"/>
  <c r="AB26" i="6"/>
  <c r="AB26" i="10" a="1"/>
  <c r="AB26" i="10"/>
  <c r="AC26" i="6"/>
  <c r="AC26" i="10" a="1"/>
  <c r="AC26" i="10"/>
  <c r="AD26" i="6"/>
  <c r="AD26" i="10" a="1"/>
  <c r="AD26" i="10"/>
  <c r="AE26" i="6"/>
  <c r="AE26" i="10" a="1"/>
  <c r="AE26" i="10"/>
  <c r="AF26" i="6"/>
  <c r="AF26" i="10" a="1"/>
  <c r="AF26" i="10"/>
  <c r="AG26" i="6"/>
  <c r="AG26" i="10" a="1"/>
  <c r="AG26" i="10"/>
  <c r="AH26" i="6"/>
  <c r="AH26" i="10" a="1"/>
  <c r="AH26" i="10"/>
  <c r="AI26" i="6"/>
  <c r="AI26" i="10" a="1"/>
  <c r="AI26" i="10"/>
  <c r="AJ26" i="6"/>
  <c r="AJ26" i="10" a="1"/>
  <c r="AJ26" i="10"/>
  <c r="AK26" i="6"/>
  <c r="AK26" i="10" a="1"/>
  <c r="AK26" i="10"/>
  <c r="AL26" i="6"/>
  <c r="AL26" i="10" a="1"/>
  <c r="AL26" i="10"/>
  <c r="AM26" i="6"/>
  <c r="AM26" i="10" a="1"/>
  <c r="AM26" i="10"/>
  <c r="AN26" i="6"/>
  <c r="AN26" i="10" a="1"/>
  <c r="AN26" i="10"/>
  <c r="AO26" i="6"/>
  <c r="AO26" i="10" a="1"/>
  <c r="AO26" i="10"/>
  <c r="AP26" i="6"/>
  <c r="AP26" i="10" a="1"/>
  <c r="AP26" i="10"/>
  <c r="AQ26" i="6"/>
  <c r="AQ26" i="10" a="1"/>
  <c r="AQ26" i="10"/>
  <c r="AS26" i="10" a="1"/>
  <c r="AS26" i="10"/>
  <c r="AT26" i="10" a="1"/>
  <c r="AT26" i="10"/>
  <c r="AU26" i="6"/>
  <c r="AU26" i="10" a="1"/>
  <c r="AU26" i="10"/>
  <c r="AV26" i="6"/>
  <c r="AV26" i="10" a="1"/>
  <c r="AV26" i="10"/>
  <c r="AW26" i="6"/>
  <c r="AW26" i="10" a="1"/>
  <c r="AW26" i="10"/>
  <c r="AX26" i="6"/>
  <c r="AX26" i="10" a="1"/>
  <c r="AX26" i="10"/>
  <c r="AY26" i="6"/>
  <c r="AY26" i="10" a="1"/>
  <c r="AY26" i="10"/>
  <c r="AZ26" i="6"/>
  <c r="AZ26" i="10" a="1"/>
  <c r="AZ26" i="10"/>
  <c r="BA26" i="6"/>
  <c r="BA26" i="10" a="1"/>
  <c r="BA26" i="10"/>
  <c r="BB26" i="6"/>
  <c r="BB26" i="10" a="1"/>
  <c r="BB26" i="10"/>
  <c r="BC26" i="6"/>
  <c r="BC26" i="10" a="1"/>
  <c r="BC26" i="10"/>
  <c r="BD26" i="6"/>
  <c r="BD26" i="10" a="1"/>
  <c r="BD26" i="10"/>
  <c r="BE26" i="6"/>
  <c r="BE26" i="10" a="1"/>
  <c r="BE26" i="10"/>
  <c r="BF26" i="6"/>
  <c r="BF26" i="10" a="1"/>
  <c r="BF26" i="10"/>
  <c r="BG26" i="6"/>
  <c r="BG26" i="10" a="1"/>
  <c r="BG26" i="10"/>
  <c r="BH26" i="6"/>
  <c r="BH26" i="10" a="1"/>
  <c r="BH26" i="10"/>
  <c r="BI26" i="6"/>
  <c r="BI26" i="10" a="1"/>
  <c r="BI26" i="10"/>
  <c r="BJ26" i="6"/>
  <c r="BJ26" i="10" a="1"/>
  <c r="BJ26" i="10"/>
  <c r="BK26" i="10" a="1"/>
  <c r="BK26" i="10"/>
  <c r="F27" i="6"/>
  <c r="F27" i="10"/>
  <c r="G27" i="6"/>
  <c r="G27" i="10"/>
  <c r="H27" i="6"/>
  <c r="H27" i="10"/>
  <c r="I27" i="6"/>
  <c r="I27" i="10"/>
  <c r="J27" i="6"/>
  <c r="J27" i="10"/>
  <c r="K27" i="6"/>
  <c r="K27" i="10"/>
  <c r="L27" i="6"/>
  <c r="L27" i="10" a="1"/>
  <c r="L27" i="10"/>
  <c r="M27" i="6"/>
  <c r="M27" i="10" a="1"/>
  <c r="M27" i="10"/>
  <c r="N27" i="6"/>
  <c r="N27" i="10" a="1"/>
  <c r="N27" i="10"/>
  <c r="O27" i="6"/>
  <c r="O27" i="10" a="1"/>
  <c r="O27" i="10"/>
  <c r="P27" i="6"/>
  <c r="P27" i="10" a="1"/>
  <c r="P27" i="10"/>
  <c r="Q27" i="6"/>
  <c r="Q27" i="10" a="1"/>
  <c r="Q27" i="10"/>
  <c r="R27" i="6"/>
  <c r="R27" i="10" a="1"/>
  <c r="R27" i="10"/>
  <c r="S27" i="6"/>
  <c r="S27" i="10" a="1"/>
  <c r="S27" i="10"/>
  <c r="T27" i="6"/>
  <c r="T27" i="10" a="1"/>
  <c r="T27" i="10"/>
  <c r="U27" i="6"/>
  <c r="U27" i="10" a="1"/>
  <c r="U27" i="10"/>
  <c r="V27" i="6"/>
  <c r="V27" i="10" a="1"/>
  <c r="V27" i="10"/>
  <c r="W27" i="6"/>
  <c r="W27" i="10" a="1"/>
  <c r="W27" i="10"/>
  <c r="X27" i="6"/>
  <c r="X27" i="10" a="1"/>
  <c r="X27" i="10"/>
  <c r="Y27" i="6"/>
  <c r="Y27" i="10" a="1"/>
  <c r="Y27" i="10"/>
  <c r="Z27" i="6"/>
  <c r="Z27" i="10" a="1"/>
  <c r="Z27" i="10"/>
  <c r="AA27" i="6"/>
  <c r="AA27" i="10" a="1"/>
  <c r="AA27" i="10"/>
  <c r="AB27" i="6"/>
  <c r="AB27" i="10" a="1"/>
  <c r="AB27" i="10"/>
  <c r="AC27" i="6"/>
  <c r="AC27" i="10" a="1"/>
  <c r="AC27" i="10"/>
  <c r="AD27" i="6"/>
  <c r="AD27" i="10" a="1"/>
  <c r="AD27" i="10"/>
  <c r="AE27" i="6"/>
  <c r="AE27" i="10" a="1"/>
  <c r="AE27" i="10"/>
  <c r="AF27" i="6"/>
  <c r="AF27" i="10" a="1"/>
  <c r="AF27" i="10"/>
  <c r="AG27" i="6"/>
  <c r="AG27" i="10" a="1"/>
  <c r="AG27" i="10"/>
  <c r="AH27" i="6"/>
  <c r="AH27" i="10" a="1"/>
  <c r="AH27" i="10"/>
  <c r="AI27" i="6"/>
  <c r="AI27" i="10" a="1"/>
  <c r="AI27" i="10"/>
  <c r="AJ27" i="6"/>
  <c r="AJ27" i="10" a="1"/>
  <c r="AJ27" i="10"/>
  <c r="AK27" i="6"/>
  <c r="AK27" i="10" a="1"/>
  <c r="AK27" i="10"/>
  <c r="AL27" i="6"/>
  <c r="AL27" i="10" a="1"/>
  <c r="AL27" i="10"/>
  <c r="AM27" i="6"/>
  <c r="AM27" i="10" a="1"/>
  <c r="AM27" i="10"/>
  <c r="AN27" i="6"/>
  <c r="AN27" i="10" a="1"/>
  <c r="AN27" i="10"/>
  <c r="AO27" i="6"/>
  <c r="AO27" i="10" a="1"/>
  <c r="AO27" i="10"/>
  <c r="AP27" i="6"/>
  <c r="AP27" i="10" a="1"/>
  <c r="AP27" i="10"/>
  <c r="AQ27" i="6"/>
  <c r="AQ27" i="10" a="1"/>
  <c r="AQ27" i="10"/>
  <c r="AS27" i="10" a="1"/>
  <c r="AS27" i="10"/>
  <c r="AT27" i="10" a="1"/>
  <c r="AT27" i="10"/>
  <c r="AU27" i="6"/>
  <c r="AU27" i="10" a="1"/>
  <c r="AU27" i="10"/>
  <c r="AV27" i="6"/>
  <c r="AV27" i="10" a="1"/>
  <c r="AV27" i="10"/>
  <c r="AW27" i="6"/>
  <c r="AW27" i="10" a="1"/>
  <c r="AW27" i="10"/>
  <c r="AX27" i="6"/>
  <c r="AX27" i="10" a="1"/>
  <c r="AX27" i="10"/>
  <c r="AY27" i="6"/>
  <c r="AY27" i="10" a="1"/>
  <c r="AY27" i="10"/>
  <c r="AZ27" i="6"/>
  <c r="AZ27" i="10" a="1"/>
  <c r="AZ27" i="10"/>
  <c r="BA27" i="6"/>
  <c r="BA27" i="10" a="1"/>
  <c r="BA27" i="10"/>
  <c r="BB27" i="6"/>
  <c r="BB27" i="10" a="1"/>
  <c r="BB27" i="10"/>
  <c r="BC27" i="6"/>
  <c r="BC27" i="10" a="1"/>
  <c r="BC27" i="10"/>
  <c r="BD27" i="6"/>
  <c r="BD27" i="10" a="1"/>
  <c r="BD27" i="10"/>
  <c r="BE27" i="6"/>
  <c r="BE27" i="10" a="1"/>
  <c r="BE27" i="10"/>
  <c r="BF27" i="6"/>
  <c r="BF27" i="10" a="1"/>
  <c r="BF27" i="10"/>
  <c r="BG27" i="6"/>
  <c r="BG27" i="10" a="1"/>
  <c r="BG27" i="10"/>
  <c r="BH27" i="6"/>
  <c r="BH27" i="10" a="1"/>
  <c r="BH27" i="10"/>
  <c r="BI27" i="6"/>
  <c r="BI27" i="10" a="1"/>
  <c r="BI27" i="10"/>
  <c r="BJ27" i="6"/>
  <c r="BJ27" i="10" a="1"/>
  <c r="BJ27" i="10"/>
  <c r="BK27" i="10" a="1"/>
  <c r="BK27" i="10"/>
  <c r="F28" i="6"/>
  <c r="F28" i="10"/>
  <c r="G28" i="6"/>
  <c r="G28" i="10"/>
  <c r="H28" i="6"/>
  <c r="H28" i="10"/>
  <c r="I28" i="6"/>
  <c r="I28" i="10"/>
  <c r="J28" i="6"/>
  <c r="J28" i="10"/>
  <c r="K28" i="6"/>
  <c r="K28" i="10"/>
  <c r="L28" i="6"/>
  <c r="L28" i="10" a="1"/>
  <c r="L28" i="10"/>
  <c r="M28" i="6"/>
  <c r="M28" i="10" a="1"/>
  <c r="M28" i="10"/>
  <c r="N28" i="6"/>
  <c r="N28" i="10" a="1"/>
  <c r="N28" i="10"/>
  <c r="O28" i="6"/>
  <c r="O28" i="10" a="1"/>
  <c r="O28" i="10"/>
  <c r="P28" i="6"/>
  <c r="P28" i="10" a="1"/>
  <c r="P28" i="10"/>
  <c r="Q28" i="6"/>
  <c r="Q28" i="10" a="1"/>
  <c r="Q28" i="10"/>
  <c r="R28" i="6"/>
  <c r="R28" i="10" a="1"/>
  <c r="R28" i="10"/>
  <c r="S28" i="6"/>
  <c r="S28" i="10" a="1"/>
  <c r="S28" i="10"/>
  <c r="T28" i="6"/>
  <c r="T28" i="10" a="1"/>
  <c r="T28" i="10"/>
  <c r="U28" i="6"/>
  <c r="U28" i="10" a="1"/>
  <c r="U28" i="10"/>
  <c r="V28" i="6"/>
  <c r="V28" i="10" a="1"/>
  <c r="V28" i="10"/>
  <c r="W28" i="6"/>
  <c r="W28" i="10" a="1"/>
  <c r="W28" i="10"/>
  <c r="X28" i="6"/>
  <c r="X28" i="10" a="1"/>
  <c r="X28" i="10"/>
  <c r="Y28" i="6"/>
  <c r="Y28" i="10" a="1"/>
  <c r="Y28" i="10"/>
  <c r="Z28" i="6"/>
  <c r="Z28" i="10" a="1"/>
  <c r="Z28" i="10"/>
  <c r="AA28" i="6"/>
  <c r="AA28" i="10" a="1"/>
  <c r="AA28" i="10"/>
  <c r="AB28" i="6"/>
  <c r="AB28" i="10" a="1"/>
  <c r="AB28" i="10"/>
  <c r="AC28" i="6"/>
  <c r="AC28" i="10" a="1"/>
  <c r="AC28" i="10"/>
  <c r="AD28" i="6"/>
  <c r="AD28" i="10" a="1"/>
  <c r="AD28" i="10"/>
  <c r="AE28" i="6"/>
  <c r="AE28" i="10" a="1"/>
  <c r="AE28" i="10"/>
  <c r="AF28" i="6"/>
  <c r="AF28" i="10" a="1"/>
  <c r="AF28" i="10"/>
  <c r="AG28" i="6"/>
  <c r="AG28" i="10" a="1"/>
  <c r="AG28" i="10"/>
  <c r="AH28" i="6"/>
  <c r="AH28" i="10" a="1"/>
  <c r="AH28" i="10"/>
  <c r="AI28" i="6"/>
  <c r="AI28" i="10" a="1"/>
  <c r="AI28" i="10"/>
  <c r="AJ28" i="6"/>
  <c r="AJ28" i="10" a="1"/>
  <c r="AJ28" i="10"/>
  <c r="AK28" i="6"/>
  <c r="AK28" i="10" a="1"/>
  <c r="AK28" i="10"/>
  <c r="AL28" i="6"/>
  <c r="AL28" i="10" a="1"/>
  <c r="AL28" i="10"/>
  <c r="AM28" i="6"/>
  <c r="AM28" i="10" a="1"/>
  <c r="AM28" i="10"/>
  <c r="AN28" i="6"/>
  <c r="AN28" i="10" a="1"/>
  <c r="AN28" i="10"/>
  <c r="AO28" i="6"/>
  <c r="AO28" i="10" a="1"/>
  <c r="AO28" i="10"/>
  <c r="AP28" i="6"/>
  <c r="AP28" i="10" a="1"/>
  <c r="AP28" i="10"/>
  <c r="AQ28" i="6"/>
  <c r="AQ28" i="10" a="1"/>
  <c r="AQ28" i="10"/>
  <c r="AS28" i="10" a="1"/>
  <c r="AS28" i="10"/>
  <c r="AT28" i="10" a="1"/>
  <c r="AT28" i="10"/>
  <c r="AU28" i="6"/>
  <c r="AU28" i="10" a="1"/>
  <c r="AU28" i="10"/>
  <c r="AV28" i="6"/>
  <c r="AV28" i="10" a="1"/>
  <c r="AV28" i="10"/>
  <c r="AW28" i="6"/>
  <c r="AW28" i="10" a="1"/>
  <c r="AW28" i="10"/>
  <c r="AX28" i="6"/>
  <c r="AX28" i="10" a="1"/>
  <c r="AX28" i="10"/>
  <c r="AY28" i="6"/>
  <c r="AY28" i="10" a="1"/>
  <c r="AY28" i="10"/>
  <c r="AZ28" i="6"/>
  <c r="AZ28" i="10" a="1"/>
  <c r="AZ28" i="10"/>
  <c r="BA28" i="6"/>
  <c r="BA28" i="10" a="1"/>
  <c r="BA28" i="10"/>
  <c r="BB28" i="6"/>
  <c r="BB28" i="10" a="1"/>
  <c r="BB28" i="10"/>
  <c r="BC28" i="6"/>
  <c r="BC28" i="10" a="1"/>
  <c r="BC28" i="10"/>
  <c r="BD28" i="6"/>
  <c r="BD28" i="10" a="1"/>
  <c r="BD28" i="10"/>
  <c r="BE28" i="6"/>
  <c r="BE28" i="10" a="1"/>
  <c r="BE28" i="10"/>
  <c r="BF28" i="6"/>
  <c r="BF28" i="10" a="1"/>
  <c r="BF28" i="10"/>
  <c r="BG28" i="6"/>
  <c r="BG28" i="10" a="1"/>
  <c r="BG28" i="10"/>
  <c r="BH28" i="6"/>
  <c r="BH28" i="10" a="1"/>
  <c r="BH28" i="10"/>
  <c r="BI28" i="6"/>
  <c r="BI28" i="10" a="1"/>
  <c r="BI28" i="10"/>
  <c r="BJ28" i="6"/>
  <c r="BJ28" i="10" a="1"/>
  <c r="BJ28" i="10"/>
  <c r="BK28" i="10" a="1"/>
  <c r="BK28" i="10"/>
  <c r="F29" i="6"/>
  <c r="F29" i="10"/>
  <c r="G29" i="6"/>
  <c r="G29" i="10"/>
  <c r="H29" i="6"/>
  <c r="H29" i="10"/>
  <c r="I29" i="6"/>
  <c r="I29" i="10"/>
  <c r="J29" i="6"/>
  <c r="J29" i="10"/>
  <c r="K29" i="6"/>
  <c r="K29" i="10"/>
  <c r="L29" i="6"/>
  <c r="L29" i="10" a="1"/>
  <c r="L29" i="10"/>
  <c r="M29" i="6"/>
  <c r="M29" i="10" a="1"/>
  <c r="M29" i="10"/>
  <c r="N29" i="6"/>
  <c r="N29" i="10" a="1"/>
  <c r="N29" i="10"/>
  <c r="O29" i="6"/>
  <c r="O29" i="10" a="1"/>
  <c r="O29" i="10"/>
  <c r="P29" i="6"/>
  <c r="P29" i="10" a="1"/>
  <c r="P29" i="10"/>
  <c r="Q29" i="6"/>
  <c r="Q29" i="10" a="1"/>
  <c r="Q29" i="10"/>
  <c r="R29" i="6"/>
  <c r="R29" i="10" a="1"/>
  <c r="R29" i="10"/>
  <c r="S29" i="6"/>
  <c r="S29" i="10" a="1"/>
  <c r="S29" i="10"/>
  <c r="T29" i="6"/>
  <c r="T29" i="10" a="1"/>
  <c r="T29" i="10"/>
  <c r="U29" i="6"/>
  <c r="U29" i="10" a="1"/>
  <c r="U29" i="10"/>
  <c r="V29" i="6"/>
  <c r="V29" i="10" a="1"/>
  <c r="V29" i="10"/>
  <c r="W29" i="6"/>
  <c r="W29" i="10" a="1"/>
  <c r="W29" i="10"/>
  <c r="X29" i="6"/>
  <c r="X29" i="10" a="1"/>
  <c r="X29" i="10"/>
  <c r="Y29" i="6"/>
  <c r="Y29" i="10" a="1"/>
  <c r="Y29" i="10"/>
  <c r="Z29" i="6"/>
  <c r="Z29" i="10" a="1"/>
  <c r="Z29" i="10"/>
  <c r="AA29" i="6"/>
  <c r="AA29" i="10" a="1"/>
  <c r="AA29" i="10"/>
  <c r="AB29" i="6"/>
  <c r="AB29" i="10" a="1"/>
  <c r="AB29" i="10"/>
  <c r="AC29" i="6"/>
  <c r="AC29" i="10" a="1"/>
  <c r="AC29" i="10"/>
  <c r="AD29" i="6"/>
  <c r="AD29" i="10" a="1"/>
  <c r="AD29" i="10"/>
  <c r="AE29" i="6"/>
  <c r="AE29" i="10" a="1"/>
  <c r="AE29" i="10"/>
  <c r="AF29" i="6"/>
  <c r="AF29" i="10" a="1"/>
  <c r="AF29" i="10"/>
  <c r="AG29" i="6"/>
  <c r="AG29" i="10" a="1"/>
  <c r="AG29" i="10"/>
  <c r="AH29" i="6"/>
  <c r="AH29" i="10" a="1"/>
  <c r="AH29" i="10"/>
  <c r="AI29" i="6"/>
  <c r="AI29" i="10" a="1"/>
  <c r="AI29" i="10"/>
  <c r="AJ29" i="6"/>
  <c r="AJ29" i="10" a="1"/>
  <c r="AJ29" i="10"/>
  <c r="AK29" i="6"/>
  <c r="AK29" i="10" a="1"/>
  <c r="AK29" i="10"/>
  <c r="AL29" i="6"/>
  <c r="AL29" i="10" a="1"/>
  <c r="AL29" i="10"/>
  <c r="AM29" i="6"/>
  <c r="AM29" i="10" a="1"/>
  <c r="AM29" i="10"/>
  <c r="AN29" i="6"/>
  <c r="AN29" i="10" a="1"/>
  <c r="AN29" i="10"/>
  <c r="AO29" i="6"/>
  <c r="AO29" i="10" a="1"/>
  <c r="AO29" i="10"/>
  <c r="AP29" i="6"/>
  <c r="AP29" i="10" a="1"/>
  <c r="AP29" i="10"/>
  <c r="AQ29" i="6"/>
  <c r="AQ29" i="10" a="1"/>
  <c r="AQ29" i="10"/>
  <c r="AS29" i="10" a="1"/>
  <c r="AS29" i="10"/>
  <c r="AT29" i="10" a="1"/>
  <c r="AT29" i="10"/>
  <c r="AU29" i="6"/>
  <c r="AU29" i="10" a="1"/>
  <c r="AU29" i="10"/>
  <c r="AV29" i="6"/>
  <c r="AV29" i="10" a="1"/>
  <c r="AV29" i="10"/>
  <c r="AW29" i="6"/>
  <c r="AW29" i="10" a="1"/>
  <c r="AW29" i="10"/>
  <c r="AX29" i="6"/>
  <c r="AX29" i="10" a="1"/>
  <c r="AX29" i="10"/>
  <c r="AY29" i="6"/>
  <c r="AY29" i="10" a="1"/>
  <c r="AY29" i="10"/>
  <c r="AZ29" i="6"/>
  <c r="AZ29" i="10" a="1"/>
  <c r="AZ29" i="10"/>
  <c r="BA29" i="6"/>
  <c r="BA29" i="10" a="1"/>
  <c r="BA29" i="10"/>
  <c r="BB29" i="6"/>
  <c r="BB29" i="10" a="1"/>
  <c r="BB29" i="10"/>
  <c r="BC29" i="6"/>
  <c r="BC29" i="10" a="1"/>
  <c r="BC29" i="10"/>
  <c r="BD29" i="6"/>
  <c r="BD29" i="10" a="1"/>
  <c r="BD29" i="10"/>
  <c r="BE29" i="6"/>
  <c r="BE29" i="10" a="1"/>
  <c r="BE29" i="10"/>
  <c r="BF29" i="6"/>
  <c r="BF29" i="10" a="1"/>
  <c r="BF29" i="10"/>
  <c r="BG29" i="6"/>
  <c r="BG29" i="10" a="1"/>
  <c r="BG29" i="10"/>
  <c r="BH29" i="6"/>
  <c r="BH29" i="10" a="1"/>
  <c r="BH29" i="10"/>
  <c r="BI29" i="6"/>
  <c r="BI29" i="10" a="1"/>
  <c r="BI29" i="10"/>
  <c r="BJ29" i="6"/>
  <c r="BJ29" i="10" a="1"/>
  <c r="BJ29" i="10"/>
  <c r="BK29" i="10" a="1"/>
  <c r="BK29" i="10"/>
  <c r="F30" i="6"/>
  <c r="F30" i="10"/>
  <c r="G30" i="6"/>
  <c r="G30" i="10"/>
  <c r="H30" i="6"/>
  <c r="H30" i="10"/>
  <c r="I30" i="6"/>
  <c r="I30" i="10"/>
  <c r="J30" i="6"/>
  <c r="J30" i="10"/>
  <c r="K30" i="6"/>
  <c r="K30" i="10"/>
  <c r="L30" i="6"/>
  <c r="L30" i="10" a="1"/>
  <c r="L30" i="10"/>
  <c r="M30" i="6"/>
  <c r="M30" i="10" a="1"/>
  <c r="M30" i="10"/>
  <c r="N30" i="6"/>
  <c r="N30" i="10" a="1"/>
  <c r="N30" i="10"/>
  <c r="O30" i="6"/>
  <c r="O30" i="10" a="1"/>
  <c r="O30" i="10"/>
  <c r="P30" i="6"/>
  <c r="P30" i="10" a="1"/>
  <c r="P30" i="10"/>
  <c r="Q30" i="6"/>
  <c r="Q30" i="10" a="1"/>
  <c r="Q30" i="10"/>
  <c r="R30" i="6"/>
  <c r="R30" i="10" a="1"/>
  <c r="R30" i="10"/>
  <c r="S30" i="6"/>
  <c r="S30" i="10" a="1"/>
  <c r="S30" i="10"/>
  <c r="T30" i="6"/>
  <c r="T30" i="10" a="1"/>
  <c r="T30" i="10"/>
  <c r="U30" i="6"/>
  <c r="U30" i="10" a="1"/>
  <c r="U30" i="10"/>
  <c r="V30" i="6"/>
  <c r="V30" i="10" a="1"/>
  <c r="V30" i="10"/>
  <c r="W30" i="6"/>
  <c r="W30" i="10" a="1"/>
  <c r="W30" i="10"/>
  <c r="X30" i="6"/>
  <c r="X30" i="10" a="1"/>
  <c r="X30" i="10"/>
  <c r="Y30" i="6"/>
  <c r="Y30" i="10" a="1"/>
  <c r="Y30" i="10"/>
  <c r="Z30" i="6"/>
  <c r="Z30" i="10" a="1"/>
  <c r="Z30" i="10"/>
  <c r="AA30" i="6"/>
  <c r="AA30" i="10" a="1"/>
  <c r="AA30" i="10"/>
  <c r="AB30" i="6"/>
  <c r="AB30" i="10" a="1"/>
  <c r="AB30" i="10"/>
  <c r="AC30" i="6"/>
  <c r="AC30" i="10" a="1"/>
  <c r="AC30" i="10"/>
  <c r="AD30" i="6"/>
  <c r="AD30" i="10" a="1"/>
  <c r="AD30" i="10"/>
  <c r="AE30" i="6"/>
  <c r="AE30" i="10" a="1"/>
  <c r="AE30" i="10"/>
  <c r="AF30" i="6"/>
  <c r="AF30" i="10" a="1"/>
  <c r="AF30" i="10"/>
  <c r="AG30" i="6"/>
  <c r="AG30" i="10" a="1"/>
  <c r="AG30" i="10"/>
  <c r="AH30" i="6"/>
  <c r="AH30" i="10" a="1"/>
  <c r="AH30" i="10"/>
  <c r="AI30" i="6"/>
  <c r="AI30" i="10" a="1"/>
  <c r="AI30" i="10"/>
  <c r="AJ30" i="6"/>
  <c r="AJ30" i="10" a="1"/>
  <c r="AJ30" i="10"/>
  <c r="AK30" i="6"/>
  <c r="AK30" i="10" a="1"/>
  <c r="AK30" i="10"/>
  <c r="AL30" i="6"/>
  <c r="AL30" i="10" a="1"/>
  <c r="AL30" i="10"/>
  <c r="AM30" i="6"/>
  <c r="AM30" i="10" a="1"/>
  <c r="AM30" i="10"/>
  <c r="AN30" i="6"/>
  <c r="AN30" i="10" a="1"/>
  <c r="AN30" i="10"/>
  <c r="AO30" i="6"/>
  <c r="AO30" i="10" a="1"/>
  <c r="AO30" i="10"/>
  <c r="AP30" i="6"/>
  <c r="AP30" i="10" a="1"/>
  <c r="AP30" i="10"/>
  <c r="AQ30" i="6"/>
  <c r="AQ30" i="10" a="1"/>
  <c r="AQ30" i="10"/>
  <c r="AS30" i="10" a="1"/>
  <c r="AS30" i="10"/>
  <c r="AT30" i="10" a="1"/>
  <c r="AT30" i="10"/>
  <c r="AU30" i="6"/>
  <c r="AU30" i="10" a="1"/>
  <c r="AU30" i="10"/>
  <c r="AV30" i="6"/>
  <c r="AV30" i="10" a="1"/>
  <c r="AV30" i="10"/>
  <c r="AW30" i="6"/>
  <c r="AW30" i="10" a="1"/>
  <c r="AW30" i="10"/>
  <c r="AX30" i="6"/>
  <c r="AX30" i="10" a="1"/>
  <c r="AX30" i="10"/>
  <c r="AY30" i="6"/>
  <c r="AY30" i="10" a="1"/>
  <c r="AY30" i="10"/>
  <c r="AZ30" i="6"/>
  <c r="AZ30" i="10" a="1"/>
  <c r="AZ30" i="10"/>
  <c r="BA30" i="6"/>
  <c r="BA30" i="10" a="1"/>
  <c r="BA30" i="10"/>
  <c r="BB30" i="6"/>
  <c r="BB30" i="10" a="1"/>
  <c r="BB30" i="10"/>
  <c r="BC30" i="6"/>
  <c r="BC30" i="10" a="1"/>
  <c r="BC30" i="10"/>
  <c r="BD30" i="6"/>
  <c r="BD30" i="10" a="1"/>
  <c r="BD30" i="10"/>
  <c r="BE30" i="6"/>
  <c r="BE30" i="10" a="1"/>
  <c r="BE30" i="10"/>
  <c r="BF30" i="6"/>
  <c r="BF30" i="10" a="1"/>
  <c r="BF30" i="10"/>
  <c r="BG30" i="6"/>
  <c r="BG30" i="10" a="1"/>
  <c r="BG30" i="10"/>
  <c r="BH30" i="6"/>
  <c r="BH30" i="10" a="1"/>
  <c r="BH30" i="10"/>
  <c r="BI30" i="6"/>
  <c r="BI30" i="10" a="1"/>
  <c r="BI30" i="10"/>
  <c r="BJ30" i="6"/>
  <c r="BJ30" i="10" a="1"/>
  <c r="BJ30" i="10"/>
  <c r="BK30" i="10" a="1"/>
  <c r="BK30" i="10"/>
  <c r="F31" i="6"/>
  <c r="F31" i="10"/>
  <c r="G31" i="6"/>
  <c r="G31" i="10"/>
  <c r="H31" i="6"/>
  <c r="H31" i="10"/>
  <c r="I31" i="6"/>
  <c r="I31" i="10"/>
  <c r="J31" i="6"/>
  <c r="J31" i="10"/>
  <c r="K31" i="6"/>
  <c r="K31" i="10"/>
  <c r="L31" i="6"/>
  <c r="L31" i="10" a="1"/>
  <c r="L31" i="10"/>
  <c r="M31" i="6"/>
  <c r="M31" i="10" a="1"/>
  <c r="M31" i="10"/>
  <c r="N31" i="6"/>
  <c r="N31" i="10" a="1"/>
  <c r="N31" i="10"/>
  <c r="O31" i="6"/>
  <c r="O31" i="10" a="1"/>
  <c r="O31" i="10"/>
  <c r="P31" i="6"/>
  <c r="P31" i="10" a="1"/>
  <c r="P31" i="10"/>
  <c r="Q31" i="6"/>
  <c r="Q31" i="10" a="1"/>
  <c r="Q31" i="10"/>
  <c r="R31" i="6"/>
  <c r="R31" i="10" a="1"/>
  <c r="R31" i="10"/>
  <c r="S31" i="6"/>
  <c r="S31" i="10" a="1"/>
  <c r="S31" i="10"/>
  <c r="T31" i="6"/>
  <c r="T31" i="10" a="1"/>
  <c r="T31" i="10"/>
  <c r="U31" i="6"/>
  <c r="U31" i="10" a="1"/>
  <c r="U31" i="10"/>
  <c r="V31" i="6"/>
  <c r="V31" i="10" a="1"/>
  <c r="V31" i="10"/>
  <c r="W31" i="6"/>
  <c r="W31" i="10" a="1"/>
  <c r="W31" i="10"/>
  <c r="X31" i="6"/>
  <c r="X31" i="10" a="1"/>
  <c r="X31" i="10"/>
  <c r="Y31" i="6"/>
  <c r="Y31" i="10" a="1"/>
  <c r="Y31" i="10"/>
  <c r="Z31" i="6"/>
  <c r="Z31" i="10" a="1"/>
  <c r="Z31" i="10"/>
  <c r="AA31" i="6"/>
  <c r="AA31" i="10" a="1"/>
  <c r="AA31" i="10"/>
  <c r="AB31" i="6"/>
  <c r="AB31" i="10" a="1"/>
  <c r="AB31" i="10"/>
  <c r="AC31" i="6"/>
  <c r="AC31" i="10" a="1"/>
  <c r="AC31" i="10"/>
  <c r="AD31" i="6"/>
  <c r="AD31" i="10" a="1"/>
  <c r="AD31" i="10"/>
  <c r="AE31" i="6"/>
  <c r="AE31" i="10" a="1"/>
  <c r="AE31" i="10"/>
  <c r="AF31" i="6"/>
  <c r="AF31" i="10" a="1"/>
  <c r="AF31" i="10"/>
  <c r="AG31" i="6"/>
  <c r="AG31" i="10" a="1"/>
  <c r="AG31" i="10"/>
  <c r="AH31" i="6"/>
  <c r="AH31" i="10" a="1"/>
  <c r="AH31" i="10"/>
  <c r="AI31" i="6"/>
  <c r="AI31" i="10" a="1"/>
  <c r="AI31" i="10"/>
  <c r="AJ31" i="6"/>
  <c r="AJ31" i="10" a="1"/>
  <c r="AJ31" i="10"/>
  <c r="AK31" i="6"/>
  <c r="AK31" i="10" a="1"/>
  <c r="AK31" i="10"/>
  <c r="AL31" i="6"/>
  <c r="AL31" i="10" a="1"/>
  <c r="AL31" i="10"/>
  <c r="AM31" i="6"/>
  <c r="AM31" i="10" a="1"/>
  <c r="AM31" i="10"/>
  <c r="AN31" i="6"/>
  <c r="AN31" i="10" a="1"/>
  <c r="AN31" i="10"/>
  <c r="AO31" i="6"/>
  <c r="AO31" i="10" a="1"/>
  <c r="AO31" i="10"/>
  <c r="AP31" i="6"/>
  <c r="AP31" i="10" a="1"/>
  <c r="AP31" i="10"/>
  <c r="AQ31" i="6"/>
  <c r="AQ31" i="10" a="1"/>
  <c r="AQ31" i="10"/>
  <c r="AS31" i="10" a="1"/>
  <c r="AS31" i="10"/>
  <c r="AT31" i="10" a="1"/>
  <c r="AT31" i="10"/>
  <c r="AU31" i="6"/>
  <c r="AU31" i="10" a="1"/>
  <c r="AU31" i="10"/>
  <c r="AV31" i="6"/>
  <c r="AV31" i="10" a="1"/>
  <c r="AV31" i="10"/>
  <c r="AW31" i="6"/>
  <c r="AW31" i="10" a="1"/>
  <c r="AW31" i="10"/>
  <c r="AX31" i="6"/>
  <c r="AX31" i="10" a="1"/>
  <c r="AX31" i="10"/>
  <c r="AY31" i="6"/>
  <c r="AY31" i="10" a="1"/>
  <c r="AY31" i="10"/>
  <c r="AZ31" i="6"/>
  <c r="AZ31" i="10" a="1"/>
  <c r="AZ31" i="10"/>
  <c r="BA31" i="6"/>
  <c r="BA31" i="10" a="1"/>
  <c r="BA31" i="10"/>
  <c r="BB31" i="6"/>
  <c r="BB31" i="10" a="1"/>
  <c r="BB31" i="10"/>
  <c r="BC31" i="6"/>
  <c r="BC31" i="10" a="1"/>
  <c r="BC31" i="10"/>
  <c r="BD31" i="6"/>
  <c r="BD31" i="10" a="1"/>
  <c r="BD31" i="10"/>
  <c r="BE31" i="6"/>
  <c r="BE31" i="10" a="1"/>
  <c r="BE31" i="10"/>
  <c r="BF31" i="6"/>
  <c r="BF31" i="10" a="1"/>
  <c r="BF31" i="10"/>
  <c r="BG31" i="6"/>
  <c r="BG31" i="10" a="1"/>
  <c r="BG31" i="10"/>
  <c r="BH31" i="6"/>
  <c r="BH31" i="10" a="1"/>
  <c r="BH31" i="10"/>
  <c r="BI31" i="6"/>
  <c r="BI31" i="10" a="1"/>
  <c r="BI31" i="10"/>
  <c r="BJ31" i="6"/>
  <c r="BJ31" i="10" a="1"/>
  <c r="BJ31" i="10"/>
  <c r="BK31" i="10" a="1"/>
  <c r="BK31" i="10"/>
  <c r="F32" i="6"/>
  <c r="F32" i="10"/>
  <c r="G32" i="6"/>
  <c r="G32" i="10"/>
  <c r="H32" i="6"/>
  <c r="H32" i="10"/>
  <c r="I32" i="6"/>
  <c r="I32" i="10"/>
  <c r="J32" i="6"/>
  <c r="J32" i="10"/>
  <c r="K32" i="6"/>
  <c r="K32" i="10"/>
  <c r="L32" i="6"/>
  <c r="L32" i="10" a="1"/>
  <c r="L32" i="10"/>
  <c r="M32" i="6"/>
  <c r="M32" i="10" a="1"/>
  <c r="M32" i="10"/>
  <c r="N32" i="6"/>
  <c r="N32" i="10" a="1"/>
  <c r="N32" i="10"/>
  <c r="O32" i="6"/>
  <c r="O32" i="10" a="1"/>
  <c r="O32" i="10"/>
  <c r="P32" i="6"/>
  <c r="P32" i="10" a="1"/>
  <c r="P32" i="10"/>
  <c r="Q32" i="6"/>
  <c r="Q32" i="10" a="1"/>
  <c r="Q32" i="10"/>
  <c r="R32" i="6"/>
  <c r="R32" i="10" a="1"/>
  <c r="R32" i="10"/>
  <c r="S32" i="6"/>
  <c r="S32" i="10" a="1"/>
  <c r="S32" i="10"/>
  <c r="T32" i="6"/>
  <c r="T32" i="10" a="1"/>
  <c r="T32" i="10"/>
  <c r="U32" i="6"/>
  <c r="U32" i="10" a="1"/>
  <c r="U32" i="10"/>
  <c r="V32" i="6"/>
  <c r="V32" i="10" a="1"/>
  <c r="V32" i="10"/>
  <c r="W32" i="6"/>
  <c r="W32" i="10" a="1"/>
  <c r="W32" i="10"/>
  <c r="X32" i="6"/>
  <c r="X32" i="10" a="1"/>
  <c r="X32" i="10"/>
  <c r="Y32" i="6"/>
  <c r="Y32" i="10" a="1"/>
  <c r="Y32" i="10"/>
  <c r="Z32" i="6"/>
  <c r="Z32" i="10" a="1"/>
  <c r="Z32" i="10"/>
  <c r="AA32" i="6"/>
  <c r="AA32" i="10" a="1"/>
  <c r="AA32" i="10"/>
  <c r="AB32" i="6"/>
  <c r="AB32" i="10" a="1"/>
  <c r="AB32" i="10"/>
  <c r="AC32" i="6"/>
  <c r="AC32" i="10" a="1"/>
  <c r="AC32" i="10"/>
  <c r="AD32" i="6"/>
  <c r="AD32" i="10" a="1"/>
  <c r="AD32" i="10"/>
  <c r="AE32" i="6"/>
  <c r="AE32" i="10" a="1"/>
  <c r="AE32" i="10"/>
  <c r="AF32" i="6"/>
  <c r="AF32" i="10" a="1"/>
  <c r="AF32" i="10"/>
  <c r="AG32" i="6"/>
  <c r="AG32" i="10" a="1"/>
  <c r="AG32" i="10"/>
  <c r="AH32" i="6"/>
  <c r="AH32" i="10" a="1"/>
  <c r="AH32" i="10"/>
  <c r="AI32" i="6"/>
  <c r="AI32" i="10" a="1"/>
  <c r="AI32" i="10"/>
  <c r="AJ32" i="6"/>
  <c r="AJ32" i="10" a="1"/>
  <c r="AJ32" i="10"/>
  <c r="AK32" i="6"/>
  <c r="AK32" i="10" a="1"/>
  <c r="AK32" i="10"/>
  <c r="AL32" i="6"/>
  <c r="AL32" i="10" a="1"/>
  <c r="AL32" i="10"/>
  <c r="AM32" i="6"/>
  <c r="AM32" i="10" a="1"/>
  <c r="AM32" i="10"/>
  <c r="AN32" i="6"/>
  <c r="AN32" i="10" a="1"/>
  <c r="AN32" i="10"/>
  <c r="AO32" i="6"/>
  <c r="AO32" i="10" a="1"/>
  <c r="AO32" i="10"/>
  <c r="AP32" i="6"/>
  <c r="AP32" i="10" a="1"/>
  <c r="AP32" i="10"/>
  <c r="AQ32" i="6"/>
  <c r="AQ32" i="10" a="1"/>
  <c r="AQ32" i="10"/>
  <c r="AS32" i="10" a="1"/>
  <c r="AS32" i="10"/>
  <c r="AT32" i="10" a="1"/>
  <c r="AT32" i="10"/>
  <c r="AU32" i="6"/>
  <c r="AU32" i="10" a="1"/>
  <c r="AU32" i="10"/>
  <c r="AV32" i="6"/>
  <c r="AV32" i="10" a="1"/>
  <c r="AV32" i="10"/>
  <c r="AW32" i="6"/>
  <c r="AW32" i="10" a="1"/>
  <c r="AW32" i="10"/>
  <c r="AX32" i="6"/>
  <c r="AX32" i="10" a="1"/>
  <c r="AX32" i="10"/>
  <c r="AY32" i="6"/>
  <c r="AY32" i="10" a="1"/>
  <c r="AY32" i="10"/>
  <c r="AZ32" i="6"/>
  <c r="AZ32" i="10" a="1"/>
  <c r="AZ32" i="10"/>
  <c r="BA32" i="6"/>
  <c r="BA32" i="10" a="1"/>
  <c r="BA32" i="10"/>
  <c r="BB32" i="6"/>
  <c r="BB32" i="10" a="1"/>
  <c r="BB32" i="10"/>
  <c r="BC32" i="6"/>
  <c r="BC32" i="10" a="1"/>
  <c r="BC32" i="10"/>
  <c r="BD32" i="6"/>
  <c r="BD32" i="10" a="1"/>
  <c r="BD32" i="10"/>
  <c r="BE32" i="6"/>
  <c r="BE32" i="10" a="1"/>
  <c r="BE32" i="10"/>
  <c r="BF32" i="6"/>
  <c r="BF32" i="10" a="1"/>
  <c r="BF32" i="10"/>
  <c r="BG32" i="6"/>
  <c r="BG32" i="10" a="1"/>
  <c r="BG32" i="10"/>
  <c r="BH32" i="6"/>
  <c r="BH32" i="10" a="1"/>
  <c r="BH32" i="10"/>
  <c r="BI32" i="6"/>
  <c r="BI32" i="10" a="1"/>
  <c r="BI32" i="10"/>
  <c r="BJ32" i="6"/>
  <c r="BJ32" i="10" a="1"/>
  <c r="BJ32" i="10"/>
  <c r="BK32" i="10" a="1"/>
  <c r="BK32" i="10"/>
  <c r="F33" i="6"/>
  <c r="F33" i="10"/>
  <c r="G33" i="6"/>
  <c r="G33" i="10"/>
  <c r="H33" i="6"/>
  <c r="H33" i="10"/>
  <c r="I33" i="6"/>
  <c r="I33" i="10"/>
  <c r="J33" i="6"/>
  <c r="J33" i="10"/>
  <c r="K33" i="6"/>
  <c r="K33" i="10"/>
  <c r="L33" i="6"/>
  <c r="L33" i="10" a="1"/>
  <c r="L33" i="10"/>
  <c r="M33" i="6"/>
  <c r="M33" i="10" a="1"/>
  <c r="M33" i="10"/>
  <c r="N33" i="6"/>
  <c r="N33" i="10" a="1"/>
  <c r="N33" i="10"/>
  <c r="O33" i="6"/>
  <c r="O33" i="10" a="1"/>
  <c r="O33" i="10"/>
  <c r="P33" i="6"/>
  <c r="P33" i="10" a="1"/>
  <c r="P33" i="10"/>
  <c r="Q33" i="6"/>
  <c r="Q33" i="10" a="1"/>
  <c r="Q33" i="10"/>
  <c r="R33" i="6"/>
  <c r="R33" i="10" a="1"/>
  <c r="R33" i="10"/>
  <c r="S33" i="6"/>
  <c r="S33" i="10" a="1"/>
  <c r="S33" i="10"/>
  <c r="T33" i="6"/>
  <c r="T33" i="10" a="1"/>
  <c r="T33" i="10"/>
  <c r="U33" i="6"/>
  <c r="U33" i="10" a="1"/>
  <c r="U33" i="10"/>
  <c r="V33" i="6"/>
  <c r="V33" i="10" a="1"/>
  <c r="V33" i="10"/>
  <c r="W33" i="6"/>
  <c r="W33" i="10" a="1"/>
  <c r="W33" i="10"/>
  <c r="X33" i="6"/>
  <c r="X33" i="10" a="1"/>
  <c r="X33" i="10"/>
  <c r="Y33" i="6"/>
  <c r="Y33" i="10" a="1"/>
  <c r="Y33" i="10"/>
  <c r="Z33" i="6"/>
  <c r="Z33" i="10" a="1"/>
  <c r="Z33" i="10"/>
  <c r="AA33" i="6"/>
  <c r="AA33" i="10" a="1"/>
  <c r="AA33" i="10"/>
  <c r="AB33" i="6"/>
  <c r="AB33" i="10" a="1"/>
  <c r="AB33" i="10"/>
  <c r="AC33" i="6"/>
  <c r="AC33" i="10" a="1"/>
  <c r="AC33" i="10"/>
  <c r="AD33" i="6"/>
  <c r="AD33" i="10" a="1"/>
  <c r="AD33" i="10"/>
  <c r="AE33" i="6"/>
  <c r="AE33" i="10" a="1"/>
  <c r="AE33" i="10"/>
  <c r="AF33" i="6"/>
  <c r="AF33" i="10" a="1"/>
  <c r="AF33" i="10"/>
  <c r="AG33" i="6"/>
  <c r="AG33" i="10" a="1"/>
  <c r="AG33" i="10"/>
  <c r="AH33" i="6"/>
  <c r="AH33" i="10" a="1"/>
  <c r="AH33" i="10"/>
  <c r="AI33" i="6"/>
  <c r="AI33" i="10" a="1"/>
  <c r="AI33" i="10"/>
  <c r="AJ33" i="6"/>
  <c r="AJ33" i="10" a="1"/>
  <c r="AJ33" i="10"/>
  <c r="AK33" i="6"/>
  <c r="AK33" i="10" a="1"/>
  <c r="AK33" i="10"/>
  <c r="AL33" i="6"/>
  <c r="AL33" i="10" a="1"/>
  <c r="AL33" i="10"/>
  <c r="AM33" i="6"/>
  <c r="AM33" i="10" a="1"/>
  <c r="AM33" i="10"/>
  <c r="AN33" i="6"/>
  <c r="AN33" i="10" a="1"/>
  <c r="AN33" i="10"/>
  <c r="AO33" i="6"/>
  <c r="AO33" i="10" a="1"/>
  <c r="AO33" i="10"/>
  <c r="AP33" i="6"/>
  <c r="AP33" i="10" a="1"/>
  <c r="AP33" i="10"/>
  <c r="AQ33" i="6"/>
  <c r="AQ33" i="10" a="1"/>
  <c r="AQ33" i="10"/>
  <c r="AS33" i="10" a="1"/>
  <c r="AS33" i="10"/>
  <c r="AT33" i="10" a="1"/>
  <c r="AT33" i="10"/>
  <c r="AU33" i="6"/>
  <c r="AU33" i="10" a="1"/>
  <c r="AU33" i="10"/>
  <c r="AV33" i="6"/>
  <c r="AV33" i="10" a="1"/>
  <c r="AV33" i="10"/>
  <c r="AW33" i="6"/>
  <c r="AW33" i="10" a="1"/>
  <c r="AW33" i="10"/>
  <c r="AX33" i="6"/>
  <c r="AX33" i="10" a="1"/>
  <c r="AX33" i="10"/>
  <c r="AY33" i="6"/>
  <c r="AY33" i="10" a="1"/>
  <c r="AY33" i="10"/>
  <c r="AZ33" i="6"/>
  <c r="AZ33" i="10" a="1"/>
  <c r="AZ33" i="10"/>
  <c r="BA33" i="6"/>
  <c r="BA33" i="10" a="1"/>
  <c r="BA33" i="10"/>
  <c r="BB33" i="6"/>
  <c r="BB33" i="10" a="1"/>
  <c r="BB33" i="10"/>
  <c r="BC33" i="6"/>
  <c r="BC33" i="10" a="1"/>
  <c r="BC33" i="10"/>
  <c r="BD33" i="6"/>
  <c r="BD33" i="10" a="1"/>
  <c r="BD33" i="10"/>
  <c r="BE33" i="6"/>
  <c r="BE33" i="10" a="1"/>
  <c r="BE33" i="10"/>
  <c r="BF33" i="6"/>
  <c r="BF33" i="10" a="1"/>
  <c r="BF33" i="10"/>
  <c r="BG33" i="6"/>
  <c r="BG33" i="10" a="1"/>
  <c r="BG33" i="10"/>
  <c r="BH33" i="6"/>
  <c r="BH33" i="10" a="1"/>
  <c r="BH33" i="10"/>
  <c r="BI33" i="6"/>
  <c r="BI33" i="10" a="1"/>
  <c r="BI33" i="10"/>
  <c r="BJ33" i="6"/>
  <c r="BJ33" i="10" a="1"/>
  <c r="BJ33" i="10"/>
  <c r="BK33" i="10" a="1"/>
  <c r="BK33" i="10"/>
  <c r="F34" i="6"/>
  <c r="F34" i="10"/>
  <c r="G34" i="6"/>
  <c r="G34" i="10"/>
  <c r="H34" i="6"/>
  <c r="H34" i="10"/>
  <c r="I34" i="6"/>
  <c r="I34" i="10"/>
  <c r="J34" i="6"/>
  <c r="J34" i="10"/>
  <c r="K34" i="6"/>
  <c r="K34" i="10"/>
  <c r="L34" i="6"/>
  <c r="L34" i="10" a="1"/>
  <c r="L34" i="10"/>
  <c r="M34" i="6"/>
  <c r="M34" i="10" a="1"/>
  <c r="M34" i="10"/>
  <c r="N34" i="6"/>
  <c r="N34" i="10" a="1"/>
  <c r="N34" i="10"/>
  <c r="O34" i="6"/>
  <c r="O34" i="10" a="1"/>
  <c r="O34" i="10"/>
  <c r="P34" i="6"/>
  <c r="P34" i="10" a="1"/>
  <c r="P34" i="10"/>
  <c r="Q34" i="6"/>
  <c r="Q34" i="10" a="1"/>
  <c r="Q34" i="10"/>
  <c r="R34" i="6"/>
  <c r="R34" i="10" a="1"/>
  <c r="R34" i="10"/>
  <c r="S34" i="6"/>
  <c r="S34" i="10" a="1"/>
  <c r="S34" i="10"/>
  <c r="T34" i="6"/>
  <c r="T34" i="10" a="1"/>
  <c r="T34" i="10"/>
  <c r="U34" i="6"/>
  <c r="U34" i="10" a="1"/>
  <c r="U34" i="10"/>
  <c r="V34" i="6"/>
  <c r="V34" i="10" a="1"/>
  <c r="V34" i="10"/>
  <c r="W34" i="6"/>
  <c r="W34" i="10" a="1"/>
  <c r="W34" i="10"/>
  <c r="X34" i="6"/>
  <c r="X34" i="10" a="1"/>
  <c r="X34" i="10"/>
  <c r="Y34" i="6"/>
  <c r="Y34" i="10" a="1"/>
  <c r="Y34" i="10"/>
  <c r="Z34" i="6"/>
  <c r="Z34" i="10" a="1"/>
  <c r="Z34" i="10"/>
  <c r="AA34" i="6"/>
  <c r="AA34" i="10" a="1"/>
  <c r="AA34" i="10"/>
  <c r="AB34" i="6"/>
  <c r="AB34" i="10" a="1"/>
  <c r="AB34" i="10"/>
  <c r="AC34" i="6"/>
  <c r="AC34" i="10" a="1"/>
  <c r="AC34" i="10"/>
  <c r="AD34" i="6"/>
  <c r="AD34" i="10" a="1"/>
  <c r="AD34" i="10"/>
  <c r="AE34" i="6"/>
  <c r="AE34" i="10" a="1"/>
  <c r="AE34" i="10"/>
  <c r="AF34" i="6"/>
  <c r="AF34" i="10" a="1"/>
  <c r="AF34" i="10"/>
  <c r="AG34" i="6"/>
  <c r="AG34" i="10" a="1"/>
  <c r="AG34" i="10"/>
  <c r="AH34" i="6"/>
  <c r="AH34" i="10" a="1"/>
  <c r="AH34" i="10"/>
  <c r="AI34" i="6"/>
  <c r="AI34" i="10" a="1"/>
  <c r="AI34" i="10"/>
  <c r="AJ34" i="6"/>
  <c r="AJ34" i="10" a="1"/>
  <c r="AJ34" i="10"/>
  <c r="AK34" i="6"/>
  <c r="AK34" i="10" a="1"/>
  <c r="AK34" i="10"/>
  <c r="AL34" i="6"/>
  <c r="AL34" i="10" a="1"/>
  <c r="AL34" i="10"/>
  <c r="AM34" i="6"/>
  <c r="AM34" i="10" a="1"/>
  <c r="AM34" i="10"/>
  <c r="AN34" i="6"/>
  <c r="AN34" i="10" a="1"/>
  <c r="AN34" i="10"/>
  <c r="AO34" i="6"/>
  <c r="AO34" i="10" a="1"/>
  <c r="AO34" i="10"/>
  <c r="AP34" i="6"/>
  <c r="AP34" i="10" a="1"/>
  <c r="AP34" i="10"/>
  <c r="AQ34" i="6"/>
  <c r="AQ34" i="10" a="1"/>
  <c r="AQ34" i="10"/>
  <c r="AS34" i="10" a="1"/>
  <c r="AS34" i="10"/>
  <c r="AT34" i="10" a="1"/>
  <c r="AT34" i="10"/>
  <c r="AU34" i="6"/>
  <c r="AU34" i="10" a="1"/>
  <c r="AU34" i="10"/>
  <c r="AV34" i="6"/>
  <c r="AV34" i="10" a="1"/>
  <c r="AV34" i="10"/>
  <c r="AW34" i="6"/>
  <c r="AW34" i="10" a="1"/>
  <c r="AW34" i="10"/>
  <c r="AX34" i="6"/>
  <c r="AX34" i="10" a="1"/>
  <c r="AX34" i="10"/>
  <c r="AY34" i="6"/>
  <c r="AY34" i="10" a="1"/>
  <c r="AY34" i="10"/>
  <c r="AZ34" i="6"/>
  <c r="AZ34" i="10" a="1"/>
  <c r="AZ34" i="10"/>
  <c r="BA34" i="6"/>
  <c r="BA34" i="10" a="1"/>
  <c r="BA34" i="10"/>
  <c r="BB34" i="6"/>
  <c r="BB34" i="10" a="1"/>
  <c r="BB34" i="10"/>
  <c r="BC34" i="6"/>
  <c r="BC34" i="10" a="1"/>
  <c r="BC34" i="10"/>
  <c r="BD34" i="6"/>
  <c r="BD34" i="10" a="1"/>
  <c r="BD34" i="10"/>
  <c r="BE34" i="6"/>
  <c r="BE34" i="10" a="1"/>
  <c r="BE34" i="10"/>
  <c r="BF34" i="6"/>
  <c r="BF34" i="10" a="1"/>
  <c r="BF34" i="10"/>
  <c r="BG34" i="6"/>
  <c r="BG34" i="10" a="1"/>
  <c r="BG34" i="10"/>
  <c r="BH34" i="6"/>
  <c r="BH34" i="10" a="1"/>
  <c r="BH34" i="10"/>
  <c r="BI34" i="6"/>
  <c r="BI34" i="10" a="1"/>
  <c r="BI34" i="10"/>
  <c r="BJ34" i="6"/>
  <c r="BJ34" i="10" a="1"/>
  <c r="BJ34" i="10"/>
  <c r="BK34" i="10" a="1"/>
  <c r="BK34" i="10"/>
  <c r="F35" i="6"/>
  <c r="F35" i="10"/>
  <c r="G35" i="6"/>
  <c r="G35" i="10"/>
  <c r="H35" i="6"/>
  <c r="H35" i="10"/>
  <c r="I35" i="6"/>
  <c r="I35" i="10"/>
  <c r="J35" i="6"/>
  <c r="J35" i="10"/>
  <c r="K35" i="6"/>
  <c r="K35" i="10"/>
  <c r="L35" i="6"/>
  <c r="L35" i="10" a="1"/>
  <c r="L35" i="10"/>
  <c r="M35" i="6"/>
  <c r="M35" i="10" a="1"/>
  <c r="M35" i="10"/>
  <c r="N35" i="6"/>
  <c r="N35" i="10" a="1"/>
  <c r="N35" i="10"/>
  <c r="O35" i="6"/>
  <c r="O35" i="10" a="1"/>
  <c r="O35" i="10"/>
  <c r="P35" i="6"/>
  <c r="P35" i="10" a="1"/>
  <c r="P35" i="10"/>
  <c r="Q35" i="6"/>
  <c r="Q35" i="10" a="1"/>
  <c r="Q35" i="10"/>
  <c r="R35" i="6"/>
  <c r="R35" i="10" a="1"/>
  <c r="R35" i="10"/>
  <c r="S35" i="6"/>
  <c r="S35" i="10" a="1"/>
  <c r="S35" i="10"/>
  <c r="T35" i="6"/>
  <c r="T35" i="10" a="1"/>
  <c r="T35" i="10"/>
  <c r="U35" i="6"/>
  <c r="U35" i="10" a="1"/>
  <c r="U35" i="10"/>
  <c r="V35" i="6"/>
  <c r="V35" i="10" a="1"/>
  <c r="V35" i="10"/>
  <c r="W35" i="6"/>
  <c r="W35" i="10" a="1"/>
  <c r="W35" i="10"/>
  <c r="X35" i="6"/>
  <c r="X35" i="10" a="1"/>
  <c r="X35" i="10"/>
  <c r="Y35" i="6"/>
  <c r="Y35" i="10" a="1"/>
  <c r="Y35" i="10"/>
  <c r="Z35" i="6"/>
  <c r="Z35" i="10" a="1"/>
  <c r="Z35" i="10"/>
  <c r="AA35" i="6"/>
  <c r="AA35" i="10" a="1"/>
  <c r="AA35" i="10"/>
  <c r="AB35" i="6"/>
  <c r="AB35" i="10" a="1"/>
  <c r="AB35" i="10"/>
  <c r="AC35" i="6"/>
  <c r="AC35" i="10" a="1"/>
  <c r="AC35" i="10"/>
  <c r="AD35" i="6"/>
  <c r="AD35" i="10" a="1"/>
  <c r="AD35" i="10"/>
  <c r="AE35" i="6"/>
  <c r="AE35" i="10" a="1"/>
  <c r="AE35" i="10"/>
  <c r="AF35" i="6"/>
  <c r="AF35" i="10" a="1"/>
  <c r="AF35" i="10"/>
  <c r="AG35" i="6"/>
  <c r="AG35" i="10" a="1"/>
  <c r="AG35" i="10"/>
  <c r="AH35" i="6"/>
  <c r="AH35" i="10" a="1"/>
  <c r="AH35" i="10"/>
  <c r="AI35" i="6"/>
  <c r="AI35" i="10" a="1"/>
  <c r="AI35" i="10"/>
  <c r="AJ35" i="6"/>
  <c r="AJ35" i="10" a="1"/>
  <c r="AJ35" i="10"/>
  <c r="AK35" i="6"/>
  <c r="AK35" i="10" a="1"/>
  <c r="AK35" i="10"/>
  <c r="AL35" i="6"/>
  <c r="AL35" i="10" a="1"/>
  <c r="AL35" i="10"/>
  <c r="AM35" i="6"/>
  <c r="AM35" i="10" a="1"/>
  <c r="AM35" i="10"/>
  <c r="AN35" i="6"/>
  <c r="AN35" i="10" a="1"/>
  <c r="AN35" i="10"/>
  <c r="AO35" i="6"/>
  <c r="AO35" i="10" a="1"/>
  <c r="AO35" i="10"/>
  <c r="AP35" i="6"/>
  <c r="AP35" i="10" a="1"/>
  <c r="AP35" i="10"/>
  <c r="AQ35" i="6"/>
  <c r="AQ35" i="10" a="1"/>
  <c r="AQ35" i="10"/>
  <c r="AS35" i="10" a="1"/>
  <c r="AS35" i="10"/>
  <c r="AT35" i="10" a="1"/>
  <c r="AT35" i="10"/>
  <c r="AU35" i="6"/>
  <c r="AU35" i="10" a="1"/>
  <c r="AU35" i="10"/>
  <c r="AV35" i="6"/>
  <c r="AV35" i="10" a="1"/>
  <c r="AV35" i="10"/>
  <c r="AW35" i="6"/>
  <c r="AW35" i="10" a="1"/>
  <c r="AW35" i="10"/>
  <c r="AX35" i="6"/>
  <c r="AX35" i="10" a="1"/>
  <c r="AX35" i="10"/>
  <c r="AY35" i="6"/>
  <c r="AY35" i="10" a="1"/>
  <c r="AY35" i="10"/>
  <c r="AZ35" i="6"/>
  <c r="AZ35" i="10" a="1"/>
  <c r="AZ35" i="10"/>
  <c r="BA35" i="6"/>
  <c r="BA35" i="10" a="1"/>
  <c r="BA35" i="10"/>
  <c r="BB35" i="6"/>
  <c r="BB35" i="10" a="1"/>
  <c r="BB35" i="10"/>
  <c r="BC35" i="6"/>
  <c r="BC35" i="10" a="1"/>
  <c r="BC35" i="10"/>
  <c r="BD35" i="6"/>
  <c r="BD35" i="10" a="1"/>
  <c r="BD35" i="10"/>
  <c r="BE35" i="6"/>
  <c r="BE35" i="10" a="1"/>
  <c r="BE35" i="10"/>
  <c r="BF35" i="6"/>
  <c r="BF35" i="10" a="1"/>
  <c r="BF35" i="10"/>
  <c r="BG35" i="6"/>
  <c r="BG35" i="10" a="1"/>
  <c r="BG35" i="10"/>
  <c r="BH35" i="6"/>
  <c r="BH35" i="10" a="1"/>
  <c r="BH35" i="10"/>
  <c r="BI35" i="6"/>
  <c r="BI35" i="10" a="1"/>
  <c r="BI35" i="10"/>
  <c r="BJ35" i="6"/>
  <c r="BJ35" i="10" a="1"/>
  <c r="BJ35" i="10"/>
  <c r="BK35" i="10" a="1"/>
  <c r="BK35" i="10"/>
  <c r="F36" i="6"/>
  <c r="F36" i="10"/>
  <c r="G36" i="6"/>
  <c r="G36" i="10"/>
  <c r="H36" i="6"/>
  <c r="H36" i="10"/>
  <c r="I36" i="6"/>
  <c r="I36" i="10"/>
  <c r="J36" i="6"/>
  <c r="J36" i="10"/>
  <c r="K36" i="6"/>
  <c r="K36" i="10"/>
  <c r="L36" i="6"/>
  <c r="L36" i="10" a="1"/>
  <c r="L36" i="10"/>
  <c r="M36" i="6"/>
  <c r="M36" i="10" a="1"/>
  <c r="M36" i="10"/>
  <c r="N36" i="6"/>
  <c r="N36" i="10" a="1"/>
  <c r="N36" i="10"/>
  <c r="O36" i="6"/>
  <c r="O36" i="10" a="1"/>
  <c r="O36" i="10"/>
  <c r="P36" i="6"/>
  <c r="P36" i="10" a="1"/>
  <c r="P36" i="10"/>
  <c r="Q36" i="6"/>
  <c r="Q36" i="10" a="1"/>
  <c r="Q36" i="10"/>
  <c r="R36" i="6"/>
  <c r="R36" i="10" a="1"/>
  <c r="R36" i="10"/>
  <c r="S36" i="6"/>
  <c r="S36" i="10" a="1"/>
  <c r="S36" i="10"/>
  <c r="T36" i="6"/>
  <c r="T36" i="10" a="1"/>
  <c r="T36" i="10"/>
  <c r="U36" i="6"/>
  <c r="U36" i="10" a="1"/>
  <c r="U36" i="10"/>
  <c r="V36" i="6"/>
  <c r="V36" i="10" a="1"/>
  <c r="V36" i="10"/>
  <c r="W36" i="6"/>
  <c r="W36" i="10" a="1"/>
  <c r="W36" i="10"/>
  <c r="X36" i="6"/>
  <c r="X36" i="10" a="1"/>
  <c r="X36" i="10"/>
  <c r="Y36" i="6"/>
  <c r="Y36" i="10" a="1"/>
  <c r="Y36" i="10"/>
  <c r="Z36" i="6"/>
  <c r="Z36" i="10" a="1"/>
  <c r="Z36" i="10"/>
  <c r="AA36" i="6"/>
  <c r="AA36" i="10" a="1"/>
  <c r="AA36" i="10"/>
  <c r="AB36" i="6"/>
  <c r="AB36" i="10" a="1"/>
  <c r="AB36" i="10"/>
  <c r="AC36" i="6"/>
  <c r="AC36" i="10" a="1"/>
  <c r="AC36" i="10"/>
  <c r="AD36" i="6"/>
  <c r="AD36" i="10" a="1"/>
  <c r="AD36" i="10"/>
  <c r="AE36" i="6"/>
  <c r="AE36" i="10" a="1"/>
  <c r="AE36" i="10"/>
  <c r="AF36" i="6"/>
  <c r="AF36" i="10" a="1"/>
  <c r="AF36" i="10"/>
  <c r="AG36" i="6"/>
  <c r="AG36" i="10" a="1"/>
  <c r="AG36" i="10"/>
  <c r="AH36" i="6"/>
  <c r="AH36" i="10" a="1"/>
  <c r="AH36" i="10"/>
  <c r="AI36" i="6"/>
  <c r="AI36" i="10" a="1"/>
  <c r="AI36" i="10"/>
  <c r="AJ36" i="6"/>
  <c r="AJ36" i="10" a="1"/>
  <c r="AJ36" i="10"/>
  <c r="AK36" i="6"/>
  <c r="AK36" i="10" a="1"/>
  <c r="AK36" i="10"/>
  <c r="AL36" i="6"/>
  <c r="AL36" i="10" a="1"/>
  <c r="AL36" i="10"/>
  <c r="AM36" i="6"/>
  <c r="AM36" i="10" a="1"/>
  <c r="AM36" i="10"/>
  <c r="AN36" i="6"/>
  <c r="AN36" i="10" a="1"/>
  <c r="AN36" i="10"/>
  <c r="AO36" i="6"/>
  <c r="AO36" i="10" a="1"/>
  <c r="AO36" i="10"/>
  <c r="AP36" i="6"/>
  <c r="AP36" i="10" a="1"/>
  <c r="AP36" i="10"/>
  <c r="AQ36" i="6"/>
  <c r="AQ36" i="10" a="1"/>
  <c r="AQ36" i="10"/>
  <c r="AS36" i="10" a="1"/>
  <c r="AS36" i="10"/>
  <c r="AT36" i="10" a="1"/>
  <c r="AT36" i="10"/>
  <c r="AU36" i="6"/>
  <c r="AU36" i="10" a="1"/>
  <c r="AU36" i="10"/>
  <c r="AV36" i="6"/>
  <c r="AV36" i="10" a="1"/>
  <c r="AV36" i="10"/>
  <c r="AW36" i="6"/>
  <c r="AW36" i="10" a="1"/>
  <c r="AW36" i="10"/>
  <c r="AX36" i="6"/>
  <c r="AX36" i="10" a="1"/>
  <c r="AX36" i="10"/>
  <c r="AY36" i="6"/>
  <c r="AY36" i="10" a="1"/>
  <c r="AY36" i="10"/>
  <c r="AZ36" i="6"/>
  <c r="AZ36" i="10" a="1"/>
  <c r="AZ36" i="10"/>
  <c r="BA36" i="6"/>
  <c r="BA36" i="10" a="1"/>
  <c r="BA36" i="10"/>
  <c r="BB36" i="6"/>
  <c r="BB36" i="10" a="1"/>
  <c r="BB36" i="10"/>
  <c r="BC36" i="6"/>
  <c r="BC36" i="10" a="1"/>
  <c r="BC36" i="10"/>
  <c r="BD36" i="6"/>
  <c r="BD36" i="10" a="1"/>
  <c r="BD36" i="10"/>
  <c r="BE36" i="6"/>
  <c r="BE36" i="10" a="1"/>
  <c r="BE36" i="10"/>
  <c r="BF36" i="6"/>
  <c r="BF36" i="10" a="1"/>
  <c r="BF36" i="10"/>
  <c r="BG36" i="6"/>
  <c r="BG36" i="10" a="1"/>
  <c r="BG36" i="10"/>
  <c r="BH36" i="6"/>
  <c r="BH36" i="10" a="1"/>
  <c r="BH36" i="10"/>
  <c r="BI36" i="6"/>
  <c r="BI36" i="10" a="1"/>
  <c r="BI36" i="10"/>
  <c r="BJ36" i="6"/>
  <c r="BJ36" i="10" a="1"/>
  <c r="BJ36" i="10"/>
  <c r="BK36" i="10" a="1"/>
  <c r="BK36" i="10"/>
  <c r="F37" i="6"/>
  <c r="F37" i="10"/>
  <c r="G37" i="6"/>
  <c r="G37" i="10"/>
  <c r="H37" i="6"/>
  <c r="H37" i="10"/>
  <c r="I37" i="6"/>
  <c r="I37" i="10"/>
  <c r="J37" i="6"/>
  <c r="J37" i="10"/>
  <c r="K37" i="6"/>
  <c r="K37" i="10"/>
  <c r="L37" i="6"/>
  <c r="L37" i="10" a="1"/>
  <c r="L37" i="10"/>
  <c r="M37" i="6"/>
  <c r="M37" i="10" a="1"/>
  <c r="M37" i="10"/>
  <c r="N37" i="6"/>
  <c r="N37" i="10" a="1"/>
  <c r="N37" i="10"/>
  <c r="O37" i="6"/>
  <c r="O37" i="10" a="1"/>
  <c r="O37" i="10"/>
  <c r="P37" i="6"/>
  <c r="P37" i="10" a="1"/>
  <c r="P37" i="10"/>
  <c r="Q37" i="6"/>
  <c r="Q37" i="10" a="1"/>
  <c r="Q37" i="10"/>
  <c r="R37" i="6"/>
  <c r="R37" i="10" a="1"/>
  <c r="R37" i="10"/>
  <c r="S37" i="6"/>
  <c r="S37" i="10" a="1"/>
  <c r="S37" i="10"/>
  <c r="T37" i="6"/>
  <c r="T37" i="10" a="1"/>
  <c r="T37" i="10"/>
  <c r="U37" i="6"/>
  <c r="U37" i="10" a="1"/>
  <c r="U37" i="10"/>
  <c r="V37" i="6"/>
  <c r="V37" i="10" a="1"/>
  <c r="V37" i="10"/>
  <c r="W37" i="6"/>
  <c r="W37" i="10" a="1"/>
  <c r="W37" i="10"/>
  <c r="X37" i="6"/>
  <c r="X37" i="10" a="1"/>
  <c r="X37" i="10"/>
  <c r="Y37" i="6"/>
  <c r="Y37" i="10" a="1"/>
  <c r="Y37" i="10"/>
  <c r="Z37" i="6"/>
  <c r="Z37" i="10" a="1"/>
  <c r="Z37" i="10"/>
  <c r="AA37" i="6"/>
  <c r="AA37" i="10" a="1"/>
  <c r="AA37" i="10"/>
  <c r="AB37" i="6"/>
  <c r="AB37" i="10" a="1"/>
  <c r="AB37" i="10"/>
  <c r="AC37" i="6"/>
  <c r="AC37" i="10" a="1"/>
  <c r="AC37" i="10"/>
  <c r="AD37" i="6"/>
  <c r="AD37" i="10" a="1"/>
  <c r="AD37" i="10"/>
  <c r="AE37" i="6"/>
  <c r="AE37" i="10" a="1"/>
  <c r="AE37" i="10"/>
  <c r="AF37" i="6"/>
  <c r="AF37" i="10" a="1"/>
  <c r="AF37" i="10"/>
  <c r="AG37" i="6"/>
  <c r="AG37" i="10" a="1"/>
  <c r="AG37" i="10"/>
  <c r="AH37" i="6"/>
  <c r="AH37" i="10" a="1"/>
  <c r="AH37" i="10"/>
  <c r="AI37" i="6"/>
  <c r="AI37" i="10" a="1"/>
  <c r="AI37" i="10"/>
  <c r="AJ37" i="6"/>
  <c r="AJ37" i="10" a="1"/>
  <c r="AJ37" i="10"/>
  <c r="AK37" i="6"/>
  <c r="AK37" i="10" a="1"/>
  <c r="AK37" i="10"/>
  <c r="AL37" i="6"/>
  <c r="AL37" i="10" a="1"/>
  <c r="AL37" i="10"/>
  <c r="AM37" i="6"/>
  <c r="AM37" i="10" a="1"/>
  <c r="AM37" i="10"/>
  <c r="AN37" i="6"/>
  <c r="AN37" i="10" a="1"/>
  <c r="AN37" i="10"/>
  <c r="AO37" i="6"/>
  <c r="AO37" i="10" a="1"/>
  <c r="AO37" i="10"/>
  <c r="AP37" i="6"/>
  <c r="AP37" i="10" a="1"/>
  <c r="AP37" i="10"/>
  <c r="AQ37" i="6"/>
  <c r="AQ37" i="10" a="1"/>
  <c r="AQ37" i="10"/>
  <c r="AS37" i="10" a="1"/>
  <c r="AS37" i="10"/>
  <c r="AT37" i="10" a="1"/>
  <c r="AT37" i="10"/>
  <c r="AU37" i="6"/>
  <c r="AU37" i="10" a="1"/>
  <c r="AU37" i="10"/>
  <c r="AV37" i="6"/>
  <c r="AV37" i="10" a="1"/>
  <c r="AV37" i="10"/>
  <c r="AW37" i="6"/>
  <c r="AW37" i="10" a="1"/>
  <c r="AW37" i="10"/>
  <c r="AX37" i="6"/>
  <c r="AX37" i="10" a="1"/>
  <c r="AX37" i="10"/>
  <c r="AY37" i="6"/>
  <c r="AY37" i="10" a="1"/>
  <c r="AY37" i="10"/>
  <c r="AZ37" i="6"/>
  <c r="AZ37" i="10" a="1"/>
  <c r="AZ37" i="10"/>
  <c r="BA37" i="6"/>
  <c r="BA37" i="10" a="1"/>
  <c r="BA37" i="10"/>
  <c r="BB37" i="6"/>
  <c r="BB37" i="10" a="1"/>
  <c r="BB37" i="10"/>
  <c r="BC37" i="6"/>
  <c r="BC37" i="10" a="1"/>
  <c r="BC37" i="10"/>
  <c r="BD37" i="6"/>
  <c r="BD37" i="10" a="1"/>
  <c r="BD37" i="10"/>
  <c r="BE37" i="6"/>
  <c r="BE37" i="10" a="1"/>
  <c r="BE37" i="10"/>
  <c r="BF37" i="6"/>
  <c r="BF37" i="10" a="1"/>
  <c r="BF37" i="10"/>
  <c r="BG37" i="6"/>
  <c r="BG37" i="10" a="1"/>
  <c r="BG37" i="10"/>
  <c r="BH37" i="6"/>
  <c r="BH37" i="10" a="1"/>
  <c r="BH37" i="10"/>
  <c r="BI37" i="6"/>
  <c r="BI37" i="10" a="1"/>
  <c r="BI37" i="10"/>
  <c r="BJ37" i="6"/>
  <c r="BJ37" i="10" a="1"/>
  <c r="BJ37" i="10"/>
  <c r="BK37" i="10" a="1"/>
  <c r="BK37" i="10"/>
  <c r="F38" i="6"/>
  <c r="F38" i="10"/>
  <c r="G38" i="6"/>
  <c r="G38" i="10"/>
  <c r="H38" i="6"/>
  <c r="H38" i="10"/>
  <c r="I38" i="6"/>
  <c r="I38" i="10"/>
  <c r="J38" i="6"/>
  <c r="J38" i="10"/>
  <c r="K38" i="6"/>
  <c r="K38" i="10"/>
  <c r="L38" i="6"/>
  <c r="L38" i="10" a="1"/>
  <c r="L38" i="10"/>
  <c r="M38" i="6"/>
  <c r="M38" i="10" a="1"/>
  <c r="M38" i="10"/>
  <c r="N38" i="6"/>
  <c r="N38" i="10" a="1"/>
  <c r="N38" i="10"/>
  <c r="O38" i="6"/>
  <c r="O38" i="10" a="1"/>
  <c r="O38" i="10"/>
  <c r="P38" i="6"/>
  <c r="P38" i="10" a="1"/>
  <c r="P38" i="10"/>
  <c r="Q38" i="6"/>
  <c r="Q38" i="10" a="1"/>
  <c r="Q38" i="10"/>
  <c r="R38" i="6"/>
  <c r="R38" i="10" a="1"/>
  <c r="R38" i="10"/>
  <c r="S38" i="6"/>
  <c r="S38" i="10" a="1"/>
  <c r="S38" i="10"/>
  <c r="T38" i="6"/>
  <c r="T38" i="10" a="1"/>
  <c r="T38" i="10"/>
  <c r="U38" i="6"/>
  <c r="U38" i="10" a="1"/>
  <c r="U38" i="10"/>
  <c r="V38" i="6"/>
  <c r="V38" i="10" a="1"/>
  <c r="V38" i="10"/>
  <c r="W38" i="6"/>
  <c r="W38" i="10" a="1"/>
  <c r="W38" i="10"/>
  <c r="X38" i="6"/>
  <c r="X38" i="10" a="1"/>
  <c r="X38" i="10"/>
  <c r="Y38" i="6"/>
  <c r="Y38" i="10" a="1"/>
  <c r="Y38" i="10"/>
  <c r="Z38" i="6"/>
  <c r="Z38" i="10" a="1"/>
  <c r="Z38" i="10"/>
  <c r="AA38" i="6"/>
  <c r="AA38" i="10" a="1"/>
  <c r="AA38" i="10"/>
  <c r="AB38" i="6"/>
  <c r="AB38" i="10" a="1"/>
  <c r="AB38" i="10"/>
  <c r="AC38" i="6"/>
  <c r="AC38" i="10" a="1"/>
  <c r="AC38" i="10"/>
  <c r="AD38" i="6"/>
  <c r="AD38" i="10" a="1"/>
  <c r="AD38" i="10"/>
  <c r="AE38" i="6"/>
  <c r="AE38" i="10" a="1"/>
  <c r="AE38" i="10"/>
  <c r="AF38" i="6"/>
  <c r="AF38" i="10" a="1"/>
  <c r="AF38" i="10"/>
  <c r="AG38" i="6"/>
  <c r="AG38" i="10" a="1"/>
  <c r="AG38" i="10"/>
  <c r="AH38" i="6"/>
  <c r="AH38" i="10" a="1"/>
  <c r="AH38" i="10"/>
  <c r="AI38" i="6"/>
  <c r="AI38" i="10" a="1"/>
  <c r="AI38" i="10"/>
  <c r="AJ38" i="6"/>
  <c r="AJ38" i="10" a="1"/>
  <c r="AJ38" i="10"/>
  <c r="AK38" i="6"/>
  <c r="AK38" i="10" a="1"/>
  <c r="AK38" i="10"/>
  <c r="AL38" i="6"/>
  <c r="AL38" i="10" a="1"/>
  <c r="AL38" i="10"/>
  <c r="AM38" i="6"/>
  <c r="AM38" i="10" a="1"/>
  <c r="AM38" i="10"/>
  <c r="AN38" i="6"/>
  <c r="AN38" i="10" a="1"/>
  <c r="AN38" i="10"/>
  <c r="AO38" i="6"/>
  <c r="AO38" i="10" a="1"/>
  <c r="AO38" i="10"/>
  <c r="AP38" i="6"/>
  <c r="AP38" i="10" a="1"/>
  <c r="AP38" i="10"/>
  <c r="AQ38" i="6"/>
  <c r="AQ38" i="10" a="1"/>
  <c r="AQ38" i="10"/>
  <c r="AS38" i="10" a="1"/>
  <c r="AS38" i="10"/>
  <c r="AT38" i="10" a="1"/>
  <c r="AT38" i="10"/>
  <c r="AU38" i="6"/>
  <c r="AU38" i="10" a="1"/>
  <c r="AU38" i="10"/>
  <c r="AV38" i="6"/>
  <c r="AV38" i="10" a="1"/>
  <c r="AV38" i="10"/>
  <c r="AW38" i="6"/>
  <c r="AW38" i="10" a="1"/>
  <c r="AW38" i="10"/>
  <c r="AX38" i="6"/>
  <c r="AX38" i="10" a="1"/>
  <c r="AX38" i="10"/>
  <c r="AY38" i="6"/>
  <c r="AY38" i="10" a="1"/>
  <c r="AY38" i="10"/>
  <c r="AZ38" i="6"/>
  <c r="AZ38" i="10" a="1"/>
  <c r="AZ38" i="10"/>
  <c r="BA38" i="6"/>
  <c r="BA38" i="10" a="1"/>
  <c r="BA38" i="10"/>
  <c r="BB38" i="6"/>
  <c r="BB38" i="10" a="1"/>
  <c r="BB38" i="10"/>
  <c r="BC38" i="6"/>
  <c r="BC38" i="10" a="1"/>
  <c r="BC38" i="10"/>
  <c r="BD38" i="6"/>
  <c r="BD38" i="10" a="1"/>
  <c r="BD38" i="10"/>
  <c r="BE38" i="6"/>
  <c r="BE38" i="10" a="1"/>
  <c r="BE38" i="10"/>
  <c r="BF38" i="6"/>
  <c r="BF38" i="10" a="1"/>
  <c r="BF38" i="10"/>
  <c r="BG38" i="6"/>
  <c r="BG38" i="10" a="1"/>
  <c r="BG38" i="10"/>
  <c r="BH38" i="6"/>
  <c r="BH38" i="10" a="1"/>
  <c r="BH38" i="10"/>
  <c r="BI38" i="6"/>
  <c r="BI38" i="10" a="1"/>
  <c r="BI38" i="10"/>
  <c r="BJ38" i="6"/>
  <c r="BJ38" i="10" a="1"/>
  <c r="BJ38" i="10"/>
  <c r="BK38" i="10" a="1"/>
  <c r="BK38" i="10"/>
  <c r="F39" i="6"/>
  <c r="F39" i="10"/>
  <c r="G39" i="6"/>
  <c r="G39" i="10"/>
  <c r="H39" i="6"/>
  <c r="H39" i="10"/>
  <c r="I39" i="6"/>
  <c r="I39" i="10"/>
  <c r="J39" i="6"/>
  <c r="J39" i="10"/>
  <c r="K39" i="6"/>
  <c r="K39" i="10"/>
  <c r="L39" i="6"/>
  <c r="L39" i="10" a="1"/>
  <c r="L39" i="10"/>
  <c r="M39" i="6"/>
  <c r="M39" i="10" a="1"/>
  <c r="M39" i="10"/>
  <c r="N39" i="6"/>
  <c r="N39" i="10" a="1"/>
  <c r="N39" i="10"/>
  <c r="O39" i="6"/>
  <c r="O39" i="10" a="1"/>
  <c r="O39" i="10"/>
  <c r="P39" i="6"/>
  <c r="P39" i="10" a="1"/>
  <c r="P39" i="10"/>
  <c r="Q39" i="6"/>
  <c r="Q39" i="10" a="1"/>
  <c r="Q39" i="10"/>
  <c r="R39" i="6"/>
  <c r="R39" i="10" a="1"/>
  <c r="R39" i="10"/>
  <c r="S39" i="6"/>
  <c r="S39" i="10" a="1"/>
  <c r="S39" i="10"/>
  <c r="T39" i="6"/>
  <c r="T39" i="10" a="1"/>
  <c r="T39" i="10"/>
  <c r="U39" i="6"/>
  <c r="U39" i="10" a="1"/>
  <c r="U39" i="10"/>
  <c r="V39" i="6"/>
  <c r="V39" i="10" a="1"/>
  <c r="V39" i="10"/>
  <c r="W39" i="6"/>
  <c r="W39" i="10" a="1"/>
  <c r="W39" i="10"/>
  <c r="X39" i="6"/>
  <c r="X39" i="10" a="1"/>
  <c r="X39" i="10"/>
  <c r="Y39" i="6"/>
  <c r="Y39" i="10" a="1"/>
  <c r="Y39" i="10"/>
  <c r="Z39" i="6"/>
  <c r="Z39" i="10" a="1"/>
  <c r="Z39" i="10"/>
  <c r="AA39" i="6"/>
  <c r="AA39" i="10" a="1"/>
  <c r="AA39" i="10"/>
  <c r="AB39" i="6"/>
  <c r="AB39" i="10" a="1"/>
  <c r="AB39" i="10"/>
  <c r="AC39" i="6"/>
  <c r="AC39" i="10" a="1"/>
  <c r="AC39" i="10"/>
  <c r="AD39" i="6"/>
  <c r="AD39" i="10" a="1"/>
  <c r="AD39" i="10"/>
  <c r="AE39" i="6"/>
  <c r="AE39" i="10" a="1"/>
  <c r="AE39" i="10"/>
  <c r="AF39" i="6"/>
  <c r="AF39" i="10" a="1"/>
  <c r="AF39" i="10"/>
  <c r="AG39" i="6"/>
  <c r="AG39" i="10" a="1"/>
  <c r="AG39" i="10"/>
  <c r="AH39" i="6"/>
  <c r="AH39" i="10" a="1"/>
  <c r="AH39" i="10"/>
  <c r="AI39" i="6"/>
  <c r="AI39" i="10" a="1"/>
  <c r="AI39" i="10"/>
  <c r="AJ39" i="6"/>
  <c r="AJ39" i="10" a="1"/>
  <c r="AJ39" i="10"/>
  <c r="AK39" i="6"/>
  <c r="AK39" i="10" a="1"/>
  <c r="AK39" i="10"/>
  <c r="AL39" i="6"/>
  <c r="AL39" i="10" a="1"/>
  <c r="AL39" i="10"/>
  <c r="AM39" i="6"/>
  <c r="AM39" i="10" a="1"/>
  <c r="AM39" i="10"/>
  <c r="AN39" i="6"/>
  <c r="AN39" i="10" a="1"/>
  <c r="AN39" i="10"/>
  <c r="AO39" i="6"/>
  <c r="AO39" i="10" a="1"/>
  <c r="AO39" i="10"/>
  <c r="AP39" i="6"/>
  <c r="AP39" i="10" a="1"/>
  <c r="AP39" i="10"/>
  <c r="AQ39" i="6"/>
  <c r="AQ39" i="10" a="1"/>
  <c r="AQ39" i="10"/>
  <c r="AS39" i="10" a="1"/>
  <c r="AS39" i="10"/>
  <c r="AT39" i="10" a="1"/>
  <c r="AT39" i="10"/>
  <c r="AU39" i="6"/>
  <c r="AU39" i="10" a="1"/>
  <c r="AU39" i="10"/>
  <c r="AV39" i="6"/>
  <c r="AV39" i="10" a="1"/>
  <c r="AV39" i="10"/>
  <c r="AW39" i="6"/>
  <c r="AW39" i="10" a="1"/>
  <c r="AW39" i="10"/>
  <c r="AX39" i="6"/>
  <c r="AX39" i="10" a="1"/>
  <c r="AX39" i="10"/>
  <c r="AY39" i="6"/>
  <c r="AY39" i="10" a="1"/>
  <c r="AY39" i="10"/>
  <c r="AZ39" i="6"/>
  <c r="AZ39" i="10" a="1"/>
  <c r="AZ39" i="10"/>
  <c r="BA39" i="6"/>
  <c r="BA39" i="10" a="1"/>
  <c r="BA39" i="10"/>
  <c r="BB39" i="6"/>
  <c r="BB39" i="10" a="1"/>
  <c r="BB39" i="10"/>
  <c r="BC39" i="6"/>
  <c r="BC39" i="10" a="1"/>
  <c r="BC39" i="10"/>
  <c r="BD39" i="6"/>
  <c r="BD39" i="10" a="1"/>
  <c r="BD39" i="10"/>
  <c r="BE39" i="6"/>
  <c r="BE39" i="10" a="1"/>
  <c r="BE39" i="10"/>
  <c r="BF39" i="6"/>
  <c r="BF39" i="10" a="1"/>
  <c r="BF39" i="10"/>
  <c r="BG39" i="6"/>
  <c r="BG39" i="10" a="1"/>
  <c r="BG39" i="10"/>
  <c r="BH39" i="6"/>
  <c r="BH39" i="10" a="1"/>
  <c r="BH39" i="10"/>
  <c r="BI39" i="6"/>
  <c r="BI39" i="10" a="1"/>
  <c r="BI39" i="10"/>
  <c r="BJ39" i="6"/>
  <c r="BJ39" i="10" a="1"/>
  <c r="BJ39" i="10"/>
  <c r="BK39" i="10" a="1"/>
  <c r="BK39" i="10"/>
  <c r="E3" i="6"/>
  <c r="E3" i="10"/>
  <c r="E4" i="6"/>
  <c r="E4" i="10"/>
  <c r="E5" i="6"/>
  <c r="E5" i="10"/>
  <c r="E6" i="6"/>
  <c r="E6" i="10"/>
  <c r="E7" i="6"/>
  <c r="E7" i="10"/>
  <c r="E8" i="6"/>
  <c r="E8" i="10"/>
  <c r="E9" i="6"/>
  <c r="E9" i="10"/>
  <c r="E10" i="6"/>
  <c r="E10" i="10"/>
  <c r="E11" i="6"/>
  <c r="E11" i="10"/>
  <c r="E12" i="6"/>
  <c r="E12" i="10"/>
  <c r="E13" i="6"/>
  <c r="E13" i="10"/>
  <c r="E14" i="6"/>
  <c r="E14" i="10"/>
  <c r="E15" i="6"/>
  <c r="E15" i="10"/>
  <c r="E16" i="6"/>
  <c r="E16" i="10"/>
  <c r="E17" i="6"/>
  <c r="E17" i="10"/>
  <c r="E18" i="6"/>
  <c r="E18" i="10"/>
  <c r="E19" i="6"/>
  <c r="E19" i="10"/>
  <c r="E20" i="6"/>
  <c r="E20" i="10"/>
  <c r="E21" i="6"/>
  <c r="E21" i="10"/>
  <c r="E22" i="6"/>
  <c r="E22" i="10"/>
  <c r="E23" i="6"/>
  <c r="E23" i="10"/>
  <c r="E24" i="6"/>
  <c r="E24" i="10"/>
  <c r="E25" i="6"/>
  <c r="E25" i="10"/>
  <c r="E26" i="6"/>
  <c r="E26" i="10"/>
  <c r="E27" i="6"/>
  <c r="E27" i="10"/>
  <c r="E28" i="6"/>
  <c r="E28" i="10"/>
  <c r="E29" i="6"/>
  <c r="E29" i="10"/>
  <c r="E30" i="6"/>
  <c r="E30" i="10"/>
  <c r="E31" i="6"/>
  <c r="E31" i="10"/>
  <c r="E32" i="6"/>
  <c r="E32" i="10"/>
  <c r="E33" i="6"/>
  <c r="E33" i="10"/>
  <c r="E34" i="6"/>
  <c r="E34" i="10"/>
  <c r="E35" i="6"/>
  <c r="E35" i="10"/>
  <c r="E36" i="6"/>
  <c r="E36" i="10"/>
  <c r="E37" i="6"/>
  <c r="E37" i="10"/>
  <c r="E38" i="6"/>
  <c r="E38" i="10"/>
  <c r="E39" i="6"/>
  <c r="E39" i="10"/>
  <c r="L8" i="3"/>
  <c r="M8" i="3"/>
  <c r="K8" i="3"/>
  <c r="L9" i="3"/>
  <c r="M9" i="3"/>
  <c r="K9" i="3"/>
  <c r="L4" i="3"/>
  <c r="M4" i="3"/>
  <c r="K4" i="3"/>
  <c r="L3" i="3"/>
  <c r="M3" i="3"/>
  <c r="K3" i="3"/>
  <c r="N18" i="3"/>
  <c r="N17" i="3"/>
  <c r="N16" i="3"/>
  <c r="M18" i="3"/>
  <c r="M17" i="3"/>
  <c r="M16" i="3"/>
  <c r="L18" i="3"/>
  <c r="L17" i="3"/>
  <c r="L16" i="3"/>
  <c r="K18" i="3"/>
  <c r="K17" i="3"/>
  <c r="K16" i="3"/>
  <c r="N15" i="3"/>
  <c r="N14" i="3"/>
  <c r="N13" i="3"/>
  <c r="M15" i="3"/>
  <c r="M14" i="3"/>
  <c r="M13" i="3"/>
  <c r="L15" i="3"/>
  <c r="L14" i="3"/>
  <c r="L13" i="3"/>
  <c r="K14" i="3"/>
  <c r="K15" i="3"/>
  <c r="K13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2" i="3"/>
  <c r="DX79" i="2" l="1"/>
  <c r="DX78" i="2"/>
  <c r="DX77" i="2"/>
  <c r="DX76" i="2"/>
  <c r="DX75" i="2"/>
  <c r="DX74" i="2"/>
  <c r="DX73" i="2"/>
  <c r="DX72" i="2"/>
  <c r="DX71" i="2"/>
  <c r="DX70" i="2"/>
  <c r="DX69" i="2"/>
  <c r="DX68" i="2"/>
  <c r="DX67" i="2"/>
  <c r="DX66" i="2"/>
  <c r="DX65" i="2"/>
  <c r="DX64" i="2"/>
  <c r="DX63" i="2"/>
  <c r="DX62" i="2"/>
  <c r="DX61" i="2"/>
  <c r="DX60" i="2"/>
  <c r="DX59" i="2"/>
  <c r="DX58" i="2"/>
  <c r="DX57" i="2"/>
  <c r="DX56" i="2"/>
  <c r="DX55" i="2"/>
  <c r="DX54" i="2"/>
  <c r="DX53" i="2"/>
  <c r="DX52" i="2"/>
  <c r="DX51" i="2"/>
  <c r="DX50" i="2"/>
  <c r="DX49" i="2"/>
  <c r="DX48" i="2"/>
  <c r="DX47" i="2"/>
  <c r="DZ77" i="10"/>
  <c r="DY62" i="10"/>
  <c r="ET64" i="10"/>
  <c r="EY59" i="10"/>
  <c r="EX50" i="10"/>
  <c r="N56" i="9"/>
  <c r="N54" i="9"/>
  <c r="N53" i="9"/>
  <c r="N50" i="9"/>
  <c r="N43" i="9"/>
  <c r="N78" i="9"/>
  <c r="N74" i="9"/>
  <c r="N72" i="9"/>
  <c r="N69" i="9"/>
  <c r="N66" i="9"/>
  <c r="N62" i="9"/>
  <c r="N80" i="9"/>
  <c r="N79" i="9"/>
  <c r="N76" i="9"/>
  <c r="N75" i="9"/>
  <c r="N71" i="9"/>
  <c r="N67" i="9"/>
  <c r="N65" i="9"/>
  <c r="N77" i="9"/>
  <c r="N73" i="9"/>
  <c r="N70" i="9"/>
  <c r="N68" i="9"/>
  <c r="N64" i="9"/>
  <c r="AS44" i="17"/>
  <c r="AR44" i="17"/>
  <c r="AS45" i="17"/>
  <c r="AR45" i="17"/>
  <c r="AS46" i="17"/>
  <c r="AR46" i="17"/>
  <c r="AS47" i="17"/>
  <c r="AR47" i="17"/>
  <c r="AS48" i="17"/>
  <c r="AR48" i="17"/>
  <c r="AS49" i="17"/>
  <c r="AR49" i="17"/>
  <c r="AS50" i="17"/>
  <c r="AR50" i="17"/>
  <c r="AS51" i="17"/>
  <c r="AR51" i="17"/>
  <c r="AS52" i="17"/>
  <c r="AR52" i="17"/>
  <c r="AS53" i="17"/>
  <c r="AR53" i="17"/>
  <c r="AS54" i="17"/>
  <c r="AR54" i="17"/>
  <c r="AS55" i="17"/>
  <c r="AR55" i="17"/>
  <c r="AS56" i="17"/>
  <c r="AR56" i="17"/>
  <c r="AS57" i="17"/>
  <c r="AR57" i="17"/>
  <c r="AS58" i="17"/>
  <c r="AR58" i="17"/>
  <c r="AS59" i="17"/>
  <c r="CZ59" i="17" s="1"/>
  <c r="AR59" i="17"/>
  <c r="CY59" i="17" s="1"/>
  <c r="AS60" i="17"/>
  <c r="CZ60" i="17" s="1"/>
  <c r="AR60" i="17"/>
  <c r="AS61" i="17"/>
  <c r="CZ61" i="17" s="1"/>
  <c r="AR61" i="17"/>
  <c r="AS62" i="17"/>
  <c r="CZ62" i="17" s="1"/>
  <c r="AR62" i="17"/>
  <c r="AS63" i="17"/>
  <c r="AR63" i="17"/>
  <c r="AS64" i="17"/>
  <c r="AR64" i="17"/>
  <c r="AS65" i="17"/>
  <c r="AR65" i="17"/>
  <c r="AS66" i="17"/>
  <c r="AR66" i="17"/>
  <c r="AS67" i="17"/>
  <c r="AR67" i="17"/>
  <c r="AS68" i="17"/>
  <c r="AR68" i="17"/>
  <c r="AS69" i="17"/>
  <c r="AR69" i="17"/>
  <c r="AS70" i="17"/>
  <c r="AR70" i="17"/>
  <c r="AS71" i="17"/>
  <c r="AR71" i="17"/>
  <c r="AS72" i="17"/>
  <c r="AR72" i="17"/>
  <c r="AS73" i="17"/>
  <c r="AR73" i="17"/>
  <c r="AS74" i="17"/>
  <c r="AR74" i="17"/>
  <c r="AS75" i="17"/>
  <c r="AR75" i="17"/>
  <c r="AS76" i="17"/>
  <c r="AR76" i="17"/>
  <c r="AS77" i="17"/>
  <c r="AR77" i="17"/>
  <c r="AS78" i="17"/>
  <c r="CZ78" i="17" s="1"/>
  <c r="AR78" i="17"/>
  <c r="AS79" i="17"/>
  <c r="CZ79" i="17" s="1"/>
  <c r="AR79" i="17"/>
  <c r="AS80" i="17"/>
  <c r="CZ80" i="17" s="1"/>
  <c r="AR80" i="17"/>
  <c r="AS81" i="17"/>
  <c r="CZ81" i="17" s="1"/>
  <c r="AR81" i="17"/>
  <c r="DV44" i="17"/>
  <c r="DT44" i="17"/>
  <c r="DV45" i="17"/>
  <c r="DT45" i="17"/>
  <c r="DV46" i="17"/>
  <c r="DT46" i="17"/>
  <c r="DV47" i="17"/>
  <c r="DT47" i="17"/>
  <c r="DV48" i="17"/>
  <c r="DT48" i="17"/>
  <c r="DV49" i="17"/>
  <c r="DT49" i="17"/>
  <c r="CS50" i="17"/>
  <c r="BQ50" i="17"/>
  <c r="BP50" i="17"/>
  <c r="DV50" i="17"/>
  <c r="DT50" i="17"/>
  <c r="DV51" i="17"/>
  <c r="DT51" i="17"/>
  <c r="DV52" i="17"/>
  <c r="DT52" i="17"/>
  <c r="DV53" i="17"/>
  <c r="DT53" i="17"/>
  <c r="DV54" i="17"/>
  <c r="DT54" i="17"/>
  <c r="DV55" i="17"/>
  <c r="DT55" i="17"/>
  <c r="DV56" i="17"/>
  <c r="DT56" i="17"/>
  <c r="DV57" i="17"/>
  <c r="DT57" i="17"/>
  <c r="DV58" i="17"/>
  <c r="DT58" i="17"/>
  <c r="CT62" i="17"/>
  <c r="CT61" i="17"/>
  <c r="CT60" i="17"/>
  <c r="CT59" i="17"/>
  <c r="BQ59" i="17"/>
  <c r="BP59" i="17"/>
  <c r="CU62" i="17"/>
  <c r="CU61" i="17"/>
  <c r="CU60" i="17"/>
  <c r="CU59" i="17"/>
  <c r="DV59" i="17"/>
  <c r="DT59" i="17"/>
  <c r="DV60" i="17"/>
  <c r="DT60" i="17"/>
  <c r="DV61" i="17"/>
  <c r="DT61" i="17"/>
  <c r="BT62" i="17"/>
  <c r="BQ62" i="17"/>
  <c r="BO62" i="17"/>
  <c r="DV63" i="17"/>
  <c r="DT63" i="17"/>
  <c r="CO81" i="17"/>
  <c r="CO80" i="17"/>
  <c r="CO79" i="17"/>
  <c r="CO78" i="17"/>
  <c r="CO77" i="17"/>
  <c r="CO76" i="17"/>
  <c r="CO75" i="17"/>
  <c r="CO74" i="17"/>
  <c r="CO73" i="17"/>
  <c r="CO72" i="17"/>
  <c r="CO71" i="17"/>
  <c r="CO70" i="17"/>
  <c r="CO69" i="17"/>
  <c r="CO68" i="17"/>
  <c r="CO67" i="17"/>
  <c r="CO66" i="17"/>
  <c r="CO65" i="17"/>
  <c r="CO64" i="17"/>
  <c r="BQ64" i="17"/>
  <c r="BP64" i="17"/>
  <c r="CP81" i="17"/>
  <c r="CP80" i="17"/>
  <c r="CP79" i="17"/>
  <c r="CP78" i="17"/>
  <c r="CP77" i="17"/>
  <c r="CP76" i="17"/>
  <c r="CP75" i="17"/>
  <c r="CP74" i="17"/>
  <c r="CP73" i="17"/>
  <c r="CP72" i="17"/>
  <c r="CP71" i="17"/>
  <c r="CP70" i="17"/>
  <c r="CP69" i="17"/>
  <c r="CP68" i="17"/>
  <c r="CP67" i="17"/>
  <c r="CP66" i="17"/>
  <c r="CP65" i="17"/>
  <c r="CP64" i="17"/>
  <c r="DV64" i="17"/>
  <c r="DT64" i="17"/>
  <c r="DV65" i="17"/>
  <c r="DT65" i="17"/>
  <c r="DV66" i="17"/>
  <c r="DT66" i="17"/>
  <c r="DV67" i="17"/>
  <c r="DT67" i="17"/>
  <c r="DV68" i="17"/>
  <c r="DT68" i="17"/>
  <c r="DV69" i="17"/>
  <c r="DT69" i="17"/>
  <c r="DV70" i="17"/>
  <c r="DT70" i="17"/>
  <c r="DV71" i="17"/>
  <c r="DT71" i="17"/>
  <c r="DV72" i="17"/>
  <c r="DT72" i="17"/>
  <c r="DV73" i="17"/>
  <c r="DT73" i="17"/>
  <c r="DV74" i="17"/>
  <c r="DT74" i="17"/>
  <c r="DV75" i="17"/>
  <c r="DT75" i="17"/>
  <c r="DV76" i="17"/>
  <c r="DT76" i="17"/>
  <c r="BU77" i="17"/>
  <c r="BQ77" i="17"/>
  <c r="BO77" i="17"/>
  <c r="DV78" i="17"/>
  <c r="DT78" i="17"/>
  <c r="DV79" i="17"/>
  <c r="DT79" i="17"/>
  <c r="DV80" i="17"/>
  <c r="DT80" i="17"/>
  <c r="DV81" i="17"/>
  <c r="DT81" i="17"/>
  <c r="DZ46" i="2"/>
  <c r="DW46" i="2"/>
  <c r="DZ83" i="2"/>
  <c r="DW83" i="2"/>
  <c r="DY83" i="2"/>
  <c r="DV83" i="2"/>
  <c r="DZ82" i="2"/>
  <c r="DW82" i="2"/>
  <c r="DY82" i="2"/>
  <c r="DV82" i="2"/>
  <c r="DZ81" i="2"/>
  <c r="DW81" i="2"/>
  <c r="DY81" i="2"/>
  <c r="DV81" i="2"/>
  <c r="DZ80" i="2"/>
  <c r="DW80" i="2"/>
  <c r="DY80" i="2"/>
  <c r="DV80" i="2"/>
  <c r="DZ79" i="2"/>
  <c r="DW79" i="2"/>
  <c r="DY79" i="2"/>
  <c r="DV79" i="2"/>
  <c r="DZ78" i="2"/>
  <c r="DW78" i="2"/>
  <c r="DY78" i="2"/>
  <c r="DV78" i="2"/>
  <c r="DZ77" i="2"/>
  <c r="DW77" i="2"/>
  <c r="DY77" i="2"/>
  <c r="DV77" i="2"/>
  <c r="DZ76" i="2"/>
  <c r="DW76" i="2"/>
  <c r="DY76" i="2"/>
  <c r="DV76" i="2"/>
  <c r="DZ75" i="2"/>
  <c r="DW75" i="2"/>
  <c r="DY75" i="2"/>
  <c r="DV75" i="2"/>
  <c r="DZ74" i="2"/>
  <c r="DW74" i="2"/>
  <c r="DY74" i="2"/>
  <c r="DV74" i="2"/>
  <c r="DZ73" i="2"/>
  <c r="DW73" i="2"/>
  <c r="DY73" i="2"/>
  <c r="DV73" i="2"/>
  <c r="DZ72" i="2"/>
  <c r="DW72" i="2"/>
  <c r="DY72" i="2"/>
  <c r="DV72" i="2"/>
  <c r="DZ71" i="2"/>
  <c r="DW71" i="2"/>
  <c r="DY71" i="2"/>
  <c r="DV71" i="2"/>
  <c r="DZ70" i="2"/>
  <c r="DW70" i="2"/>
  <c r="DY70" i="2"/>
  <c r="DV70" i="2"/>
  <c r="DZ69" i="2"/>
  <c r="DW69" i="2"/>
  <c r="DY69" i="2"/>
  <c r="DV69" i="2"/>
  <c r="DZ68" i="2"/>
  <c r="DW68" i="2"/>
  <c r="DY68" i="2"/>
  <c r="DV68" i="2"/>
  <c r="DZ67" i="2"/>
  <c r="DW67" i="2"/>
  <c r="DY67" i="2"/>
  <c r="DV67" i="2"/>
  <c r="DZ66" i="2"/>
  <c r="DW66" i="2"/>
  <c r="DY66" i="2"/>
  <c r="DV66" i="2"/>
  <c r="BO87" i="2"/>
  <c r="DZ65" i="2"/>
  <c r="DW65" i="2"/>
  <c r="DY65" i="2"/>
  <c r="DV65" i="2"/>
  <c r="DZ64" i="2"/>
  <c r="DW64" i="2"/>
  <c r="DY64" i="2"/>
  <c r="DV64" i="2"/>
  <c r="DZ63" i="2"/>
  <c r="DW63" i="2"/>
  <c r="DY63" i="2"/>
  <c r="DV63" i="2"/>
  <c r="DZ62" i="2"/>
  <c r="DW62" i="2"/>
  <c r="DY62" i="2"/>
  <c r="DV62" i="2"/>
  <c r="DZ61" i="2"/>
  <c r="DW61" i="2"/>
  <c r="DY61" i="2"/>
  <c r="DV61" i="2"/>
  <c r="DZ60" i="2"/>
  <c r="DW60" i="2"/>
  <c r="DY60" i="2"/>
  <c r="DV60" i="2"/>
  <c r="DZ59" i="2"/>
  <c r="DW59" i="2"/>
  <c r="DY59" i="2"/>
  <c r="DV59" i="2"/>
  <c r="DZ58" i="2"/>
  <c r="DW58" i="2"/>
  <c r="DY58" i="2"/>
  <c r="DV58" i="2"/>
  <c r="DZ57" i="2"/>
  <c r="DW57" i="2"/>
  <c r="DY57" i="2"/>
  <c r="DV57" i="2"/>
  <c r="DZ56" i="2"/>
  <c r="DW56" i="2"/>
  <c r="DY56" i="2"/>
  <c r="DV56" i="2"/>
  <c r="DZ55" i="2"/>
  <c r="DW55" i="2"/>
  <c r="DY55" i="2"/>
  <c r="DV55" i="2"/>
  <c r="DZ54" i="2"/>
  <c r="DW54" i="2"/>
  <c r="DY54" i="2"/>
  <c r="DV54" i="2"/>
  <c r="DZ53" i="2"/>
  <c r="DW53" i="2"/>
  <c r="DY53" i="2"/>
  <c r="BO88" i="2"/>
  <c r="DV53" i="2"/>
  <c r="DZ52" i="2"/>
  <c r="DW52" i="2"/>
  <c r="DY52" i="2"/>
  <c r="DV52" i="2"/>
  <c r="DZ51" i="2"/>
  <c r="DW51" i="2"/>
  <c r="DY51" i="2"/>
  <c r="DV51" i="2"/>
  <c r="DZ50" i="2"/>
  <c r="DW50" i="2"/>
  <c r="DY50" i="2"/>
  <c r="DV50" i="2"/>
  <c r="DZ49" i="2"/>
  <c r="DW49" i="2"/>
  <c r="DY49" i="2"/>
  <c r="DV49" i="2"/>
  <c r="DZ48" i="2"/>
  <c r="DW48" i="2"/>
  <c r="DY48" i="2"/>
  <c r="DV48" i="2"/>
  <c r="DZ47" i="2"/>
  <c r="DW47" i="2"/>
  <c r="DY46" i="2"/>
  <c r="DV46" i="2"/>
  <c r="DY47" i="2"/>
  <c r="DV47" i="2"/>
  <c r="BT65" i="2"/>
  <c r="BT66" i="2"/>
  <c r="BT67" i="2"/>
  <c r="BT68" i="2"/>
  <c r="BT69" i="2"/>
  <c r="BT70" i="2"/>
  <c r="BT71" i="2"/>
  <c r="BT72" i="2"/>
  <c r="BT73" i="2"/>
  <c r="BT74" i="2"/>
  <c r="BT75" i="2"/>
  <c r="BT76" i="2"/>
  <c r="BT77" i="2"/>
  <c r="BT78" i="2"/>
  <c r="BT79" i="2"/>
  <c r="BT80" i="2"/>
  <c r="BT81" i="2"/>
  <c r="BT82" i="2"/>
  <c r="BT83" i="2"/>
  <c r="CO65" i="2"/>
  <c r="CO66" i="2"/>
  <c r="CO67" i="2"/>
  <c r="CO68" i="2"/>
  <c r="CO69" i="2"/>
  <c r="CO70" i="2"/>
  <c r="CO71" i="2"/>
  <c r="CO72" i="2"/>
  <c r="CO73" i="2"/>
  <c r="CO74" i="2"/>
  <c r="CO75" i="2"/>
  <c r="CO76" i="2"/>
  <c r="CO77" i="2"/>
  <c r="CO78" i="2"/>
  <c r="CO79" i="2"/>
  <c r="CO80" i="2"/>
  <c r="CO81" i="2"/>
  <c r="CO82" i="2"/>
  <c r="CO83" i="2"/>
  <c r="CT46" i="2"/>
  <c r="CT47" i="2"/>
  <c r="CT48" i="2"/>
  <c r="CT49" i="2"/>
  <c r="CT50" i="2"/>
  <c r="CT51" i="2"/>
  <c r="CT52" i="2"/>
  <c r="CT53" i="2"/>
  <c r="CT54" i="2"/>
  <c r="CT55" i="2"/>
  <c r="CT56" i="2"/>
  <c r="CT57" i="2"/>
  <c r="CT58" i="2"/>
  <c r="CT59" i="2"/>
  <c r="CT60" i="2"/>
  <c r="CT61" i="2"/>
  <c r="CT62" i="2"/>
  <c r="CT63" i="2"/>
  <c r="CT64" i="2"/>
  <c r="AR73" i="2"/>
  <c r="CY73" i="2" s="1"/>
  <c r="CZ65" i="2"/>
  <c r="CZ66" i="2"/>
  <c r="CZ67" i="2"/>
  <c r="CZ68" i="2"/>
  <c r="CZ69" i="2"/>
  <c r="CZ70" i="2"/>
  <c r="CZ71" i="2"/>
  <c r="CZ72" i="2"/>
  <c r="CZ73" i="2"/>
  <c r="CZ74" i="2"/>
  <c r="CZ75" i="2"/>
  <c r="CZ76" i="2"/>
  <c r="CZ77" i="2"/>
  <c r="CZ78" i="2"/>
  <c r="CZ79" i="2"/>
  <c r="CZ80" i="2"/>
  <c r="CZ81" i="2"/>
  <c r="CZ82" i="2"/>
  <c r="CZ83" i="2"/>
  <c r="CY83" i="2"/>
  <c r="CY82" i="2"/>
  <c r="CY81" i="2"/>
  <c r="CY80" i="2"/>
  <c r="CY79" i="2"/>
  <c r="CY78" i="2"/>
  <c r="CY77" i="2"/>
  <c r="CY76" i="2"/>
  <c r="CY75" i="2"/>
  <c r="CY74" i="2"/>
  <c r="CY72" i="2"/>
  <c r="CY71" i="2"/>
  <c r="CY70" i="2"/>
  <c r="CY69" i="2"/>
  <c r="CY68" i="2"/>
  <c r="CY67" i="2"/>
  <c r="CY66" i="2"/>
  <c r="CY65" i="2"/>
  <c r="CY64" i="2"/>
  <c r="CY63" i="2"/>
  <c r="CY62" i="2"/>
  <c r="CY61" i="2"/>
  <c r="CY60" i="2"/>
  <c r="CY59" i="2"/>
  <c r="CY58" i="2"/>
  <c r="CY57" i="2"/>
  <c r="CY56" i="2"/>
  <c r="CY55" i="2"/>
  <c r="CY54" i="2"/>
  <c r="CY53" i="2"/>
  <c r="CY52" i="2"/>
  <c r="CY51" i="2"/>
  <c r="CY50" i="2"/>
  <c r="CY49" i="2"/>
  <c r="CY48" i="2"/>
  <c r="CY47" i="2"/>
  <c r="FE81" i="10"/>
  <c r="FE80" i="10"/>
  <c r="FE79" i="10"/>
  <c r="FE78" i="10"/>
  <c r="FE77" i="10"/>
  <c r="FE76" i="10"/>
  <c r="FE75" i="10"/>
  <c r="FE74" i="10"/>
  <c r="FE73" i="10"/>
  <c r="FE72" i="10"/>
  <c r="FE71" i="10"/>
  <c r="FE70" i="10"/>
  <c r="FE69" i="10"/>
  <c r="FE68" i="10"/>
  <c r="FE67" i="10"/>
  <c r="FE66" i="10"/>
  <c r="FE65" i="10"/>
  <c r="FE62" i="10"/>
  <c r="FE61" i="10"/>
  <c r="FE60" i="10"/>
  <c r="FE59" i="10"/>
  <c r="FE58" i="10"/>
  <c r="FE57" i="10"/>
  <c r="FE56" i="10"/>
  <c r="FE55" i="10"/>
  <c r="FE54" i="10"/>
  <c r="FE53" i="10"/>
  <c r="FE52" i="10"/>
  <c r="FE51" i="10"/>
  <c r="FE50" i="10"/>
  <c r="FE49" i="10"/>
  <c r="FE48" i="10"/>
  <c r="FE47" i="10"/>
  <c r="FE46" i="10"/>
  <c r="FE45" i="10"/>
  <c r="BU77" i="10"/>
  <c r="BT62" i="10"/>
  <c r="CO63" i="10"/>
  <c r="CO64" i="10"/>
  <c r="CO65" i="10"/>
  <c r="CO66" i="10"/>
  <c r="CO67" i="10"/>
  <c r="CO68" i="10"/>
  <c r="CO69" i="10"/>
  <c r="CO70" i="10"/>
  <c r="CO71" i="10"/>
  <c r="CO72" i="10"/>
  <c r="CO73" i="10"/>
  <c r="CO74" i="10"/>
  <c r="CO75" i="10"/>
  <c r="CO76" i="10"/>
  <c r="CO77" i="10"/>
  <c r="CO78" i="10"/>
  <c r="CO79" i="10"/>
  <c r="CO80" i="10"/>
  <c r="CO81" i="10"/>
  <c r="CP63" i="10"/>
  <c r="CP64" i="10"/>
  <c r="CP65" i="10"/>
  <c r="CP66" i="10"/>
  <c r="CP67" i="10"/>
  <c r="CP68" i="10"/>
  <c r="CP69" i="10"/>
  <c r="CP70" i="10"/>
  <c r="CP71" i="10"/>
  <c r="CP72" i="10"/>
  <c r="CP73" i="10"/>
  <c r="CP74" i="10"/>
  <c r="CP75" i="10"/>
  <c r="CP76" i="10"/>
  <c r="CP77" i="10"/>
  <c r="CP78" i="10"/>
  <c r="CP79" i="10"/>
  <c r="CP80" i="10"/>
  <c r="CP81" i="10"/>
  <c r="CT44" i="10"/>
  <c r="CT45" i="10"/>
  <c r="CT46" i="10"/>
  <c r="CT47" i="10"/>
  <c r="CT48" i="10"/>
  <c r="CT49" i="10"/>
  <c r="CT51" i="10"/>
  <c r="CT52" i="10"/>
  <c r="CT53" i="10"/>
  <c r="CT54" i="10"/>
  <c r="CT55" i="10"/>
  <c r="CT56" i="10"/>
  <c r="CT57" i="10"/>
  <c r="CT58" i="10"/>
  <c r="CT59" i="10"/>
  <c r="CT60" i="10"/>
  <c r="CT61" i="10"/>
  <c r="CT62" i="10"/>
  <c r="CU44" i="10"/>
  <c r="CU45" i="10"/>
  <c r="CU46" i="10"/>
  <c r="CU47" i="10"/>
  <c r="CU48" i="10"/>
  <c r="CU49" i="10"/>
  <c r="CU50" i="10"/>
  <c r="CU51" i="10"/>
  <c r="CU52" i="10"/>
  <c r="CU53" i="10"/>
  <c r="CU54" i="10"/>
  <c r="CU55" i="10"/>
  <c r="CU56" i="10"/>
  <c r="CU57" i="10"/>
  <c r="CU58" i="10"/>
  <c r="CU59" i="10"/>
  <c r="CU60" i="10"/>
  <c r="CU61" i="10"/>
  <c r="CU62" i="10"/>
  <c r="CS50" i="10"/>
  <c r="CT50" i="10"/>
  <c r="I45" i="12"/>
  <c r="L45" i="12"/>
  <c r="I46" i="12"/>
  <c r="L46" i="12"/>
  <c r="I47" i="12"/>
  <c r="L47" i="12"/>
  <c r="I44" i="12"/>
  <c r="L44" i="12"/>
  <c r="L12" i="11"/>
  <c r="M12" i="11" s="1"/>
  <c r="I12" i="11"/>
  <c r="J12" i="11" s="1"/>
  <c r="F12" i="11"/>
  <c r="G12" i="11" s="1"/>
  <c r="N12" i="11" s="1"/>
  <c r="O12" i="11" s="1"/>
  <c r="L13" i="11"/>
  <c r="M13" i="11" s="1"/>
  <c r="I13" i="11"/>
  <c r="J13" i="11" s="1"/>
  <c r="G13" i="11"/>
  <c r="N13" i="11" s="1"/>
  <c r="O13" i="11" s="1"/>
  <c r="O15" i="9"/>
  <c r="N14" i="9"/>
  <c r="M14" i="9"/>
  <c r="FD44" i="10" l="1"/>
  <c r="BQ44" i="10"/>
  <c r="CZ44" i="10"/>
  <c r="FE44" i="10"/>
  <c r="FD45" i="10"/>
  <c r="BQ45" i="10"/>
  <c r="FD46" i="10"/>
  <c r="BQ46" i="10"/>
  <c r="FD47" i="10"/>
  <c r="BQ47" i="10"/>
  <c r="FD48" i="10"/>
  <c r="BQ48" i="10"/>
  <c r="FD49" i="10"/>
  <c r="BQ49" i="10"/>
  <c r="FD50" i="10"/>
  <c r="BQ50" i="10"/>
  <c r="FD51" i="10"/>
  <c r="BQ51" i="10"/>
  <c r="FD52" i="10"/>
  <c r="BQ52" i="10"/>
  <c r="FD53" i="10"/>
  <c r="BQ53" i="10"/>
  <c r="FD54" i="10"/>
  <c r="BQ54" i="10"/>
  <c r="FD55" i="10"/>
  <c r="BQ55" i="10"/>
  <c r="FD56" i="10"/>
  <c r="BQ56" i="10"/>
  <c r="FD57" i="10"/>
  <c r="BQ57" i="10"/>
  <c r="FD58" i="10"/>
  <c r="BQ58" i="10"/>
  <c r="FD59" i="10"/>
  <c r="DU59" i="10"/>
  <c r="BQ59" i="10"/>
  <c r="FD60" i="10"/>
  <c r="DU60" i="10"/>
  <c r="BQ60" i="10"/>
  <c r="FD61" i="10"/>
  <c r="DU61" i="10"/>
  <c r="BQ61" i="10"/>
  <c r="FD62" i="10"/>
  <c r="DU62" i="10"/>
  <c r="BQ62" i="10"/>
  <c r="CZ63" i="10"/>
  <c r="FE63" i="10"/>
  <c r="FD63" i="10"/>
  <c r="BQ63" i="10"/>
  <c r="CZ64" i="10"/>
  <c r="FE64" i="10"/>
  <c r="CY64" i="10"/>
  <c r="FD64" i="10"/>
  <c r="BQ64" i="10"/>
  <c r="FD65" i="10"/>
  <c r="BQ65" i="10"/>
  <c r="FD66" i="10"/>
  <c r="BQ66" i="10"/>
  <c r="FD67" i="10"/>
  <c r="BQ67" i="10"/>
  <c r="FD68" i="10"/>
  <c r="BQ68" i="10"/>
  <c r="FD69" i="10"/>
  <c r="BQ69" i="10"/>
  <c r="FD70" i="10"/>
  <c r="BQ70" i="10"/>
  <c r="FD71" i="10"/>
  <c r="BQ71" i="10"/>
  <c r="FD72" i="10"/>
  <c r="BQ72" i="10"/>
  <c r="FD73" i="10"/>
  <c r="BQ73" i="10"/>
  <c r="FD74" i="10"/>
  <c r="BQ74" i="10"/>
  <c r="FD75" i="10"/>
  <c r="BQ75" i="10"/>
  <c r="FD76" i="10"/>
  <c r="BQ76" i="10"/>
  <c r="FD77" i="10"/>
  <c r="BQ77" i="10"/>
  <c r="FD78" i="10"/>
  <c r="DU78" i="10"/>
  <c r="BQ78" i="10"/>
  <c r="FD79" i="10"/>
  <c r="DU79" i="10"/>
  <c r="BQ79" i="10"/>
  <c r="FD80" i="10"/>
  <c r="DU80" i="10"/>
  <c r="BQ80" i="10"/>
  <c r="FD81" i="10"/>
  <c r="DU81" i="10"/>
  <c r="BQ81" i="10"/>
  <c r="DT62" i="10"/>
  <c r="DV62" i="10"/>
  <c r="DT77" i="10"/>
  <c r="DV77" i="10"/>
  <c r="DV77" i="17"/>
  <c r="DT77" i="17"/>
  <c r="DV62" i="17"/>
  <c r="DT62" i="17"/>
  <c r="CY81" i="17"/>
  <c r="BQ81" i="17"/>
  <c r="BP81" i="17"/>
  <c r="CY80" i="17"/>
  <c r="BQ80" i="17"/>
  <c r="BP80" i="17"/>
  <c r="CY79" i="17"/>
  <c r="BQ79" i="17"/>
  <c r="BP79" i="17"/>
  <c r="CY78" i="17"/>
  <c r="BQ78" i="17"/>
  <c r="BP78" i="17"/>
  <c r="CY77" i="17"/>
  <c r="BP77" i="17"/>
  <c r="CZ77" i="17"/>
  <c r="CY76" i="17"/>
  <c r="BQ76" i="17"/>
  <c r="BP76" i="17"/>
  <c r="CZ76" i="17"/>
  <c r="CY75" i="17"/>
  <c r="BQ75" i="17"/>
  <c r="BP75" i="17"/>
  <c r="CZ75" i="17"/>
  <c r="CY74" i="17"/>
  <c r="BQ74" i="17"/>
  <c r="BP74" i="17"/>
  <c r="CZ74" i="17"/>
  <c r="CY73" i="17"/>
  <c r="BQ73" i="17"/>
  <c r="BP73" i="17"/>
  <c r="CZ73" i="17"/>
  <c r="CY72" i="17"/>
  <c r="BQ72" i="17"/>
  <c r="BP72" i="17"/>
  <c r="CZ72" i="17"/>
  <c r="CY71" i="17"/>
  <c r="BQ71" i="17"/>
  <c r="BP71" i="17"/>
  <c r="CZ71" i="17"/>
  <c r="CY70" i="17"/>
  <c r="BQ70" i="17"/>
  <c r="BP70" i="17"/>
  <c r="CZ70" i="17"/>
  <c r="CY69" i="17"/>
  <c r="BQ69" i="17"/>
  <c r="BP69" i="17"/>
  <c r="CZ69" i="17"/>
  <c r="CY68" i="17"/>
  <c r="BQ68" i="17"/>
  <c r="BP68" i="17"/>
  <c r="CZ68" i="17"/>
  <c r="CY67" i="17"/>
  <c r="BQ67" i="17"/>
  <c r="BP67" i="17"/>
  <c r="CZ67" i="17"/>
  <c r="CY66" i="17"/>
  <c r="BQ66" i="17"/>
  <c r="BP66" i="17"/>
  <c r="CZ66" i="17"/>
  <c r="CY65" i="17"/>
  <c r="BQ65" i="17"/>
  <c r="BP65" i="17"/>
  <c r="CZ65" i="17"/>
  <c r="CY64" i="17"/>
  <c r="CZ64" i="17"/>
  <c r="CY63" i="17"/>
  <c r="BQ63" i="17"/>
  <c r="BP63" i="17"/>
  <c r="DU63" i="17" s="1"/>
  <c r="CZ63" i="17"/>
  <c r="CY62" i="17"/>
  <c r="BP62" i="17"/>
  <c r="CY61" i="17"/>
  <c r="BQ61" i="17"/>
  <c r="BP61" i="17"/>
  <c r="CY60" i="17"/>
  <c r="BQ60" i="17"/>
  <c r="BP60" i="17"/>
  <c r="CY58" i="17"/>
  <c r="BQ58" i="17"/>
  <c r="BP58" i="17"/>
  <c r="CZ58" i="17"/>
  <c r="CY57" i="17"/>
  <c r="BQ57" i="17"/>
  <c r="BP57" i="17"/>
  <c r="CZ57" i="17"/>
  <c r="CY56" i="17"/>
  <c r="BQ56" i="17"/>
  <c r="BP56" i="17"/>
  <c r="CZ56" i="17"/>
  <c r="CY55" i="17"/>
  <c r="BQ55" i="17"/>
  <c r="BP55" i="17"/>
  <c r="CZ55" i="17"/>
  <c r="CY54" i="17"/>
  <c r="BQ54" i="17"/>
  <c r="BP54" i="17"/>
  <c r="CZ54" i="17"/>
  <c r="CY53" i="17"/>
  <c r="BQ53" i="17"/>
  <c r="BP53" i="17"/>
  <c r="CZ53" i="17"/>
  <c r="CY52" i="17"/>
  <c r="BQ52" i="17"/>
  <c r="BP52" i="17"/>
  <c r="CZ52" i="17"/>
  <c r="CY51" i="17"/>
  <c r="BQ51" i="17"/>
  <c r="BP51" i="17"/>
  <c r="CZ51" i="17"/>
  <c r="CY50" i="17"/>
  <c r="CZ50" i="17"/>
  <c r="CY49" i="17"/>
  <c r="BQ49" i="17"/>
  <c r="BP49" i="17"/>
  <c r="CZ49" i="17"/>
  <c r="CY48" i="17"/>
  <c r="BQ48" i="17"/>
  <c r="BP48" i="17"/>
  <c r="CZ48" i="17"/>
  <c r="CY47" i="17"/>
  <c r="BQ47" i="17"/>
  <c r="BP47" i="17"/>
  <c r="CZ47" i="17"/>
  <c r="CY46" i="17"/>
  <c r="BQ46" i="17"/>
  <c r="BP46" i="17"/>
  <c r="CZ46" i="17"/>
  <c r="CY45" i="17"/>
  <c r="BQ45" i="17"/>
  <c r="BP45" i="17"/>
  <c r="CZ45" i="17"/>
  <c r="CY44" i="17"/>
  <c r="BQ44" i="17"/>
  <c r="BP44" i="17"/>
  <c r="CZ44" i="17"/>
  <c r="CY44" i="10"/>
  <c r="CZ45" i="10"/>
  <c r="CY45" i="10"/>
  <c r="CZ46" i="10"/>
  <c r="CY46" i="10"/>
  <c r="CZ47" i="10"/>
  <c r="CY47" i="10"/>
  <c r="CZ48" i="10"/>
  <c r="CY48" i="10"/>
  <c r="CZ49" i="10"/>
  <c r="CY49" i="10"/>
  <c r="CZ50" i="10"/>
  <c r="CY50" i="10"/>
  <c r="CZ51" i="10"/>
  <c r="CY51" i="10"/>
  <c r="CZ52" i="10"/>
  <c r="CY52" i="10"/>
  <c r="CZ53" i="10"/>
  <c r="CY53" i="10"/>
  <c r="CZ54" i="10"/>
  <c r="CY54" i="10"/>
  <c r="CZ55" i="10"/>
  <c r="CY55" i="10"/>
  <c r="CZ56" i="10"/>
  <c r="CY56" i="10"/>
  <c r="CZ57" i="10"/>
  <c r="CY57" i="10"/>
  <c r="CZ58" i="10"/>
  <c r="CY58" i="10"/>
  <c r="CZ59" i="10"/>
  <c r="CY59" i="10"/>
  <c r="CZ60" i="10"/>
  <c r="CY60" i="10"/>
  <c r="CZ61" i="10"/>
  <c r="CY61" i="10"/>
  <c r="CZ62" i="10"/>
  <c r="CY62" i="10"/>
  <c r="CY63" i="10"/>
  <c r="CZ65" i="10"/>
  <c r="CY65" i="10"/>
  <c r="CZ66" i="10"/>
  <c r="CY66" i="10"/>
  <c r="CZ67" i="10"/>
  <c r="CY67" i="10"/>
  <c r="CZ68" i="10"/>
  <c r="CY68" i="10"/>
  <c r="CZ69" i="10"/>
  <c r="CY69" i="10"/>
  <c r="CZ70" i="10"/>
  <c r="CY70" i="10"/>
  <c r="CZ71" i="10"/>
  <c r="CY71" i="10"/>
  <c r="CZ72" i="10"/>
  <c r="CY72" i="10"/>
  <c r="CZ73" i="10"/>
  <c r="CY73" i="10"/>
  <c r="CZ74" i="10"/>
  <c r="CY74" i="10"/>
  <c r="CZ75" i="10"/>
  <c r="CY75" i="10"/>
  <c r="CZ76" i="10"/>
  <c r="CY76" i="10"/>
  <c r="CZ77" i="10"/>
  <c r="CY77" i="10"/>
  <c r="CZ78" i="10"/>
  <c r="CY78" i="10"/>
  <c r="CZ79" i="10"/>
  <c r="CY79" i="10"/>
  <c r="CZ80" i="10"/>
  <c r="CY80" i="10"/>
  <c r="CZ81" i="10"/>
  <c r="CY81" i="10"/>
  <c r="O14" i="11"/>
  <c r="DU77" i="10" l="1"/>
  <c r="DU76" i="10"/>
  <c r="DU75" i="10"/>
  <c r="DU74" i="10"/>
  <c r="DU73" i="10"/>
  <c r="DU72" i="10"/>
  <c r="DU71" i="10"/>
  <c r="DU70" i="10"/>
  <c r="DU69" i="10"/>
  <c r="DU68" i="10"/>
  <c r="DU67" i="10"/>
  <c r="DU66" i="10"/>
  <c r="DU65" i="10"/>
  <c r="DU64" i="10"/>
  <c r="DU63" i="10"/>
  <c r="DU58" i="10"/>
  <c r="DU57" i="10"/>
  <c r="DU56" i="10"/>
  <c r="DU55" i="10"/>
  <c r="DU54" i="10"/>
  <c r="DU53" i="10"/>
  <c r="DU52" i="10"/>
  <c r="DU51" i="10"/>
  <c r="DU50" i="10"/>
  <c r="DU49" i="10"/>
  <c r="DU48" i="10"/>
  <c r="DU47" i="10"/>
  <c r="DU46" i="10"/>
  <c r="DU45" i="10"/>
  <c r="DU44" i="10"/>
  <c r="DU44" i="17"/>
  <c r="DU59" i="17"/>
  <c r="DU50" i="17"/>
  <c r="DU45" i="17"/>
  <c r="DU46" i="17"/>
  <c r="DU47" i="17"/>
  <c r="DU48" i="17"/>
  <c r="DU49" i="17"/>
  <c r="DU51" i="17"/>
  <c r="DU52" i="17"/>
  <c r="DU53" i="17"/>
  <c r="DU54" i="17"/>
  <c r="DU55" i="17"/>
  <c r="DU56" i="17"/>
  <c r="DU57" i="17"/>
  <c r="DU58" i="17"/>
  <c r="DU60" i="17"/>
  <c r="DU61" i="17"/>
  <c r="DU62" i="17"/>
  <c r="DU65" i="17"/>
  <c r="DU64" i="17"/>
  <c r="DU66" i="17"/>
  <c r="DU67" i="17"/>
  <c r="DU68" i="17"/>
  <c r="DU69" i="17"/>
  <c r="DU70" i="17"/>
  <c r="DU71" i="17"/>
  <c r="DU72" i="17"/>
  <c r="DU73" i="17"/>
  <c r="DU74" i="17"/>
  <c r="DU75" i="17"/>
  <c r="DU76" i="17"/>
  <c r="DU77" i="17"/>
  <c r="DU78" i="17"/>
  <c r="DU79" i="17"/>
  <c r="DU80" i="17"/>
  <c r="DU81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<sst xmlns="http://schemas.openxmlformats.org/spreadsheetml/2006/main" count="2844" uniqueCount="697">
  <si>
    <t>Date</t>
  </si>
  <si>
    <t>Weekday</t>
  </si>
  <si>
    <t>Days on Diet</t>
  </si>
  <si>
    <t>Measures</t>
  </si>
  <si>
    <t>Events</t>
  </si>
  <si>
    <t>Sign Up</t>
  </si>
  <si>
    <t>Monday</t>
  </si>
  <si>
    <t>Tuesday</t>
  </si>
  <si>
    <t>Wednesday</t>
  </si>
  <si>
    <t>Thursday</t>
  </si>
  <si>
    <t>Single-house in hanging wire</t>
  </si>
  <si>
    <t>Friday</t>
  </si>
  <si>
    <t>Saturday</t>
  </si>
  <si>
    <t>Sunday</t>
  </si>
  <si>
    <t>BW, Fin</t>
  </si>
  <si>
    <t>NMR, start recording BW and FI</t>
  </si>
  <si>
    <t>Melissa</t>
  </si>
  <si>
    <t>BW, Fout, Fin</t>
  </si>
  <si>
    <t>Brent</t>
  </si>
  <si>
    <t>Victoria</t>
  </si>
  <si>
    <t>Natalie</t>
  </si>
  <si>
    <t>Diet Switch</t>
  </si>
  <si>
    <t xml:space="preserve">Morgan </t>
  </si>
  <si>
    <t>Victoria / Linnaea</t>
  </si>
  <si>
    <t>Linnaea</t>
  </si>
  <si>
    <t>Erisa</t>
  </si>
  <si>
    <t>Kim</t>
  </si>
  <si>
    <t>Natalie, Sydney</t>
  </si>
  <si>
    <t>Brent is gone May 3 to May 13</t>
  </si>
  <si>
    <t>Sydney</t>
  </si>
  <si>
    <t>Erisa is gone May 22 to May 27</t>
  </si>
  <si>
    <t>Y-Maze</t>
  </si>
  <si>
    <t>NMR?</t>
  </si>
  <si>
    <t>BW, Fout</t>
  </si>
  <si>
    <t>Sac</t>
  </si>
  <si>
    <t>Erisa is gone for SROP.</t>
  </si>
  <si>
    <t>ID</t>
  </si>
  <si>
    <t>Sex</t>
  </si>
  <si>
    <t>Litter</t>
  </si>
  <si>
    <t>Birthdate</t>
  </si>
  <si>
    <t>4/2/24 BW</t>
  </si>
  <si>
    <t>Group Assignment</t>
  </si>
  <si>
    <t>Age at Diet Switch</t>
  </si>
  <si>
    <t>Group Counts</t>
  </si>
  <si>
    <t>Female</t>
  </si>
  <si>
    <t>CHOW</t>
  </si>
  <si>
    <t>PALM</t>
  </si>
  <si>
    <t>COCO</t>
  </si>
  <si>
    <t>Male</t>
  </si>
  <si>
    <t>Initial BW Group Averages</t>
  </si>
  <si>
    <t>Group Counts (by Litter)</t>
  </si>
  <si>
    <t>CHOW Female</t>
  </si>
  <si>
    <t>COCO Female</t>
  </si>
  <si>
    <t>PALM Female</t>
  </si>
  <si>
    <t>CHOW Male</t>
  </si>
  <si>
    <t>COCO Male</t>
  </si>
  <si>
    <t>PALM Male</t>
  </si>
  <si>
    <t>2-Apr</t>
  </si>
  <si>
    <t>3-Apr</t>
  </si>
  <si>
    <t>4-Apr</t>
  </si>
  <si>
    <t>5-Apr</t>
  </si>
  <si>
    <t>6-Apr</t>
  </si>
  <si>
    <t>7-Apr</t>
  </si>
  <si>
    <t>8-Apr</t>
  </si>
  <si>
    <t>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</si>
  <si>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</si>
  <si>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</si>
  <si>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</si>
  <si>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</si>
  <si>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</si>
  <si>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</si>
  <si>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</si>
  <si>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</si>
  <si>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</si>
  <si>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</si>
  <si>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</si>
  <si>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</si>
  <si>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</si>
  <si>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</si>
  <si>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</si>
  <si>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</si>
  <si>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</si>
  <si>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</si>
  <si>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</si>
  <si>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</si>
  <si>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</si>
  <si>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</si>
  <si>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</si>
  <si>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</si>
  <si>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</si>
  <si>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</si>
  <si>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</si>
  <si>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</si>
  <si>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</si>
  <si>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</si>
  <si>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</si>
  <si>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</si>
  <si>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</si>
  <si>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</si>
  <si>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</si>
  <si>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</si>
  <si>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</si>
  <si>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</si>
  <si>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</si>
  <si>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</si>
  <si>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</si>
  <si>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</si>
  <si>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</si>
  <si>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</si>
  <si>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</si>
  <si>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</si>
  <si>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</si>
  <si>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</si>
  <si>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</si>
  <si>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</si>
  <si>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</si>
  <si>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</si>
  <si>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</si>
  <si>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2-Jun</t>
  </si>
  <si>
    <t>3-Jun</t>
  </si>
  <si>
    <t>Stats Input</t>
  </si>
  <si>
    <t>Male = 0, Female = 1</t>
  </si>
  <si>
    <t>0 = CHOW, 1 = PALM, 2 = COCO</t>
  </si>
  <si>
    <t>Diet</t>
  </si>
  <si>
    <t>BW_-7</t>
  </si>
  <si>
    <t>BW_-6</t>
  </si>
  <si>
    <t>BW_-5</t>
  </si>
  <si>
    <t>BW_-4</t>
  </si>
  <si>
    <t>BW_-3</t>
  </si>
  <si>
    <t>BW_-2</t>
  </si>
  <si>
    <t>BW_-1</t>
  </si>
  <si>
    <t>BW_0</t>
  </si>
  <si>
    <t>BW_1</t>
  </si>
  <si>
    <t>BW_2</t>
  </si>
  <si>
    <t>BW_3</t>
  </si>
  <si>
    <t>BW_4</t>
  </si>
  <si>
    <t>BW_5</t>
  </si>
  <si>
    <t>BW_6</t>
  </si>
  <si>
    <t>BW_7</t>
  </si>
  <si>
    <t>BW_8</t>
  </si>
  <si>
    <t>BW_9</t>
  </si>
  <si>
    <t>BW_10</t>
  </si>
  <si>
    <t>BW_11</t>
  </si>
  <si>
    <t>BW_12</t>
  </si>
  <si>
    <t>BW_13</t>
  </si>
  <si>
    <t>BW_14</t>
  </si>
  <si>
    <t>BW_15</t>
  </si>
  <si>
    <t>BW_16</t>
  </si>
  <si>
    <t>BW_17</t>
  </si>
  <si>
    <t>BW_18</t>
  </si>
  <si>
    <t>BW_19</t>
  </si>
  <si>
    <t>BW_20</t>
  </si>
  <si>
    <t>BW_21</t>
  </si>
  <si>
    <t>BW_22</t>
  </si>
  <si>
    <t>BW_23</t>
  </si>
  <si>
    <t>BW_24</t>
  </si>
  <si>
    <t>BW_25</t>
  </si>
  <si>
    <t>BW_26</t>
  </si>
  <si>
    <t>BW_27</t>
  </si>
  <si>
    <t>BW_28</t>
  </si>
  <si>
    <t>BW_29</t>
  </si>
  <si>
    <t>BW_30</t>
  </si>
  <si>
    <t>BW_31</t>
  </si>
  <si>
    <t>BW_32</t>
  </si>
  <si>
    <t>BW_33</t>
  </si>
  <si>
    <t>BW_34</t>
  </si>
  <si>
    <t>BW_35</t>
  </si>
  <si>
    <t>BW_36</t>
  </si>
  <si>
    <t>BW_37</t>
  </si>
  <si>
    <t>BW_38</t>
  </si>
  <si>
    <t>BW_39</t>
  </si>
  <si>
    <t>BW_40</t>
  </si>
  <si>
    <t>BW_41</t>
  </si>
  <si>
    <t>BW_42</t>
  </si>
  <si>
    <t>BW_43</t>
  </si>
  <si>
    <t>BW_44</t>
  </si>
  <si>
    <t>BW_45</t>
  </si>
  <si>
    <t>BW_46</t>
  </si>
  <si>
    <t>BW_47</t>
  </si>
  <si>
    <t>BW_48</t>
  </si>
  <si>
    <t>BW_49</t>
  </si>
  <si>
    <t>BW_50</t>
  </si>
  <si>
    <t>BW_51</t>
  </si>
  <si>
    <t>BW_52</t>
  </si>
  <si>
    <t>BW_53</t>
  </si>
  <si>
    <t>BW_54</t>
  </si>
  <si>
    <t>BW_55</t>
  </si>
  <si>
    <t>cBW_0to10</t>
  </si>
  <si>
    <t>cBW_10to55</t>
  </si>
  <si>
    <t>cBW_0to53</t>
  </si>
  <si>
    <t>nBW_0</t>
  </si>
  <si>
    <t>nBW_1</t>
  </si>
  <si>
    <t>nBW_2</t>
  </si>
  <si>
    <t>nBW_3</t>
  </si>
  <si>
    <t>nBW_4</t>
  </si>
  <si>
    <t>nBW_5</t>
  </si>
  <si>
    <t>nBW_6</t>
  </si>
  <si>
    <t>nBW_7</t>
  </si>
  <si>
    <t>nBW_8</t>
  </si>
  <si>
    <t>nBW_9</t>
  </si>
  <si>
    <t>nBW_10</t>
  </si>
  <si>
    <t>nBW_11</t>
  </si>
  <si>
    <t>nBW_12</t>
  </si>
  <si>
    <t>nBW_13</t>
  </si>
  <si>
    <t>nBW_14</t>
  </si>
  <si>
    <t>nBW_15</t>
  </si>
  <si>
    <t>nBW_16</t>
  </si>
  <si>
    <t>nBW_17</t>
  </si>
  <si>
    <t>nBW_18</t>
  </si>
  <si>
    <t>nBW_19</t>
  </si>
  <si>
    <t>nBW_20</t>
  </si>
  <si>
    <t>nBW_21</t>
  </si>
  <si>
    <t>nBW_22</t>
  </si>
  <si>
    <t>nBW_23</t>
  </si>
  <si>
    <t>nBW_24</t>
  </si>
  <si>
    <t>nBW_25</t>
  </si>
  <si>
    <t>nBW_26</t>
  </si>
  <si>
    <t>nBW_27</t>
  </si>
  <si>
    <t>nBW_28</t>
  </si>
  <si>
    <t>nBW_29</t>
  </si>
  <si>
    <t>nBW_30</t>
  </si>
  <si>
    <t>nBW_31</t>
  </si>
  <si>
    <t>nBW_32</t>
  </si>
  <si>
    <t>nBW_33</t>
  </si>
  <si>
    <t>nBW_34</t>
  </si>
  <si>
    <t>nBW_35</t>
  </si>
  <si>
    <t>nBW_36</t>
  </si>
  <si>
    <t>nBW_37</t>
  </si>
  <si>
    <t>nBW_38</t>
  </si>
  <si>
    <t>nBW_39</t>
  </si>
  <si>
    <t>nBW_40</t>
  </si>
  <si>
    <t>nBW_41</t>
  </si>
  <si>
    <t>nBW_42</t>
  </si>
  <si>
    <t>nBW_43</t>
  </si>
  <si>
    <t>nBW_44</t>
  </si>
  <si>
    <t>nBW_45</t>
  </si>
  <si>
    <t>nBW_46</t>
  </si>
  <si>
    <t>nBW_47</t>
  </si>
  <si>
    <t>nBW_48</t>
  </si>
  <si>
    <t>nBW_49</t>
  </si>
  <si>
    <t>nBW_50</t>
  </si>
  <si>
    <t>nBW_51</t>
  </si>
  <si>
    <t>nBW_52</t>
  </si>
  <si>
    <t>nBW_53</t>
  </si>
  <si>
    <t>nBW_54</t>
  </si>
  <si>
    <t>nBW_55</t>
  </si>
  <si>
    <t>ncBW_1to19</t>
  </si>
  <si>
    <t>ncBW_20to53</t>
  </si>
  <si>
    <t>ncBW_0to53</t>
  </si>
  <si>
    <t>pcBW_0to19</t>
  </si>
  <si>
    <t>pcBW_19to53</t>
  </si>
  <si>
    <t>pcBW_0to53</t>
  </si>
  <si>
    <t>NA</t>
  </si>
  <si>
    <t>Prism Input (Errors Included)</t>
  </si>
  <si>
    <t>Energy Intake</t>
  </si>
  <si>
    <t>EI_-7</t>
  </si>
  <si>
    <t>EI_-6</t>
  </si>
  <si>
    <t>EI_-5</t>
  </si>
  <si>
    <t>EI_-4</t>
  </si>
  <si>
    <t>EI_-3</t>
  </si>
  <si>
    <t>EI_-2</t>
  </si>
  <si>
    <t>EI_-1</t>
  </si>
  <si>
    <t>EI_0</t>
  </si>
  <si>
    <t>EI_1</t>
  </si>
  <si>
    <t>EI_2</t>
  </si>
  <si>
    <t>EI_3</t>
  </si>
  <si>
    <t>EI_4</t>
  </si>
  <si>
    <t>EI_5</t>
  </si>
  <si>
    <t>EI_6</t>
  </si>
  <si>
    <t>EI_7</t>
  </si>
  <si>
    <t>EI_8</t>
  </si>
  <si>
    <t>EI_9</t>
  </si>
  <si>
    <t>EI_10</t>
  </si>
  <si>
    <t>EI_11</t>
  </si>
  <si>
    <t>EI_12</t>
  </si>
  <si>
    <t>EI_13</t>
  </si>
  <si>
    <t>EI_14</t>
  </si>
  <si>
    <t>EI_15</t>
  </si>
  <si>
    <t>EI_16</t>
  </si>
  <si>
    <t>EI_17</t>
  </si>
  <si>
    <t>EI_18</t>
  </si>
  <si>
    <t>EI_19</t>
  </si>
  <si>
    <t>EI_20</t>
  </si>
  <si>
    <t>EI_21</t>
  </si>
  <si>
    <t>EI_22</t>
  </si>
  <si>
    <t>EI_23</t>
  </si>
  <si>
    <t>EI_24</t>
  </si>
  <si>
    <t>EI_25</t>
  </si>
  <si>
    <t>EI_26</t>
  </si>
  <si>
    <t>EI_27</t>
  </si>
  <si>
    <t>EI_28</t>
  </si>
  <si>
    <t>EI_29</t>
  </si>
  <si>
    <t>EI_30</t>
  </si>
  <si>
    <t>EI_31</t>
  </si>
  <si>
    <t>EI_32</t>
  </si>
  <si>
    <t>EI_33</t>
  </si>
  <si>
    <t>EI_34</t>
  </si>
  <si>
    <t>EI_35</t>
  </si>
  <si>
    <t>EI_36</t>
  </si>
  <si>
    <t>EI_37</t>
  </si>
  <si>
    <t>EI_38</t>
  </si>
  <si>
    <t>EI_39</t>
  </si>
  <si>
    <t>EI_40</t>
  </si>
  <si>
    <t>EI_41</t>
  </si>
  <si>
    <t>EI_42</t>
  </si>
  <si>
    <t>EI_43</t>
  </si>
  <si>
    <t>EI_44</t>
  </si>
  <si>
    <t>EI_45</t>
  </si>
  <si>
    <t>EI_46</t>
  </si>
  <si>
    <t>EI_47</t>
  </si>
  <si>
    <t>EI_48</t>
  </si>
  <si>
    <t>EI_49</t>
  </si>
  <si>
    <t>EI_50</t>
  </si>
  <si>
    <t>EI_51</t>
  </si>
  <si>
    <t>EI_52</t>
  </si>
  <si>
    <t>EI_53</t>
  </si>
  <si>
    <t>EI_54</t>
  </si>
  <si>
    <t>EI_55</t>
  </si>
  <si>
    <t>aEI_1to10</t>
  </si>
  <si>
    <t>aEI_11to53</t>
  </si>
  <si>
    <t>aEI_1-53</t>
  </si>
  <si>
    <t>nEI_0</t>
  </si>
  <si>
    <t>nEI_1</t>
  </si>
  <si>
    <t>nEI_2</t>
  </si>
  <si>
    <t>nEI_3</t>
  </si>
  <si>
    <t>nEI_4</t>
  </si>
  <si>
    <t>nEI_5</t>
  </si>
  <si>
    <t>nEI_6</t>
  </si>
  <si>
    <t>nEI_7</t>
  </si>
  <si>
    <t>nEI_8</t>
  </si>
  <si>
    <t>nEI_9</t>
  </si>
  <si>
    <t>nEI_10</t>
  </si>
  <si>
    <t>nEI_11</t>
  </si>
  <si>
    <t>nEI_12</t>
  </si>
  <si>
    <t>nEI_13</t>
  </si>
  <si>
    <t>nEI_14</t>
  </si>
  <si>
    <t>nEI_15</t>
  </si>
  <si>
    <t>nEI_16</t>
  </si>
  <si>
    <t>nEI_17</t>
  </si>
  <si>
    <t>nEI_18</t>
  </si>
  <si>
    <t>nEI_19</t>
  </si>
  <si>
    <t>nEI_20</t>
  </si>
  <si>
    <t>nEI_21</t>
  </si>
  <si>
    <t>nEI_22</t>
  </si>
  <si>
    <t>nEI_23</t>
  </si>
  <si>
    <t>nEI_24</t>
  </si>
  <si>
    <t>nEI_25</t>
  </si>
  <si>
    <t>nEI_26</t>
  </si>
  <si>
    <t>nEI_27</t>
  </si>
  <si>
    <t>nEI_28</t>
  </si>
  <si>
    <t>nEI_29</t>
  </si>
  <si>
    <t>nEI_30</t>
  </si>
  <si>
    <t>nEI_31</t>
  </si>
  <si>
    <t>nEI_32</t>
  </si>
  <si>
    <t>nEI_33</t>
  </si>
  <si>
    <t>nEI_34</t>
  </si>
  <si>
    <t>nEI_35</t>
  </si>
  <si>
    <t>nEI_36</t>
  </si>
  <si>
    <t>nEI_37</t>
  </si>
  <si>
    <t>nEI_38</t>
  </si>
  <si>
    <t>nEI_39</t>
  </si>
  <si>
    <t>nEI_40</t>
  </si>
  <si>
    <t>nEI_41</t>
  </si>
  <si>
    <t>nEI_42</t>
  </si>
  <si>
    <t>nEI_43</t>
  </si>
  <si>
    <t>nEI_44</t>
  </si>
  <si>
    <t>nEI_45</t>
  </si>
  <si>
    <t>nEI_46</t>
  </si>
  <si>
    <t>nEI_47</t>
  </si>
  <si>
    <t>nEI_48</t>
  </si>
  <si>
    <t>nEI_49</t>
  </si>
  <si>
    <t>nEI_50</t>
  </si>
  <si>
    <t>nEI_51</t>
  </si>
  <si>
    <t>nEI_52</t>
  </si>
  <si>
    <t>nEI_53</t>
  </si>
  <si>
    <t>naEI_1to19</t>
  </si>
  <si>
    <t>naEI_20to53</t>
  </si>
  <si>
    <t>naEI_1.53</t>
  </si>
  <si>
    <t>pcEI_0</t>
  </si>
  <si>
    <t>pcEI_1</t>
  </si>
  <si>
    <t>pcEI_2</t>
  </si>
  <si>
    <t>pcEI_3</t>
  </si>
  <si>
    <t>pcEI_4</t>
  </si>
  <si>
    <t>pcEI_5</t>
  </si>
  <si>
    <t>pcEI_6</t>
  </si>
  <si>
    <t>pcEI_7</t>
  </si>
  <si>
    <t>pcEI_8</t>
  </si>
  <si>
    <t>pcEI_9</t>
  </si>
  <si>
    <t>pcEI_10</t>
  </si>
  <si>
    <t>pcEI_11</t>
  </si>
  <si>
    <t>pcEI_12</t>
  </si>
  <si>
    <t>pcEI_13</t>
  </si>
  <si>
    <t>pcEI_14</t>
  </si>
  <si>
    <t>pcEI_15</t>
  </si>
  <si>
    <t>pcEI_16</t>
  </si>
  <si>
    <t>pcEI_17</t>
  </si>
  <si>
    <t>pcEI_18</t>
  </si>
  <si>
    <t>pcEI_19</t>
  </si>
  <si>
    <t>pcEI_20</t>
  </si>
  <si>
    <t>pcEI_21</t>
  </si>
  <si>
    <t>pcEI_22</t>
  </si>
  <si>
    <t>pcEI_23</t>
  </si>
  <si>
    <t>pcEI_24</t>
  </si>
  <si>
    <t>pcEI_25</t>
  </si>
  <si>
    <t>pcEI_26</t>
  </si>
  <si>
    <t>pcEI_27</t>
  </si>
  <si>
    <t>pcEI_28</t>
  </si>
  <si>
    <t>pcEI_29</t>
  </si>
  <si>
    <t>pcEI_30</t>
  </si>
  <si>
    <t>pcEI_31</t>
  </si>
  <si>
    <t>pcEI_32</t>
  </si>
  <si>
    <t>pcEI_33</t>
  </si>
  <si>
    <t>pcEI_34</t>
  </si>
  <si>
    <t>pcEI_35</t>
  </si>
  <si>
    <t>pcEI_36</t>
  </si>
  <si>
    <t>pcEI_37</t>
  </si>
  <si>
    <t>pcEI_38</t>
  </si>
  <si>
    <t>pcEI_39</t>
  </si>
  <si>
    <t>pcEI_40</t>
  </si>
  <si>
    <t>pcEI_41</t>
  </si>
  <si>
    <t>pcEI_42</t>
  </si>
  <si>
    <t>pcEI_43</t>
  </si>
  <si>
    <t>pcEI_44</t>
  </si>
  <si>
    <t>pcEI_45</t>
  </si>
  <si>
    <t>pcEI_46</t>
  </si>
  <si>
    <t>pcEI_47</t>
  </si>
  <si>
    <t>pcEI_48</t>
  </si>
  <si>
    <t>pcEI_49</t>
  </si>
  <si>
    <t>pcEI_50</t>
  </si>
  <si>
    <t>pcEI_51</t>
  </si>
  <si>
    <t>pcEI_52</t>
  </si>
  <si>
    <t>pcEI_53</t>
  </si>
  <si>
    <t>aEI_1to19</t>
  </si>
  <si>
    <t>aEI_20to53</t>
  </si>
  <si>
    <t>Extraction of partial data from C:\EchoMRI 2008.01.18M\IOFiles\OutputFiles\</t>
  </si>
  <si>
    <t xml:space="preserve">RecNumber </t>
  </si>
  <si>
    <t xml:space="preserve"> Label </t>
  </si>
  <si>
    <t xml:space="preserve"> Fat </t>
  </si>
  <si>
    <t xml:space="preserve"> Lean </t>
  </si>
  <si>
    <t xml:space="preserve"> FreeWater </t>
  </si>
  <si>
    <t xml:space="preserve"> TimeDateDura </t>
  </si>
  <si>
    <t xml:space="preserve"> Accumulation </t>
  </si>
  <si>
    <t xml:space="preserve"> TotalWater </t>
  </si>
  <si>
    <t xml:space="preserve"> Weight </t>
  </si>
  <si>
    <t xml:space="preserve">  </t>
  </si>
  <si>
    <t xml:space="preserve"> Comments</t>
  </si>
  <si>
    <t xml:space="preserve"> SFB37 </t>
  </si>
  <si>
    <t xml:space="preserve"> 13:18:58 Apr 2, 2024; 105 </t>
  </si>
  <si>
    <t xml:space="preserve"> N/A </t>
  </si>
  <si>
    <t xml:space="preserve"> N/A</t>
  </si>
  <si>
    <t xml:space="preserve"> SFB38 </t>
  </si>
  <si>
    <t xml:space="preserve"> 13:21:50 Apr 2, 2024;  92 </t>
  </si>
  <si>
    <t xml:space="preserve"> SFB39 </t>
  </si>
  <si>
    <t xml:space="preserve"> 13:24:31 Apr 2, 2024;  96 </t>
  </si>
  <si>
    <t xml:space="preserve"> SFB40 </t>
  </si>
  <si>
    <t xml:space="preserve"> 13:26:55 Apr 2, 2024; 100 </t>
  </si>
  <si>
    <t xml:space="preserve"> SFB41 </t>
  </si>
  <si>
    <t xml:space="preserve"> 13:29:37 Apr 2, 2024;  88 </t>
  </si>
  <si>
    <t xml:space="preserve"> SFB42 </t>
  </si>
  <si>
    <t xml:space="preserve"> 13:32:06 Apr 2, 2024;  88 </t>
  </si>
  <si>
    <t xml:space="preserve"> SFB43 </t>
  </si>
  <si>
    <t xml:space="preserve"> 13:42:10 Apr 2, 2024; 112 </t>
  </si>
  <si>
    <t xml:space="preserve"> SFB44 </t>
  </si>
  <si>
    <t xml:space="preserve"> 13:49:22 Apr 2, 2024; 103 </t>
  </si>
  <si>
    <t xml:space="preserve"> SFB45 </t>
  </si>
  <si>
    <t xml:space="preserve"> 13:51:52 Apr 2, 2024;  99 </t>
  </si>
  <si>
    <t xml:space="preserve"> SFB46 </t>
  </si>
  <si>
    <t xml:space="preserve"> 13:54:25 Apr 2, 2024;  96 </t>
  </si>
  <si>
    <t xml:space="preserve"> SFB47 </t>
  </si>
  <si>
    <t xml:space="preserve"> 13:56:57 Apr 2, 2024;  91 </t>
  </si>
  <si>
    <t xml:space="preserve"> SFB48 </t>
  </si>
  <si>
    <t xml:space="preserve"> 13:59:22 Apr 2, 2024;  92 </t>
  </si>
  <si>
    <t xml:space="preserve"> SFB49 </t>
  </si>
  <si>
    <t xml:space="preserve"> 14:08:28 Apr 2, 2024;  95 </t>
  </si>
  <si>
    <t xml:space="preserve"> SFB50 </t>
  </si>
  <si>
    <t xml:space="preserve"> 14:10:56 Apr 2, 2024;  92 </t>
  </si>
  <si>
    <t xml:space="preserve"> SFB51 </t>
  </si>
  <si>
    <t xml:space="preserve"> 14:14:19 Apr 2, 2024;  91 </t>
  </si>
  <si>
    <t xml:space="preserve"> SFB52 </t>
  </si>
  <si>
    <t xml:space="preserve"> 14:16:44 Apr 2, 2024;  91 </t>
  </si>
  <si>
    <t xml:space="preserve"> SFB53 </t>
  </si>
  <si>
    <t xml:space="preserve"> 14:19:24 Apr 2, 2024;  96 </t>
  </si>
  <si>
    <t xml:space="preserve"> SFB54 </t>
  </si>
  <si>
    <t xml:space="preserve"> 14:22:10 Apr 2, 2024; 100 </t>
  </si>
  <si>
    <t xml:space="preserve"> SFB55 </t>
  </si>
  <si>
    <t xml:space="preserve"> 14:24:37 Apr 2, 2024; 100 </t>
  </si>
  <si>
    <t xml:space="preserve"> SFB56 </t>
  </si>
  <si>
    <t xml:space="preserve"> 14:37:54 Apr 2, 2024;  92 </t>
  </si>
  <si>
    <t xml:space="preserve"> SFB57 </t>
  </si>
  <si>
    <t xml:space="preserve"> 14:40:13 Apr 2, 2024;  92 </t>
  </si>
  <si>
    <t xml:space="preserve"> SFB58 </t>
  </si>
  <si>
    <t xml:space="preserve"> 14:42:37 Apr 2, 2024;  96 </t>
  </si>
  <si>
    <t xml:space="preserve"> SFB59 </t>
  </si>
  <si>
    <t xml:space="preserve"> 14:44:59 Apr 2, 2024;  92 </t>
  </si>
  <si>
    <t xml:space="preserve"> SFB60 </t>
  </si>
  <si>
    <t xml:space="preserve"> 14:47:31 Apr 2, 2024;  92 </t>
  </si>
  <si>
    <t xml:space="preserve"> SFB61 </t>
  </si>
  <si>
    <t xml:space="preserve"> 14:50:03 Apr 2, 2024;  96 </t>
  </si>
  <si>
    <t xml:space="preserve"> SFB62 </t>
  </si>
  <si>
    <t xml:space="preserve"> 14:57:28 Apr 2, 2024; 104 </t>
  </si>
  <si>
    <t xml:space="preserve"> SFB63 </t>
  </si>
  <si>
    <t xml:space="preserve"> 15:00:00 Apr 2, 2024;  92 </t>
  </si>
  <si>
    <t xml:space="preserve"> SFB64 </t>
  </si>
  <si>
    <t xml:space="preserve"> 15:02:18 Apr 2, 2024;  92 </t>
  </si>
  <si>
    <t xml:space="preserve"> SFB65 </t>
  </si>
  <si>
    <t xml:space="preserve"> 15:04:37 Apr 2, 2024; 112 </t>
  </si>
  <si>
    <t xml:space="preserve"> SFB66 </t>
  </si>
  <si>
    <t xml:space="preserve"> 15:07:22 Apr 2, 2024;  92 </t>
  </si>
  <si>
    <t xml:space="preserve"> SFB67 </t>
  </si>
  <si>
    <t xml:space="preserve"> 15:11:02 Apr 2, 2024;  97 </t>
  </si>
  <si>
    <t xml:space="preserve"> SFB68 </t>
  </si>
  <si>
    <t xml:space="preserve"> 15:16:56 Apr 2, 2024; 100 </t>
  </si>
  <si>
    <t xml:space="preserve"> SFB69 </t>
  </si>
  <si>
    <t xml:space="preserve"> 15:23:54 Apr 2, 2024;  97 </t>
  </si>
  <si>
    <t xml:space="preserve"> SFB70 </t>
  </si>
  <si>
    <t xml:space="preserve"> 15:26:34 Apr 2, 2024; 100 </t>
  </si>
  <si>
    <t xml:space="preserve"> SFB71 </t>
  </si>
  <si>
    <t xml:space="preserve"> 15:29:00 Apr 2, 2024;  96 </t>
  </si>
  <si>
    <t xml:space="preserve"> SFB72 </t>
  </si>
  <si>
    <t xml:space="preserve"> 15:31:24 Apr 2, 2024; 100 </t>
  </si>
  <si>
    <t xml:space="preserve"> SFB73 </t>
  </si>
  <si>
    <t xml:space="preserve"> 15:33:52 Apr 2, 2024; 100 </t>
  </si>
  <si>
    <t xml:space="preserve"> SFB74 </t>
  </si>
  <si>
    <t xml:space="preserve"> 15:37:26 Apr 2, 2024;  96 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</si>
  <si>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</si>
  <si>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</si>
  <si>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</si>
  <si>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</si>
  <si>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</si>
  <si>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</si>
  <si>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</si>
  <si>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</si>
  <si>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</si>
  <si>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</si>
  <si>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</si>
  <si>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 xml:space="preserve"> sfb37 </t>
  </si>
  <si>
    <t xml:space="preserve"> 19:01:23 Jun 3, 2024;  97 </t>
  </si>
  <si>
    <t xml:space="preserve"> sfb38 </t>
  </si>
  <si>
    <t xml:space="preserve"> 19:03:43 Jun 3, 2024;  92 </t>
  </si>
  <si>
    <t xml:space="preserve"> sfb39 </t>
  </si>
  <si>
    <t xml:space="preserve"> 19:05:51 Jun 3, 2024;  91 </t>
  </si>
  <si>
    <t xml:space="preserve"> sfb40 </t>
  </si>
  <si>
    <t xml:space="preserve"> 19:08:07 Jun 3, 2024;  96 </t>
  </si>
  <si>
    <t xml:space="preserve"> sfb41 </t>
  </si>
  <si>
    <t xml:space="preserve"> 19:10:21 Jun 3, 2024;  92 </t>
  </si>
  <si>
    <t xml:space="preserve"> sfb42 </t>
  </si>
  <si>
    <t xml:space="preserve"> 19:12:30 Jun 3, 2024;  91 </t>
  </si>
  <si>
    <t xml:space="preserve"> sfb43 </t>
  </si>
  <si>
    <t xml:space="preserve"> 19:18:58 Jun 3, 2024;  96 </t>
  </si>
  <si>
    <t xml:space="preserve"> sfb44 </t>
  </si>
  <si>
    <t xml:space="preserve"> 19:21:12 Jun 3, 2024;  91 </t>
  </si>
  <si>
    <t xml:space="preserve"> sfb45 </t>
  </si>
  <si>
    <t xml:space="preserve"> 19:23:24 Jun 3, 2024;  91 </t>
  </si>
  <si>
    <t xml:space="preserve"> sfb46 </t>
  </si>
  <si>
    <t xml:space="preserve"> 19:25:34 Jun 3, 2024;  92 </t>
  </si>
  <si>
    <t xml:space="preserve"> sfb47 </t>
  </si>
  <si>
    <t xml:space="preserve"> 19:27:49 Jun 3, 2024;  91 </t>
  </si>
  <si>
    <t xml:space="preserve"> sfb48 </t>
  </si>
  <si>
    <t xml:space="preserve"> 19:29:58 Jun 3, 2024; 101 </t>
  </si>
  <si>
    <t xml:space="preserve"> sfb49 </t>
  </si>
  <si>
    <t xml:space="preserve"> 19:37:03 Jun 3, 2024;  91 </t>
  </si>
  <si>
    <t xml:space="preserve"> sfb50 </t>
  </si>
  <si>
    <t xml:space="preserve"> 19:39:13 Jun 3, 2024;  99 </t>
  </si>
  <si>
    <t xml:space="preserve"> sfb51 </t>
  </si>
  <si>
    <t xml:space="preserve"> 19:41:28 Jun 3, 2024;  92 </t>
  </si>
  <si>
    <t xml:space="preserve"> sfb52 </t>
  </si>
  <si>
    <t xml:space="preserve"> 19:43:38 Jun 3, 2024;  88 </t>
  </si>
  <si>
    <t xml:space="preserve"> sfb53 </t>
  </si>
  <si>
    <t xml:space="preserve"> 19:45:47 Jun 3, 2024;  92 </t>
  </si>
  <si>
    <t xml:space="preserve"> sfb54 </t>
  </si>
  <si>
    <t xml:space="preserve"> 19:48:02 Jun 3, 2024; 104 </t>
  </si>
  <si>
    <t xml:space="preserve"> sfb55 </t>
  </si>
  <si>
    <t xml:space="preserve"> 19:50:27 Jun 3, 2024;  88 </t>
  </si>
  <si>
    <t xml:space="preserve"> sfb56 </t>
  </si>
  <si>
    <t xml:space="preserve"> 19:56:36 Jun 3, 2024;  99 </t>
  </si>
  <si>
    <t xml:space="preserve"> sfb57 </t>
  </si>
  <si>
    <t xml:space="preserve"> 19:58:57 Jun 3, 2024;  95 </t>
  </si>
  <si>
    <t xml:space="preserve"> sfb58 </t>
  </si>
  <si>
    <t xml:space="preserve"> 20:01:47 Jun 3, 2024;  88 </t>
  </si>
  <si>
    <t xml:space="preserve"> sfb59 </t>
  </si>
  <si>
    <t xml:space="preserve"> 20:04:07 Jun 3, 2024;  96 </t>
  </si>
  <si>
    <t xml:space="preserve"> sfb60 </t>
  </si>
  <si>
    <t xml:space="preserve"> 20:06:34 Jun 3, 2024;  96 </t>
  </si>
  <si>
    <t xml:space="preserve"> sfb61 </t>
  </si>
  <si>
    <t xml:space="preserve"> 20:08:44 Jun 3, 2024; 101 </t>
  </si>
  <si>
    <t xml:space="preserve"> sfb62 </t>
  </si>
  <si>
    <t xml:space="preserve"> 20:14:15 Jun 3, 2024;  91 </t>
  </si>
  <si>
    <t xml:space="preserve"> sfb63 </t>
  </si>
  <si>
    <t xml:space="preserve"> 20:16:24 Jun 3, 2024;  91 </t>
  </si>
  <si>
    <t xml:space="preserve"> sfb64 </t>
  </si>
  <si>
    <t xml:space="preserve"> 20:18:39 Jun 3, 2024;  96 </t>
  </si>
  <si>
    <t xml:space="preserve"> sfb65 </t>
  </si>
  <si>
    <t xml:space="preserve"> 20:20:57 Jun 3, 2024;  93 </t>
  </si>
  <si>
    <t xml:space="preserve"> sfb66 </t>
  </si>
  <si>
    <t xml:space="preserve"> 20:23:07 Jun 3, 2024;  92 </t>
  </si>
  <si>
    <t xml:space="preserve"> sfb67 </t>
  </si>
  <si>
    <t xml:space="preserve"> 20:25:14 Jun 3, 2024;  92 </t>
  </si>
  <si>
    <t xml:space="preserve"> sfb68 </t>
  </si>
  <si>
    <t xml:space="preserve"> 20:31:03 Jun 3, 2024;  92 </t>
  </si>
  <si>
    <t xml:space="preserve"> sfb69 </t>
  </si>
  <si>
    <t xml:space="preserve"> 20:33:09 Jun 3, 2024;  92 </t>
  </si>
  <si>
    <t xml:space="preserve"> sfb70 </t>
  </si>
  <si>
    <t xml:space="preserve"> 20:35:25 Jun 3, 2024; 100 </t>
  </si>
  <si>
    <t xml:space="preserve"> sfb71 </t>
  </si>
  <si>
    <t xml:space="preserve"> 20:37:44 Jun 3, 2024;  92 </t>
  </si>
  <si>
    <t xml:space="preserve"> sfb72 </t>
  </si>
  <si>
    <t xml:space="preserve"> 20:39:56 Jun 3, 2024;  92 </t>
  </si>
  <si>
    <t xml:space="preserve"> sfb73 </t>
  </si>
  <si>
    <t xml:space="preserve"> 20:42:12 Jun 3, 2024;  96 </t>
  </si>
  <si>
    <t xml:space="preserve"> sfb74 </t>
  </si>
  <si>
    <t xml:space="preserve"> 20:44:26 Jun 3, 2024;  96 </t>
  </si>
  <si>
    <t>Initial Body Fat Mass (g)</t>
  </si>
  <si>
    <t>Initial Lean Body Mass (g)</t>
  </si>
  <si>
    <t>Initial Body Fat Mass (% BW)</t>
  </si>
  <si>
    <t>Final Body Fat Mass (g)</t>
  </si>
  <si>
    <t>Final Lean Body Mass (g)</t>
  </si>
  <si>
    <t>Final Body Fat Mass (% BW)</t>
  </si>
  <si>
    <t>Initial Body Fat Mass (g) Group Averages</t>
  </si>
  <si>
    <t>Initial Lean Body Mass (g) Group Averages</t>
  </si>
  <si>
    <t>Initial Body Fat Mass (%) Group Averages</t>
  </si>
  <si>
    <t>Final Body Fat Mass (g) Group Averages</t>
  </si>
  <si>
    <t>Final Lean Body Mass (g) Group Averages</t>
  </si>
  <si>
    <t>Final Body Fat Mass (%) Group Averages</t>
  </si>
  <si>
    <t>Prism Input</t>
  </si>
  <si>
    <t>BFM_i</t>
  </si>
  <si>
    <t>LBM_i</t>
  </si>
  <si>
    <t>nBF_i</t>
  </si>
  <si>
    <t>BFM_f</t>
  </si>
  <si>
    <t>LBM_f</t>
  </si>
  <si>
    <t>nBF_F</t>
  </si>
  <si>
    <t>cBF</t>
  </si>
  <si>
    <t>pcBF</t>
  </si>
  <si>
    <t>ncBF</t>
  </si>
  <si>
    <t>Diet Group</t>
  </si>
  <si>
    <t>5-29 BW</t>
  </si>
  <si>
    <t>Behavior Group</t>
  </si>
  <si>
    <t>Correct</t>
  </si>
  <si>
    <t>Incorrect</t>
  </si>
  <si>
    <t>Arm Entries</t>
  </si>
  <si>
    <t>% Spontaneous Alternations</t>
  </si>
  <si>
    <t>CHOW M</t>
  </si>
  <si>
    <t>CHOW F</t>
  </si>
  <si>
    <t>PALM M</t>
  </si>
  <si>
    <t>PALM F</t>
  </si>
  <si>
    <t>COCO M</t>
  </si>
  <si>
    <t>COCO F</t>
  </si>
  <si>
    <t>Item</t>
  </si>
  <si>
    <t>Manufacturer</t>
  </si>
  <si>
    <t>Cat #</t>
  </si>
  <si>
    <t>Price/unit</t>
  </si>
  <si>
    <t>Volume/unit</t>
  </si>
  <si>
    <t># of units</t>
  </si>
  <si>
    <t>Cost</t>
  </si>
  <si>
    <t>Link</t>
  </si>
  <si>
    <t>Iba1/AIF-1 (E4O4W) XP® Rabbit mAb</t>
  </si>
  <si>
    <t>Cell Signaling</t>
  </si>
  <si>
    <t>#17198S</t>
  </si>
  <si>
    <t>100uL</t>
  </si>
  <si>
    <t>https://www.cellsignal.com/products/primary-antibodies/iba1-aif-1-e4o4w-xp-rabbit-mab/17198</t>
  </si>
  <si>
    <t>Goat anti-Rabbit IgG (H+L) Secondary Antibody, Biotin</t>
  </si>
  <si>
    <t>Thermo Fisher</t>
  </si>
  <si>
    <t>65-6140</t>
  </si>
  <si>
    <t>1mL</t>
  </si>
  <si>
    <t>https://www.thermofisher.com/antibody/product/Goat-anti-Rabbit-IgG-H-L-Secondary-Antibody-Polyclonal/65-6140</t>
  </si>
  <si>
    <t>Normal Goat Serum (10%)</t>
  </si>
  <si>
    <t>50062Z</t>
  </si>
  <si>
    <t>100mL</t>
  </si>
  <si>
    <t>https://www.thermofisher.com/order/catalog/product/50197Z</t>
  </si>
  <si>
    <t>BSA</t>
  </si>
  <si>
    <t>200mL</t>
  </si>
  <si>
    <t>https://www.thermofisher.com/order/catalog/product/37525</t>
  </si>
  <si>
    <t>ABC Peroxidase Kit</t>
  </si>
  <si>
    <t>Vector Labs</t>
  </si>
  <si>
    <t>PK-6100</t>
  </si>
  <si>
    <t>1 kit (500-1000 sections)</t>
  </si>
  <si>
    <t>https://vectorlabs.com/products/vectastain-elite-abc-hrp-kit-standard</t>
  </si>
  <si>
    <t>DAB Substrate Kit</t>
  </si>
  <si>
    <t>SK-4100</t>
  </si>
  <si>
    <t>1 kit (300mL)</t>
  </si>
  <si>
    <t>https://vectorlabs.com/products/dab-hrp-substrate</t>
  </si>
  <si>
    <t>Total</t>
  </si>
  <si>
    <t>IHC</t>
  </si>
  <si>
    <t>Well Volume (mL)</t>
  </si>
  <si>
    <t>Ab Dilution</t>
  </si>
  <si>
    <t>Ab volume/well</t>
  </si>
  <si>
    <t>HIN # of wells</t>
  </si>
  <si>
    <t>HIN Ab volume (uL)</t>
  </si>
  <si>
    <t>HIN # of aliquots</t>
  </si>
  <si>
    <t>SFB-A # of wells</t>
  </si>
  <si>
    <t>SFB-A Ab volume (uL)</t>
  </si>
  <si>
    <t>SFB-A # of aliquots</t>
  </si>
  <si>
    <t>SFB-B # of wells</t>
  </si>
  <si>
    <t>SFB-B Ab volume (uL)</t>
  </si>
  <si>
    <t>SFB-B # of aliquots</t>
  </si>
  <si>
    <t>Total # of Units</t>
  </si>
  <si>
    <t>primary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</si>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</sst>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d\-mmm;@"/>
    <numFmt numFmtId="165" formatCode="0.0"/>
  </numFmts>
  <fonts count="8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rgb="FF000000"/>
      <name val="Aptos Narrow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222222"/>
      <name val="HelveticaNeueLT-Regular"/>
      <charset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rgb="FF000000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0" fontId="0" fillId="0" borderId="8" xfId="0" applyBorder="1"/>
    <xf numFmtId="16" fontId="0" fillId="0" borderId="0" xfId="0" applyNumberFormat="1"/>
    <xf numFmtId="14" fontId="0" fillId="0" borderId="0" xfId="0" applyNumberFormat="1"/>
    <xf numFmtId="0" fontId="1" fillId="3" borderId="9" xfId="0" applyFont="1" applyFill="1" applyBorder="1"/>
    <xf numFmtId="0" fontId="0" fillId="2" borderId="9" xfId="0" applyFill="1" applyBorder="1"/>
    <xf numFmtId="0" fontId="0" fillId="0" borderId="9" xfId="0" applyBorder="1"/>
    <xf numFmtId="0" fontId="2" fillId="0" borderId="0" xfId="0" applyFont="1"/>
    <xf numFmtId="0" fontId="0" fillId="0" borderId="10" xfId="0" applyBorder="1"/>
    <xf numFmtId="165" fontId="0" fillId="0" borderId="0" xfId="0" applyNumberFormat="1"/>
    <xf numFmtId="0" fontId="1" fillId="3" borderId="11" xfId="0" applyFont="1" applyFill="1" applyBorder="1"/>
    <xf numFmtId="16" fontId="1" fillId="3" borderId="11" xfId="0" applyNumberFormat="1" applyFont="1" applyFill="1" applyBorder="1"/>
    <xf numFmtId="165" fontId="0" fillId="2" borderId="9" xfId="0" applyNumberFormat="1" applyFill="1" applyBorder="1"/>
    <xf numFmtId="165" fontId="0" fillId="0" borderId="9" xfId="0" applyNumberFormat="1" applyBorder="1"/>
    <xf numFmtId="16" fontId="0" fillId="0" borderId="5" xfId="0" applyNumberFormat="1" applyBorder="1"/>
    <xf numFmtId="0" fontId="0" fillId="0" borderId="4" xfId="0" applyBorder="1"/>
    <xf numFmtId="16" fontId="0" fillId="0" borderId="2" xfId="0" applyNumberFormat="1" applyBorder="1"/>
    <xf numFmtId="14" fontId="0" fillId="0" borderId="2" xfId="0" applyNumberFormat="1" applyBorder="1"/>
    <xf numFmtId="2" fontId="0" fillId="0" borderId="0" xfId="0" applyNumberFormat="1"/>
    <xf numFmtId="165" fontId="0" fillId="0" borderId="5" xfId="0" applyNumberFormat="1" applyBorder="1"/>
    <xf numFmtId="0" fontId="0" fillId="4" borderId="0" xfId="0" applyFill="1"/>
    <xf numFmtId="165" fontId="0" fillId="4" borderId="0" xfId="0" applyNumberFormat="1" applyFill="1"/>
    <xf numFmtId="16" fontId="0" fillId="0" borderId="0" xfId="0" applyNumberFormat="1" applyAlignment="1">
      <alignment horizontal="left"/>
    </xf>
    <xf numFmtId="8" fontId="0" fillId="0" borderId="0" xfId="0" applyNumberFormat="1"/>
    <xf numFmtId="0" fontId="0" fillId="0" borderId="0" xfId="0" applyAlignment="1">
      <alignment horizontal="left"/>
    </xf>
    <xf numFmtId="0" fontId="3" fillId="0" borderId="0" xfId="1"/>
    <xf numFmtId="0" fontId="0" fillId="0" borderId="1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8" fontId="0" fillId="0" borderId="14" xfId="0" applyNumberFormat="1" applyBorder="1"/>
    <xf numFmtId="0" fontId="3" fillId="0" borderId="15" xfId="1" applyBorder="1"/>
    <xf numFmtId="0" fontId="4" fillId="0" borderId="9" xfId="0" applyFont="1" applyBorder="1"/>
    <xf numFmtId="0" fontId="4" fillId="0" borderId="10" xfId="0" applyFont="1" applyBorder="1"/>
    <xf numFmtId="0" fontId="5" fillId="0" borderId="9" xfId="0" applyFont="1" applyBorder="1"/>
    <xf numFmtId="0" fontId="5" fillId="0" borderId="0" xfId="0" applyFont="1"/>
    <xf numFmtId="0" fontId="4" fillId="0" borderId="11" xfId="0" applyFont="1" applyBorder="1"/>
    <xf numFmtId="0" fontId="6" fillId="0" borderId="0" xfId="0" applyFont="1"/>
    <xf numFmtId="0" fontId="0" fillId="2" borderId="12" xfId="0" applyFill="1" applyBorder="1"/>
    <xf numFmtId="0" fontId="0" fillId="2" borderId="16" xfId="0" applyFill="1" applyBorder="1"/>
    <xf numFmtId="0" fontId="0" fillId="0" borderId="12" xfId="0" applyBorder="1"/>
    <xf numFmtId="0" fontId="0" fillId="0" borderId="16" xfId="0" applyBorder="1"/>
    <xf numFmtId="0" fontId="0" fillId="4" borderId="9" xfId="0" applyFill="1" applyBorder="1"/>
    <xf numFmtId="165" fontId="0" fillId="2" borderId="12" xfId="0" applyNumberFormat="1" applyFill="1" applyBorder="1"/>
    <xf numFmtId="165" fontId="0" fillId="2" borderId="16" xfId="0" applyNumberFormat="1" applyFill="1" applyBorder="1"/>
    <xf numFmtId="165" fontId="0" fillId="0" borderId="12" xfId="0" applyNumberFormat="1" applyBorder="1"/>
    <xf numFmtId="165" fontId="0" fillId="0" borderId="16" xfId="0" applyNumberFormat="1" applyBorder="1"/>
    <xf numFmtId="165" fontId="0" fillId="4" borderId="9" xfId="0" applyNumberFormat="1" applyFill="1" applyBorder="1"/>
    <xf numFmtId="0" fontId="7" fillId="0" borderId="0" xfId="0" applyFont="1"/>
    <xf numFmtId="165" fontId="4" fillId="0" borderId="11" xfId="0" applyNumberFormat="1" applyFont="1" applyBorder="1"/>
    <xf numFmtId="165" fontId="4" fillId="0" borderId="9" xfId="0" applyNumberFormat="1" applyFont="1" applyBorder="1"/>
    <xf numFmtId="165" fontId="4" fillId="0" borderId="10" xfId="0" applyNumberFormat="1" applyFont="1" applyBorder="1"/>
  </cellXfs>
  <cellStyles count="2">
    <cellStyle name="Hyperlink" xfId="1" builtinId="8"/>
    <cellStyle name="Normal" xfId="0" builtinId="0"/>
  </cellStyles>
  <dxfs count="18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.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.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.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.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21" formatCode="d\-mmm"/>
      <fill>
        <patternFill patternType="solid">
          <fgColor theme="4"/>
          <bgColor theme="4"/>
        </patternFill>
      </fill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  <border>
        <right style="thin">
          <color rgb="FF000000"/>
        </right>
      </border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numFmt numFmtId="21" formatCode="d\-mmm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  <border>
        <right style="thin">
          <color rgb="FF000000"/>
        </right>
      </border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numFmt numFmtId="21" formatCode="d\-mmm"/>
    </dxf>
    <dxf>
      <numFmt numFmtId="0" formatCode="General"/>
    </dxf>
    <dxf>
      <numFmt numFmtId="0" formatCode="General"/>
    </dxf>
    <dxf>
      <border>
        <right style="thin">
          <color rgb="FF000000"/>
        </right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numFmt numFmtId="21" formatCode="d\-mmm"/>
    </dxf>
    <dxf>
      <border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numFmt numFmtId="21" formatCode="d\-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numFmt numFmtId="21" formatCode="d\-mmm"/>
    </dxf>
    <dxf>
      <border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numFmt numFmtId="21" formatCode="d\-mmm"/>
    </dxf>
    <dxf>
      <border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numFmt numFmtId="21" formatCode="d\-mmm"/>
    </dxf>
    <dxf>
      <numFmt numFmtId="21" formatCode="d\-mmm"/>
    </dxf>
    <dxf>
      <numFmt numFmtId="0" formatCode="General"/>
    </dxf>
    <dxf>
      <numFmt numFmtId="21" formatCode="d\-mmm"/>
    </dxf>
    <dxf>
      <numFmt numFmtId="21" formatCode="d\-mmm"/>
    </dxf>
    <dxf>
      <numFmt numFmtId="21" formatCode="d\-mmm"/>
    </dxf>
    <dxf>
      <numFmt numFmtId="164" formatCode="[$-409]d\-mmm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169480-74B2-431B-AFD1-FB089989AACC}" name="Table1" displayName="Table1" ref="A1:F78" totalsRowShown="0">
  <autoFilter ref="A1:F78" xr:uid="{21169480-74B2-431B-AFD1-FB089989AACC}"/>
  <tableColumns count="6">
    <tableColumn id="1" xr3:uid="{DFA2A0B5-AFD3-4E89-94EA-87C55EABC35D}" name="Date" dataDxfId="188"/>
    <tableColumn id="2" xr3:uid="{DBC575AA-B693-4EF2-B7E1-57D8290ACA44}" name="Weekday"/>
    <tableColumn id="6" xr3:uid="{30D7F977-8AA3-4002-B559-48AA607A0B9C}" name="Days on Diet"/>
    <tableColumn id="3" xr3:uid="{390CC5A1-A83D-43E1-BE08-9EB174730E45}" name="Measures"/>
    <tableColumn id="4" xr3:uid="{6E1B202F-95CC-403F-8438-12057675099D}" name="Events"/>
    <tableColumn id="5" xr3:uid="{C205511D-C977-46C9-88E3-E9A7EC76DF2D}" name="Sign U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CB80C7-C9CC-4713-A462-F0D4A28BF88A}" name="Table2" displayName="Table2" ref="A1:H39" totalsRowShown="0">
  <autoFilter ref="A1:H39" xr:uid="{09CB80C7-C9CC-4713-A462-F0D4A28BF88A}"/>
  <sortState xmlns:xlrd2="http://schemas.microsoft.com/office/spreadsheetml/2017/richdata2" ref="A2:H39">
    <sortCondition ref="A2:A39"/>
  </sortState>
  <tableColumns count="8">
    <tableColumn id="1" xr3:uid="{D437C9F9-AC2F-4008-A8B2-7E47BB5673BB}" name="ID"/>
    <tableColumn id="2" xr3:uid="{747412FB-CCDF-42CB-BE27-E53452D9347F}" name="Sex"/>
    <tableColumn id="3" xr3:uid="{F3E51226-17AD-4573-A736-76979A5E3E99}" name="Litter"/>
    <tableColumn id="4" xr3:uid="{F81662CC-336F-4410-9015-9B1CF2B69BAC}" name="Birthdate" dataDxfId="187"/>
    <tableColumn id="7" xr3:uid="{5123E59A-7FBA-45B7-A780-F9BA96C2F5E9}" name="4/2/24 BW" dataDxfId="186"/>
    <tableColumn id="8" xr3:uid="{FC9AA752-FA5F-448D-8E6A-4DF97555B9BE}" name="Group Assignment" dataDxfId="185"/>
    <tableColumn id="5" xr3:uid="{864D6CBF-6994-4D77-875E-C27F42A93C3B}" name="Diet Switch" dataDxfId="184">
      <calculatedColumnFormula>TODAY()-Table2[[#This Row],[Birthdate]]</calculatedColumnFormula>
    </tableColumn>
    <tableColumn id="6" xr3:uid="{18695DB1-8792-4B59-8812-5015429E958B}" name="Age at Diet Switch" dataDxfId="183">
      <calculatedColumnFormula>Table2[[#This Row],[Diet Switch]]-Table2[[#This Row],[Birthdate]]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9BC25C-47D1-4BA0-BC30-1668D6EE751D}" name="BW" displayName="BW" ref="A1:BN39" totalsRowShown="0" headerRowDxfId="182" tableBorderDxfId="181">
  <autoFilter ref="A1:BN39" xr:uid="{C89BC25C-47D1-4BA0-BC30-1668D6EE751D}"/>
  <tableColumns count="66">
    <tableColumn id="1" xr3:uid="{18B8A0CA-F986-4300-BEE6-EAED5394BC2A}" name="ID" dataDxfId="180"/>
    <tableColumn id="62" xr3:uid="{2D67EEAE-ED13-4658-9D04-7C51E4E1AE50}" name="Sex"/>
    <tableColumn id="63" xr3:uid="{312D0BFE-6B38-42E9-B463-42F941812464}" name="Group Assignment"/>
    <tableColumn id="2" xr3:uid="{F9547256-65DE-475C-9BCC-6078544FA0C8}" name="2-Apr"/>
    <tableColumn id="3" xr3:uid="{ED1FB2E9-3179-4C21-A1A0-B22D0EC579C1}" name="3-Apr"/>
    <tableColumn id="4" xr3:uid="{2EC34178-79A0-4F2D-9BA3-F920DAB36A8A}" name="4-Apr"/>
    <tableColumn id="5" xr3:uid="{1904EAD3-DBD7-4F71-AB2B-14351F70A0C3}" name="5-Apr"/>
    <tableColumn id="6" xr3:uid="{5C155719-3F2A-462B-B0A4-E904526CDF12}" name="6-Apr"/>
    <tableColumn id="7" xr3:uid="{DDF7ED44-5270-4D6D-B40F-DB08EBDC40AC}" name="7-Apr"/>
    <tableColumn id="8" xr3:uid="{536B5E97-0D90-4F0B-97A0-D7DDC1E82E31}" name="8-Apr"/>
    <tableColumn id="9" xr3:uid="{5A05AE23-2CC9-41BC-90CC-1ACC1AFB0F28}" name="9-Apr" dataDxfId="179"/>
    <tableColumn id="10" xr3:uid="{D3BB9C1E-60B9-4919-988D-83F0D7F3F267}" name="10-Apr"/>
    <tableColumn id="11" xr3:uid="{FCC7987C-1568-4540-B0EF-11B7D10C0426}" name="11-Apr"/>
    <tableColumn id="12" xr3:uid="{F69F9F57-6224-44A6-8489-C63400E8220A}" name="12-Apr"/>
    <tableColumn id="13" xr3:uid="{38DB5DE1-560D-4026-9483-208E68ABF18A}" name="13-Apr"/>
    <tableColumn id="14" xr3:uid="{0DE8C044-25ED-4A04-A658-ED44F86F17C6}" name="14-Apr"/>
    <tableColumn id="15" xr3:uid="{180C6227-6310-4C2F-A30E-30C9E185E4CB}" name="15-Apr"/>
    <tableColumn id="16" xr3:uid="{59C5D39B-8C1B-4AD3-84DB-1E1F52A53E99}" name="16-Apr"/>
    <tableColumn id="17" xr3:uid="{EFEE7314-5486-449F-B6D1-B9580DCB919A}" name="17-Apr"/>
    <tableColumn id="18" xr3:uid="{DA3BF0E3-B39D-496C-97D1-95574366D6F6}" name="18-Apr"/>
    <tableColumn id="19" xr3:uid="{92CAD775-18B3-42EF-A2B3-232D5F44E13F}" name="19-Apr"/>
    <tableColumn id="20" xr3:uid="{661D4BDC-8743-463D-BA0E-528F6CB1E144}" name="20-Apr"/>
    <tableColumn id="21" xr3:uid="{9B7C334B-7C38-4A98-B423-EC4AEA0A8002}" name="21-Apr"/>
    <tableColumn id="22" xr3:uid="{FF164DAC-1D13-4DB7-99CF-4EADA16722AD}" name="22-Apr"/>
    <tableColumn id="23" xr3:uid="{30521CED-48A0-4A10-87F7-A7D005183167}" name="23-Apr"/>
    <tableColumn id="24" xr3:uid="{5B9FE7B4-1EE1-4BC4-AE3C-E9F41BE7D0B0}" name="24-Apr"/>
    <tableColumn id="25" xr3:uid="{F5B136B6-04B2-430C-8625-9C0089BE40A9}" name="25-Apr"/>
    <tableColumn id="26" xr3:uid="{3BD5E323-0768-4D66-8A58-77A42408EA2A}" name="26-Apr"/>
    <tableColumn id="27" xr3:uid="{AD585ACC-BE8A-42F0-A2DD-CEE12A9E61BC}" name="27-Apr"/>
    <tableColumn id="28" xr3:uid="{EF400880-3EB6-4EDC-BC9E-4056697BE938}" name="28-Apr"/>
    <tableColumn id="29" xr3:uid="{FCA336C4-BA50-4436-8321-356A307275E0}" name="29-Apr"/>
    <tableColumn id="30" xr3:uid="{4BEA64E0-08F2-4C2E-BF19-3A4CB8939493}" name="30-Apr"/>
    <tableColumn id="31" xr3:uid="{FDA3AC0A-CC13-4471-94ED-80A4F4C2286F}" name="1-May"/>
    <tableColumn id="32" xr3:uid="{4057D1D8-02EF-4E8D-A209-B23DBE70D4D2}" name="2-May"/>
    <tableColumn id="33" xr3:uid="{A41B5EAC-8ABF-4AE7-95CB-42946F20DD66}" name="3-May"/>
    <tableColumn id="34" xr3:uid="{C4E62EC6-04FB-4271-B431-C6CBEC5ADDA1}" name="4-May"/>
    <tableColumn id="35" xr3:uid="{F5D19DAA-80A2-4FC6-BC6C-79E17A5E7B31}" name="5-May"/>
    <tableColumn id="36" xr3:uid="{A03A96DD-0C55-48DE-978F-A74A60F835DF}" name="6-May"/>
    <tableColumn id="37" xr3:uid="{CEE23F84-6D63-4612-B39E-4765359AC00B}" name="7-May"/>
    <tableColumn id="38" xr3:uid="{0FD19BF6-802D-4AC4-8840-FA82C975D553}" name="8-May"/>
    <tableColumn id="39" xr3:uid="{7FDF6896-4C3B-4EA3-83E8-2E8F2B045E62}" name="9-May"/>
    <tableColumn id="40" xr3:uid="{0915B6BE-C172-4106-8D0D-027F77B385EF}" name="10-May"/>
    <tableColumn id="41" xr3:uid="{F1E50AA6-70C1-45EC-BA5A-430D576695A6}" name="11-May"/>
    <tableColumn id="42" xr3:uid="{9529A00F-2B5A-4C49-9D54-DEC3BC052E73}" name="12-May"/>
    <tableColumn id="43" xr3:uid="{2E47455B-B3FB-40CA-9431-548F0EE9C867}" name="13-May"/>
    <tableColumn id="44" xr3:uid="{2B54F818-505A-4FE6-8786-3EBC40DFEE6C}" name="14-May"/>
    <tableColumn id="45" xr3:uid="{925A0FC2-B2A6-4CBB-A619-940302DCD8E7}" name="15-May"/>
    <tableColumn id="46" xr3:uid="{5CA5CB40-B3FD-4879-A2D5-77F97750F02B}" name="16-May"/>
    <tableColumn id="47" xr3:uid="{62591FE2-97D7-459B-A768-7627EE3C6DEA}" name="17-May"/>
    <tableColumn id="48" xr3:uid="{A6A6BD57-2BE2-42C2-B8EB-1B0E9589E789}" name="18-May"/>
    <tableColumn id="49" xr3:uid="{1DFCB153-C73C-4432-B274-3276B3071F33}" name="19-May"/>
    <tableColumn id="50" xr3:uid="{05399310-ED1F-43F0-9930-A69313E85997}" name="20-May"/>
    <tableColumn id="51" xr3:uid="{90D09A1F-2F2C-42F6-996D-2E16ECC8D773}" name="21-May"/>
    <tableColumn id="52" xr3:uid="{761F4411-0896-4220-BD90-1B0E30B3CA5E}" name="22-May"/>
    <tableColumn id="53" xr3:uid="{C1F94D27-F918-45D3-B25E-99342D0883F5}" name="23-May"/>
    <tableColumn id="54" xr3:uid="{C10606FA-EC6C-45F9-AD20-CA404CAE853D}" name="24-May"/>
    <tableColumn id="55" xr3:uid="{A36E9DEA-71D3-405B-A5AC-B5873F74F25D}" name="25-May"/>
    <tableColumn id="56" xr3:uid="{E72AD630-AD96-4B72-A24E-3F83F3701F50}" name="26-May"/>
    <tableColumn id="57" xr3:uid="{5095F901-13BC-4693-A0CC-624220ACD993}" name="27-May"/>
    <tableColumn id="58" xr3:uid="{5F37C97D-DFC5-43F4-9E07-6F0A0B121063}" name="28-May"/>
    <tableColumn id="59" xr3:uid="{8881BE88-9242-4FE6-B42C-F35BBB21FE78}" name="29-May"/>
    <tableColumn id="60" xr3:uid="{1EDE30F0-2AB3-4207-9FEE-EBE72BBC5D57}" name="30-May"/>
    <tableColumn id="61" xr3:uid="{7BD0A0CA-09E1-4FA0-B2AB-5D3924F58AF5}" name="31-May"/>
    <tableColumn id="64" xr3:uid="{19573522-52AD-427E-89C2-A4DA3AFC1AF3}" name="1-Jun"/>
    <tableColumn id="65" xr3:uid="{CDBED998-BCB0-4EFD-8957-69DF2EF2BF88}" name="2-Jun"/>
    <tableColumn id="66" xr3:uid="{11E4153F-E454-4CAF-A5FF-248BC23A3C54}" name="3-Ju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F31934-485A-4259-9C7A-15C85FCEB5AA}" name="Fout" displayName="Fout" ref="A1:BN39" totalsRowShown="0" headerRowDxfId="178" tableBorderDxfId="177">
  <autoFilter ref="A1:BN39" xr:uid="{C89BC25C-47D1-4BA0-BC30-1668D6EE751D}"/>
  <tableColumns count="66">
    <tableColumn id="1" xr3:uid="{B572CF20-2EF5-4739-BD5C-B1A09A18ED4A}" name="ID" dataDxfId="176"/>
    <tableColumn id="63" xr3:uid="{194485FF-4EF1-4642-9C48-543AE9AF8577}" name="Sex"/>
    <tableColumn id="62" xr3:uid="{281A9F93-ACEE-4055-BAF2-4A863C5E2C8C}" name="Group Assignment"/>
    <tableColumn id="2" xr3:uid="{45766055-A919-4783-9120-C5B0F3C66452}" name="2-Apr"/>
    <tableColumn id="3" xr3:uid="{E3F18456-0CBE-472B-8D9C-857D5DAD2A8E}" name="3-Apr"/>
    <tableColumn id="4" xr3:uid="{6A052D50-57B7-48D1-B030-EC28BB860195}" name="4-Apr"/>
    <tableColumn id="5" xr3:uid="{94DCA829-97A0-4AC8-B585-5DDB2FC488B3}" name="5-Apr"/>
    <tableColumn id="6" xr3:uid="{24C8269D-7B4D-4F5B-AD52-E83D8E6FA4CF}" name="6-Apr"/>
    <tableColumn id="7" xr3:uid="{76C6CD77-AA12-4F3E-B34C-A7262258E24C}" name="7-Apr"/>
    <tableColumn id="8" xr3:uid="{A9AED1D7-36A7-45C8-B93E-96DE854E8945}" name="8-Apr"/>
    <tableColumn id="9" xr3:uid="{B0C09D4F-BDC9-42B9-930B-C8681D81A809}" name="9-Apr" dataDxfId="175"/>
    <tableColumn id="10" xr3:uid="{BAAA23F7-8975-4426-BE8C-75CCF4587D4D}" name="10-Apr"/>
    <tableColumn id="11" xr3:uid="{A4EE57C8-ACA0-4DCB-BF6C-92179A61FCF2}" name="11-Apr"/>
    <tableColumn id="12" xr3:uid="{ABA8A133-4895-4401-BE42-4F236909657E}" name="12-Apr"/>
    <tableColumn id="13" xr3:uid="{29398DBD-244D-4C3A-8FC7-CB878D0A9697}" name="13-Apr"/>
    <tableColumn id="14" xr3:uid="{500CA711-3CA5-4CC8-B456-A59B6DA669BE}" name="14-Apr"/>
    <tableColumn id="15" xr3:uid="{97125873-C282-4B22-81E7-41D7C667BC97}" name="15-Apr"/>
    <tableColumn id="16" xr3:uid="{AE818401-B629-4340-9628-41A49957F096}" name="16-Apr"/>
    <tableColumn id="17" xr3:uid="{F47D3C9F-EEE7-4F70-96E5-2D7A112F0335}" name="17-Apr"/>
    <tableColumn id="18" xr3:uid="{93D7D99A-218C-4BB2-B4F6-A40DF9D06C50}" name="18-Apr"/>
    <tableColumn id="19" xr3:uid="{3579A0FE-C656-4E59-BF65-10D75616F6CF}" name="19-Apr"/>
    <tableColumn id="20" xr3:uid="{E9AC60A1-7DDC-48CC-87BD-5A09E351860D}" name="20-Apr"/>
    <tableColumn id="21" xr3:uid="{731AF36E-72EC-4F20-80A5-17F5DFDAC2FC}" name="21-Apr"/>
    <tableColumn id="22" xr3:uid="{35317BAF-E683-468D-8DA5-00CD302B0FB2}" name="22-Apr"/>
    <tableColumn id="23" xr3:uid="{8E1CF8D7-39AB-48A1-92D2-7F88924B3579}" name="23-Apr"/>
    <tableColumn id="24" xr3:uid="{CA8F7F85-95CB-4503-B919-6549998B610D}" name="24-Apr"/>
    <tableColumn id="25" xr3:uid="{BD75ABD8-5D9D-4462-9724-B5A43DEED4CE}" name="25-Apr"/>
    <tableColumn id="26" xr3:uid="{CB673F2C-A597-4E6A-B3E3-8E56F8CC9D73}" name="26-Apr"/>
    <tableColumn id="27" xr3:uid="{B8DA79EF-05E3-4A6C-94D6-20137E31ECBF}" name="27-Apr"/>
    <tableColumn id="28" xr3:uid="{2DF4748E-D468-4674-8EF9-0D43FC9A2284}" name="28-Apr"/>
    <tableColumn id="29" xr3:uid="{4BF7AD8E-B9A0-493A-A7A7-031665EABF77}" name="29-Apr"/>
    <tableColumn id="30" xr3:uid="{6D59DB86-A946-4E4C-95E2-4D8921AD8328}" name="30-Apr"/>
    <tableColumn id="31" xr3:uid="{4F43B99B-5284-44C5-96C4-A69E6E349CF7}" name="1-May"/>
    <tableColumn id="32" xr3:uid="{3DA44EC0-AD26-4CB1-ACE5-1D40C3FB41B6}" name="2-May"/>
    <tableColumn id="33" xr3:uid="{1D00BA49-1F7C-448F-A562-63BBDF80440C}" name="3-May"/>
    <tableColumn id="34" xr3:uid="{32B74FF6-E1F1-4891-9F84-06AB018E0EDB}" name="4-May"/>
    <tableColumn id="35" xr3:uid="{2E0C2B97-5D22-47F6-8F6C-D9AE4B31AC4A}" name="5-May"/>
    <tableColumn id="36" xr3:uid="{E2879A13-DA4A-43B9-8A97-EA41EC6A734D}" name="6-May"/>
    <tableColumn id="37" xr3:uid="{F91188F2-D4CE-4F0C-952D-4D1565145E7A}" name="7-May"/>
    <tableColumn id="38" xr3:uid="{E91259C9-2E99-4C76-B48F-03F5424C5FD9}" name="8-May"/>
    <tableColumn id="39" xr3:uid="{483B61F8-33F2-44E8-ADEC-3F1D6BEC76A5}" name="9-May"/>
    <tableColumn id="40" xr3:uid="{1452851D-15EE-40CB-830E-7A94EF8E84CD}" name="10-May"/>
    <tableColumn id="41" xr3:uid="{3E44AE91-7858-4C9F-8090-E036CD5D80EC}" name="11-May"/>
    <tableColumn id="42" xr3:uid="{4D3E4FFA-AC77-4CA6-B509-4D3BDC60F7AA}" name="12-May"/>
    <tableColumn id="43" xr3:uid="{2FADA098-4709-4ACD-934C-A614EABE373B}" name="13-May"/>
    <tableColumn id="44" xr3:uid="{EC891BB6-BCF8-4920-B596-3A08FB8D69CB}" name="14-May"/>
    <tableColumn id="45" xr3:uid="{F54C4927-6ECA-43BB-A8CD-0063D281A966}" name="15-May"/>
    <tableColumn id="46" xr3:uid="{28346B60-EFF1-47C6-8490-BD634AC032BF}" name="16-May"/>
    <tableColumn id="47" xr3:uid="{F78B4EBE-E26D-4E8B-96C7-0547775E3441}" name="17-May"/>
    <tableColumn id="48" xr3:uid="{CFB00002-3F95-4FAE-92FB-21F43D326B60}" name="18-May"/>
    <tableColumn id="49" xr3:uid="{5DAD4664-D1C7-46AD-831A-21E3732DD6B8}" name="19-May"/>
    <tableColumn id="50" xr3:uid="{35D13807-61EE-4586-9AD6-7D4D908D090E}" name="20-May"/>
    <tableColumn id="51" xr3:uid="{93020554-3ED7-4EF2-8348-BEF2F13E7D42}" name="21-May"/>
    <tableColumn id="52" xr3:uid="{ECD9D22D-AFD5-4212-B7F2-9209273AB1B9}" name="22-May"/>
    <tableColumn id="53" xr3:uid="{18203849-9590-4DB7-BB25-A697828B1448}" name="23-May"/>
    <tableColumn id="54" xr3:uid="{0065BC47-0BCC-418D-AF03-715254AD4361}" name="24-May"/>
    <tableColumn id="55" xr3:uid="{D6098806-F787-4FB4-AC15-9310CB5E898E}" name="25-May"/>
    <tableColumn id="56" xr3:uid="{2DC9AB23-94B9-43BC-A862-681732745CB8}" name="26-May"/>
    <tableColumn id="57" xr3:uid="{D9139771-21E9-4EA1-AC34-FB1647438B28}" name="27-May"/>
    <tableColumn id="58" xr3:uid="{E2DC43E7-8349-4B5E-9F8E-BD8B5D859A48}" name="28-May"/>
    <tableColumn id="59" xr3:uid="{5512D15D-B22A-4150-908C-2E789BEE8BD7}" name="29-May"/>
    <tableColumn id="60" xr3:uid="{ADA92DBC-5726-45FE-9BDB-089D6D428B85}" name="30-May"/>
    <tableColumn id="61" xr3:uid="{514A2048-0993-4786-8F9B-F492D4F5D0A3}" name="31-May"/>
    <tableColumn id="64" xr3:uid="{44D03CDD-A24B-4326-832F-6FAC39FC7990}" name="1-Jun"/>
    <tableColumn id="65" xr3:uid="{2C3122F1-2A4B-415D-BE45-384C91A2E2B4}" name="2-Jun"/>
    <tableColumn id="66" xr3:uid="{5E2A745A-4816-49B3-ABDB-A7AACF412F65}" name="3-Ju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F6B08AC-398B-4533-9BCF-5021C10F423B}" name="FIn" displayName="FIn" ref="A1:BM39" totalsRowShown="0" headerRowDxfId="174" tableBorderDxfId="173">
  <autoFilter ref="A1:BM39" xr:uid="{C89BC25C-47D1-4BA0-BC30-1668D6EE751D}"/>
  <tableColumns count="65">
    <tableColumn id="1" xr3:uid="{AC1C2893-B35A-4EEC-AD04-D016C98F142E}" name="ID" dataDxfId="172"/>
    <tableColumn id="63" xr3:uid="{630F24DF-5B90-46D6-9E9A-A730654A04DB}" name="Sex"/>
    <tableColumn id="62" xr3:uid="{2331CFBB-EBA0-4D82-847A-EE2CF5D6F30A}" name="Group Assignment"/>
    <tableColumn id="2" xr3:uid="{9668CB69-A3FA-4785-B265-D2E4BF44ED68}" name="2-Apr"/>
    <tableColumn id="3" xr3:uid="{4A144A1B-2ED1-464C-936B-F5C77C157157}" name="3-Apr"/>
    <tableColumn id="4" xr3:uid="{F3DAE149-B29E-4982-8F3B-DE4BF6CEDDAA}" name="4-Apr"/>
    <tableColumn id="5" xr3:uid="{8E1FFFF4-3EE4-432C-9A8F-445ED9A8583D}" name="5-Apr"/>
    <tableColumn id="6" xr3:uid="{30049ACD-D80A-4849-B86F-5489E60DD08B}" name="6-Apr"/>
    <tableColumn id="7" xr3:uid="{5F461A44-2C37-42EB-A64C-B6EDDB5CFC7E}" name="7-Apr"/>
    <tableColumn id="8" xr3:uid="{BD8BD905-7EFE-45C5-ADDB-A0B585ED4BFC}" name="8-Apr"/>
    <tableColumn id="9" xr3:uid="{99F3FB7D-572D-444F-A994-89288B6BA264}" name="9-Apr" dataDxfId="171"/>
    <tableColumn id="10" xr3:uid="{6C21AAED-7CF9-4B4C-9430-9C49A50F9D9B}" name="10-Apr"/>
    <tableColumn id="11" xr3:uid="{77AEA8E2-2770-4619-88EE-3C27418F8EE7}" name="11-Apr"/>
    <tableColumn id="12" xr3:uid="{E2EFC5BF-02AE-4DDC-AFBA-F22EF5ADECA1}" name="12-Apr"/>
    <tableColumn id="13" xr3:uid="{BA1652BF-AB11-494A-92D3-04111CA1F9AC}" name="13-Apr"/>
    <tableColumn id="14" xr3:uid="{3DF5D13C-2803-45C8-911A-A14BA99F2A58}" name="14-Apr"/>
    <tableColumn id="15" xr3:uid="{F1617AE3-F4C5-478D-9728-6B0AFD20F73B}" name="15-Apr"/>
    <tableColumn id="16" xr3:uid="{5FD6627A-0B6D-4CB6-AAB8-3DFF47EE925A}" name="16-Apr"/>
    <tableColumn id="17" xr3:uid="{D6CAF3B0-F001-42B9-88DC-49DF455B1D98}" name="17-Apr"/>
    <tableColumn id="18" xr3:uid="{78F8F614-CCF4-4DF8-92C8-6B904D2ED656}" name="18-Apr"/>
    <tableColumn id="19" xr3:uid="{B8812D8F-8F32-4841-9765-6E447233F3C1}" name="19-Apr"/>
    <tableColumn id="20" xr3:uid="{7CEDA0FC-BE90-4FF7-80BD-E26DDF62DAC7}" name="20-Apr"/>
    <tableColumn id="21" xr3:uid="{12257FEA-2D8A-40A0-A45C-A82BBE078147}" name="21-Apr"/>
    <tableColumn id="22" xr3:uid="{99F9BD62-583B-4A83-BD7A-9D9CFF254BF7}" name="22-Apr"/>
    <tableColumn id="23" xr3:uid="{BF6C8714-B12E-4560-A8CB-2A6ADEE371BB}" name="23-Apr"/>
    <tableColumn id="24" xr3:uid="{01F82C2D-EBF8-42EA-86BF-B8B0C57436FF}" name="24-Apr"/>
    <tableColumn id="25" xr3:uid="{EA4D10EB-6E3D-442E-AB99-3CDF3F3EEFE6}" name="25-Apr"/>
    <tableColumn id="26" xr3:uid="{1B5221F1-CD48-43F8-A5DA-B7F92C0D86D4}" name="26-Apr"/>
    <tableColumn id="27" xr3:uid="{FD7262C9-D5B9-42D5-96E7-36277F28A592}" name="27-Apr"/>
    <tableColumn id="28" xr3:uid="{49C7D8F9-4F00-448C-8566-DBCEDF4A7268}" name="28-Apr"/>
    <tableColumn id="29" xr3:uid="{A17413AD-E4F3-40FF-8145-692B59E84F2B}" name="29-Apr"/>
    <tableColumn id="30" xr3:uid="{34642441-4BDD-4B3C-B535-1BE065E33D50}" name="30-Apr"/>
    <tableColumn id="31" xr3:uid="{544F6645-A770-4D71-B998-BC1D4FA5CDC3}" name="1-May"/>
    <tableColumn id="32" xr3:uid="{A84F9FE3-87FF-4423-A92A-05267DD37D1E}" name="2-May"/>
    <tableColumn id="33" xr3:uid="{806AC761-B5B8-45B2-B9F3-7FEDC3EFD7B4}" name="3-May"/>
    <tableColumn id="34" xr3:uid="{1BCB5448-8E95-4B4E-B694-F71093919856}" name="4-May"/>
    <tableColumn id="35" xr3:uid="{D09F058C-3B81-43D5-9A8F-C2BB63314724}" name="5-May"/>
    <tableColumn id="36" xr3:uid="{5BC58C80-5A7F-44FF-A9DD-7B4818D86284}" name="6-May"/>
    <tableColumn id="37" xr3:uid="{A3D1DDD9-4272-43FA-AF57-82BDF98C30C2}" name="7-May"/>
    <tableColumn id="38" xr3:uid="{49B0C5ED-D585-4B28-B82B-8873D3810E2C}" name="8-May"/>
    <tableColumn id="39" xr3:uid="{4E3F0B49-6F34-4469-A298-12E0975A63C7}" name="9-May"/>
    <tableColumn id="40" xr3:uid="{15B01B23-C417-4932-B4F3-55B153635DC7}" name="10-May"/>
    <tableColumn id="41" xr3:uid="{AED51D4F-7519-400C-BC3F-9C50F5F990CA}" name="11-May"/>
    <tableColumn id="42" xr3:uid="{D959F417-7B2F-4895-9A4F-D25B8F5A9EE7}" name="12-May"/>
    <tableColumn id="43" xr3:uid="{EFD382C6-082E-4F32-A16F-1AF41D840AB0}" name="13-May"/>
    <tableColumn id="44" xr3:uid="{CF2C0F54-B989-4F02-9096-2E385A0EFE6D}" name="14-May"/>
    <tableColumn id="45" xr3:uid="{A5498D2E-9093-4948-AAF1-A17672EB69F4}" name="15-May"/>
    <tableColumn id="46" xr3:uid="{863B33D2-B94E-4D93-8BE4-75CF776395E3}" name="16-May"/>
    <tableColumn id="47" xr3:uid="{BD502D06-CFBD-4E9B-96BB-677F5160B920}" name="17-May"/>
    <tableColumn id="48" xr3:uid="{2C61F8A8-D929-47B2-B97C-0D77037E5240}" name="18-May"/>
    <tableColumn id="49" xr3:uid="{CB355E18-2141-4B64-8C9C-A16738D1855E}" name="19-May"/>
    <tableColumn id="50" xr3:uid="{FEF3A44C-8E12-4CA9-B893-99EE1CDC949A}" name="20-May"/>
    <tableColumn id="51" xr3:uid="{D1F7231A-AE23-4B22-9625-E06619C4B76A}" name="21-May"/>
    <tableColumn id="52" xr3:uid="{515792DD-676C-448C-8BB6-91A1E00741F4}" name="22-May"/>
    <tableColumn id="53" xr3:uid="{BCEB40DC-0177-4AEE-8199-3B8CD30F7DA2}" name="23-May"/>
    <tableColumn id="54" xr3:uid="{680D2C87-EA25-4CF3-98AA-6DEE63741355}" name="24-May"/>
    <tableColumn id="55" xr3:uid="{EF37CEBA-CDCF-40E3-8FE0-7DA33CC4F784}" name="25-May"/>
    <tableColumn id="56" xr3:uid="{F544FCFF-75DB-484F-9C88-29F7F2B12814}" name="26-May" dataDxfId="170"/>
    <tableColumn id="57" xr3:uid="{C09B047A-D661-468C-9C62-4F716618831F}" name="27-May" dataDxfId="169"/>
    <tableColumn id="58" xr3:uid="{B9FB81ED-4A20-48C3-BB97-1F4430C38FC6}" name="28-May"/>
    <tableColumn id="59" xr3:uid="{076EC431-334E-4441-8A41-803CA3B42E6D}" name="29-May"/>
    <tableColumn id="60" xr3:uid="{BA48B574-8347-4C88-978F-D08A4A60F0B6}" name="30-May"/>
    <tableColumn id="61" xr3:uid="{10BE720A-2F9C-4F52-8F33-F693B5BFE080}" name="31-May"/>
    <tableColumn id="64" xr3:uid="{3FDEB7B3-C4DD-4942-8123-00104AE7A371}" name="1-Jun"/>
    <tableColumn id="65" xr3:uid="{B273A22A-2574-4EEB-A871-D59407A362B5}" name="2-Ju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CE74D-5950-4674-9AEF-C75702CCE6A9}" name="Spill" displayName="Spill" ref="A1:BN39" totalsRowShown="0" headerRowDxfId="168" tableBorderDxfId="167">
  <autoFilter ref="A1:BN39" xr:uid="{C89BC25C-47D1-4BA0-BC30-1668D6EE751D}"/>
  <tableColumns count="66">
    <tableColumn id="1" xr3:uid="{D21B9D67-A44A-47BC-AB39-5DF0B52DF158}" name="ID" dataDxfId="166"/>
    <tableColumn id="63" xr3:uid="{F92F835C-2FBC-4F4A-8713-A77F8225FCC4}" name="Sex"/>
    <tableColumn id="62" xr3:uid="{C7427ECA-52EF-4FE6-B48F-3A7A6200191E}" name="Group Assignment"/>
    <tableColumn id="2" xr3:uid="{F2F12CD6-C113-4D70-B336-7445995EBA96}" name="2-Apr"/>
    <tableColumn id="3" xr3:uid="{F307A149-C5CF-4CF8-8508-28436197108C}" name="3-Apr"/>
    <tableColumn id="4" xr3:uid="{86AFE338-B12A-4315-B0AE-F0F7AF656E94}" name="4-Apr"/>
    <tableColumn id="5" xr3:uid="{BF044EE2-F9EB-4FBE-B431-3B192AC12754}" name="5-Apr"/>
    <tableColumn id="6" xr3:uid="{20D6CF3D-82E1-4F87-BE4A-67FC8948EE07}" name="6-Apr"/>
    <tableColumn id="7" xr3:uid="{EBC9EFB3-D9B8-494C-8ADA-51EC08310CCB}" name="7-Apr"/>
    <tableColumn id="8" xr3:uid="{3F689B38-E6EB-4161-B065-627EA2D14AF0}" name="8-Apr"/>
    <tableColumn id="9" xr3:uid="{846F2BA0-647D-4AD2-A077-36846D82DAC3}" name="9-Apr" dataDxfId="165"/>
    <tableColumn id="10" xr3:uid="{C50889C8-CBE7-4D80-B089-C4CD81F88939}" name="10-Apr"/>
    <tableColumn id="11" xr3:uid="{CED39D88-4F35-44F2-A0B1-61A125CFFF95}" name="11-Apr"/>
    <tableColumn id="12" xr3:uid="{70209DD2-A67A-41C7-8A7A-AF6BAB15FA6F}" name="12-Apr"/>
    <tableColumn id="13" xr3:uid="{726BBD72-9734-40E8-94FD-16EB2D412D41}" name="13-Apr"/>
    <tableColumn id="14" xr3:uid="{95C70922-C168-46A3-98CB-FE84EE24F3E2}" name="14-Apr"/>
    <tableColumn id="15" xr3:uid="{00B373AE-4D17-4F89-B536-E90B9879583F}" name="15-Apr"/>
    <tableColumn id="16" xr3:uid="{567070B8-4E95-40EF-8FAD-00FE372B8BF7}" name="16-Apr"/>
    <tableColumn id="17" xr3:uid="{21466E49-634A-43B8-A97C-CC010D62E5BE}" name="17-Apr"/>
    <tableColumn id="18" xr3:uid="{7E59E97F-2E4C-412F-B3F9-12CAE4B93277}" name="18-Apr"/>
    <tableColumn id="19" xr3:uid="{C219546D-1043-4764-9635-42D9B61CB634}" name="19-Apr"/>
    <tableColumn id="20" xr3:uid="{3854075D-7888-4AB5-80A7-F078A6EB27F1}" name="20-Apr"/>
    <tableColumn id="21" xr3:uid="{2FC3801E-ABD5-4F7C-B0C2-E437777A4FA1}" name="21-Apr"/>
    <tableColumn id="22" xr3:uid="{DBC56506-CD56-4033-A319-604044457B0B}" name="22-Apr"/>
    <tableColumn id="23" xr3:uid="{4AE54783-939A-4EDA-A71D-EBC818B5FF55}" name="23-Apr"/>
    <tableColumn id="24" xr3:uid="{2BFFBA5E-6D2B-472A-99D7-9A6E0186CBA0}" name="24-Apr"/>
    <tableColumn id="25" xr3:uid="{F9AF320F-9CB4-4B56-BF13-BC22C1BC265B}" name="25-Apr"/>
    <tableColumn id="26" xr3:uid="{B465A1E8-DBD4-4BCA-B2F3-4827B3CA2ED7}" name="26-Apr"/>
    <tableColumn id="27" xr3:uid="{85533C23-8810-40A0-900D-98296298B99A}" name="27-Apr"/>
    <tableColumn id="28" xr3:uid="{EE031C8C-1F56-44CD-9570-50653230C6E2}" name="28-Apr"/>
    <tableColumn id="29" xr3:uid="{0672E821-17E9-4531-8444-C4C6D58F884B}" name="29-Apr"/>
    <tableColumn id="30" xr3:uid="{8B3516A1-E063-4DF1-87F1-4C4182A8E6D2}" name="30-Apr"/>
    <tableColumn id="31" xr3:uid="{A214795D-CB06-4010-8EFB-433307BCFAB8}" name="1-May"/>
    <tableColumn id="32" xr3:uid="{3A8A7ACD-21B2-437F-9780-763D26B6306D}" name="2-May"/>
    <tableColumn id="33" xr3:uid="{8F695E81-8048-457E-BAB0-7143F5B2186F}" name="3-May"/>
    <tableColumn id="34" xr3:uid="{546E1E07-23C5-4603-A15E-F35E4DD1ABB1}" name="4-May"/>
    <tableColumn id="35" xr3:uid="{64BE8B62-6C68-46AC-BD47-FAF015C63112}" name="5-May"/>
    <tableColumn id="36" xr3:uid="{60F16B47-4228-478C-A34D-11927B5C9B56}" name="6-May"/>
    <tableColumn id="37" xr3:uid="{C60F4819-819F-4387-9430-91FDD092A042}" name="7-May"/>
    <tableColumn id="38" xr3:uid="{56702C45-A2E2-4572-BB7E-C4BFBA7FF955}" name="8-May"/>
    <tableColumn id="39" xr3:uid="{E4FCE38D-A698-4CDA-9C5F-3BF7F8D47048}" name="9-May"/>
    <tableColumn id="40" xr3:uid="{0F171EA3-1D0B-43A9-844D-40ABC8BA2E8B}" name="10-May"/>
    <tableColumn id="41" xr3:uid="{44898FC6-9F12-46C8-961E-E54FC86F3A9A}" name="11-May"/>
    <tableColumn id="42" xr3:uid="{64F719BD-A305-4DC4-9A38-A2CE39DDB825}" name="12-May"/>
    <tableColumn id="43" xr3:uid="{8E44BF45-AF87-4846-831F-A648CA9000E3}" name="13-May"/>
    <tableColumn id="44" xr3:uid="{87E43F01-9C3D-4BCA-AB30-2DD0BFD4D638}" name="14-May"/>
    <tableColumn id="45" xr3:uid="{A6F91055-65E1-4D1E-BC5F-838126B8C30C}" name="15-May"/>
    <tableColumn id="46" xr3:uid="{6EB0EFE0-488E-4CFD-90BE-9DFD29C3F240}" name="16-May"/>
    <tableColumn id="47" xr3:uid="{3CC1529B-6335-4BE6-886E-76B0AF283090}" name="17-May"/>
    <tableColumn id="48" xr3:uid="{125C1EDE-D79D-4339-A34C-36CA0C617112}" name="18-May"/>
    <tableColumn id="49" xr3:uid="{7180CF28-8C53-4D80-9C7F-84265F1A8F82}" name="19-May"/>
    <tableColumn id="50" xr3:uid="{81F0121B-FC79-4BA9-89E0-DEBC154A807F}" name="20-May"/>
    <tableColumn id="51" xr3:uid="{60050E89-2983-4BB1-82F8-55E7AD42B939}" name="21-May"/>
    <tableColumn id="52" xr3:uid="{723CE0CE-83FB-40BE-B679-BE9284ACCD9D}" name="22-May"/>
    <tableColumn id="53" xr3:uid="{972261B6-3DBC-4695-BFEE-30B027C11FDF}" name="23-May"/>
    <tableColumn id="54" xr3:uid="{28250CB5-014B-4392-8639-ED267546A06A}" name="24-May"/>
    <tableColumn id="55" xr3:uid="{F5579643-9B8D-4851-A4D7-02CFC4E12040}" name="25-May"/>
    <tableColumn id="56" xr3:uid="{8BD3E705-8B10-4400-8ED6-170D34B85C0B}" name="26-May"/>
    <tableColumn id="57" xr3:uid="{61186832-AD88-480B-B1F1-B4990C1A0E83}" name="27-May"/>
    <tableColumn id="58" xr3:uid="{16292FE3-3BB1-4255-AD79-09BB3C3068E3}" name="28-May"/>
    <tableColumn id="59" xr3:uid="{B545DF99-226E-48CA-9898-CA80BB39B028}" name="29-May"/>
    <tableColumn id="60" xr3:uid="{186A6830-7F3A-4780-93B9-306B02EE78AE}" name="30-May"/>
    <tableColumn id="61" xr3:uid="{42CFDEAB-8770-4422-BBB2-2E44D694D54C}" name="31-May"/>
    <tableColumn id="64" xr3:uid="{5CE53164-2116-434E-8F11-AD54F6301614}" name="1-Jun"/>
    <tableColumn id="65" xr3:uid="{A791B5C6-D5CF-4D0B-8F22-DE682FD4A0A9}" name="2-Jun"/>
    <tableColumn id="66" xr3:uid="{EC4633AD-945B-453D-8937-F7F655B6DFD8}" name="3-Ju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D4A2E33-055E-48E0-AE1C-79259EDF81AF}" name="FI" displayName="FI" ref="A1:BN39" totalsRowShown="0" headerRowDxfId="164" tableBorderDxfId="163">
  <autoFilter ref="A1:BN39" xr:uid="{C89BC25C-47D1-4BA0-BC30-1668D6EE751D}"/>
  <tableColumns count="66">
    <tableColumn id="1" xr3:uid="{8958CCA3-B429-47B1-AE69-F85D5E36D9EF}" name="ID" dataDxfId="162"/>
    <tableColumn id="63" xr3:uid="{CA3091C9-DAA6-4CC7-8599-1DCDF0A9E697}" name="Sex"/>
    <tableColumn id="62" xr3:uid="{DFF99B93-16AA-44F3-8714-394675C46D01}" name="Group Assignment"/>
    <tableColumn id="2" xr3:uid="{8198FA90-F8AF-424F-B45E-72B3674EEA7F}" name="2-Apr"/>
    <tableColumn id="3" xr3:uid="{EE37D6ED-5568-4E54-9F37-5991C2E1B97B}" name="3-Apr" dataDxfId="161">
      <calculatedColumnFormula>FIn[[#This Row],[2-Apr]]-Fout[[#This Row],[3-Apr]]-Spill[[#This Row],[3-Apr]]</calculatedColumnFormula>
    </tableColumn>
    <tableColumn id="4" xr3:uid="{E86C08E0-BC92-425B-9CE3-4819800E5F9A}" name="4-Apr">
      <calculatedColumnFormula>FIn[[#This Row],[3-Apr]]-Fout[[#This Row],[4-Apr]]-Spill[[#This Row],[4-Apr]]</calculatedColumnFormula>
    </tableColumn>
    <tableColumn id="5" xr3:uid="{4E570635-26AE-4DD1-A1D4-68E4629C75FC}" name="5-Apr">
      <calculatedColumnFormula>FIn[[#This Row],[4-Apr]]-Fout[[#This Row],[5-Apr]]-Spill[[#This Row],[5-Apr]]</calculatedColumnFormula>
    </tableColumn>
    <tableColumn id="6" xr3:uid="{C6E4973F-5E07-486E-A367-BFDD4DEEEBC4}" name="6-Apr">
      <calculatedColumnFormula>FIn[[#This Row],[5-Apr]]-Fout[[#This Row],[6-Apr]]-Spill[[#This Row],[6-Apr]]</calculatedColumnFormula>
    </tableColumn>
    <tableColumn id="7" xr3:uid="{DB48C41D-51AD-45A9-9396-1B1D79F366DE}" name="7-Apr">
      <calculatedColumnFormula>FIn[[#This Row],[6-Apr]]-Fout[[#This Row],[7-Apr]]-Spill[[#This Row],[7-Apr]]</calculatedColumnFormula>
    </tableColumn>
    <tableColumn id="8" xr3:uid="{868DC6CD-2EC8-420E-B06B-6E8509285FDE}" name="8-Apr">
      <calculatedColumnFormula>FIn[[#This Row],[7-Apr]]-Fout[[#This Row],[8-Apr]]-Spill[[#This Row],[8-Apr]]</calculatedColumnFormula>
    </tableColumn>
    <tableColumn id="9" xr3:uid="{FAB28571-E48A-4BEA-AB21-76DA1B2C581D}" name="9-Apr" dataDxfId="160">
      <calculatedColumnFormula>FIn[[#This Row],[8-Apr]]-Fout[[#This Row],[9-Apr]]-Spill[[#This Row],[9-Apr]]</calculatedColumnFormula>
    </tableColumn>
    <tableColumn id="10" xr3:uid="{422AB6AF-32F9-407A-84C8-93A4CA4308F1}" name="10-Apr">
      <calculatedColumnFormula>FIn[[#This Row],[9-Apr]]-Fout[[#This Row],[10-Apr]]-Spill[[#This Row],[10-Apr]]</calculatedColumnFormula>
    </tableColumn>
    <tableColumn id="11" xr3:uid="{2D4E0AA4-D073-4A63-9913-F431D9A4431F}" name="11-Apr">
      <calculatedColumnFormula>FIn[[#This Row],[10-Apr]]-Fout[[#This Row],[11-Apr]]-Spill[[#This Row],[11-Apr]]</calculatedColumnFormula>
    </tableColumn>
    <tableColumn id="12" xr3:uid="{FCD6BF03-43E2-4CDB-9270-5EF319FAF8F6}" name="12-Apr">
      <calculatedColumnFormula>FIn[[#This Row],[11-Apr]]-Fout[[#This Row],[12-Apr]]-Spill[[#This Row],[12-Apr]]</calculatedColumnFormula>
    </tableColumn>
    <tableColumn id="13" xr3:uid="{B9DAA227-4737-4490-A903-2D3F8B5B8D5B}" name="13-Apr">
      <calculatedColumnFormula>FIn[[#This Row],[12-Apr]]-Fout[[#This Row],[13-Apr]]-Spill[[#This Row],[13-Apr]]</calculatedColumnFormula>
    </tableColumn>
    <tableColumn id="14" xr3:uid="{B95B5328-5595-42F0-9FAF-AD3775F8D905}" name="14-Apr">
      <calculatedColumnFormula>FIn[[#This Row],[13-Apr]]-Fout[[#This Row],[14-Apr]]-Spill[[#This Row],[14-Apr]]</calculatedColumnFormula>
    </tableColumn>
    <tableColumn id="15" xr3:uid="{5AAE5123-EFB2-459D-A56F-DC8B7495F6B6}" name="15-Apr">
      <calculatedColumnFormula>FIn[[#This Row],[14-Apr]]-Fout[[#This Row],[15-Apr]]-Spill[[#This Row],[15-Apr]]</calculatedColumnFormula>
    </tableColumn>
    <tableColumn id="16" xr3:uid="{60032791-E770-4D5E-AAAA-11ABD9C91BFB}" name="16-Apr">
      <calculatedColumnFormula>FIn[[#This Row],[15-Apr]]-Fout[[#This Row],[16-Apr]]-Spill[[#This Row],[16-Apr]]</calculatedColumnFormula>
    </tableColumn>
    <tableColumn id="17" xr3:uid="{993864B1-0352-4702-A7EB-47DF0D261FD0}" name="17-Apr">
      <calculatedColumnFormula>FIn[[#This Row],[16-Apr]]-Fout[[#This Row],[17-Apr]]-Spill[[#This Row],[17-Apr]]</calculatedColumnFormula>
    </tableColumn>
    <tableColumn id="18" xr3:uid="{FB8A814D-FA0F-459E-8430-146A0551AFF3}" name="18-Apr">
      <calculatedColumnFormula>FIn[[#This Row],[17-Apr]]-Fout[[#This Row],[18-Apr]]-Spill[[#This Row],[18-Apr]]</calculatedColumnFormula>
    </tableColumn>
    <tableColumn id="19" xr3:uid="{FC982F99-BD1D-4A4D-AADC-0F9ECBF1909B}" name="19-Apr">
      <calculatedColumnFormula>FIn[[#This Row],[18-Apr]]-Fout[[#This Row],[19-Apr]]-Spill[[#This Row],[19-Apr]]</calculatedColumnFormula>
    </tableColumn>
    <tableColumn id="20" xr3:uid="{0F1DFDFD-9F3A-4988-9922-D37BC467D65E}" name="20-Apr">
      <calculatedColumnFormula>FIn[[#This Row],[19-Apr]]-Fout[[#This Row],[20-Apr]]-Spill[[#This Row],[20-Apr]]</calculatedColumnFormula>
    </tableColumn>
    <tableColumn id="21" xr3:uid="{A98C8B57-AA76-43DF-A8E3-41AF35E52B66}" name="21-Apr">
      <calculatedColumnFormula>FIn[[#This Row],[20-Apr]]-Fout[[#This Row],[21-Apr]]-Spill[[#This Row],[21-Apr]]</calculatedColumnFormula>
    </tableColumn>
    <tableColumn id="22" xr3:uid="{66A5713E-E273-426C-992D-04CDBB57BD02}" name="22-Apr">
      <calculatedColumnFormula>FIn[[#This Row],[21-Apr]]-Fout[[#This Row],[22-Apr]]-Spill[[#This Row],[22-Apr]]</calculatedColumnFormula>
    </tableColumn>
    <tableColumn id="23" xr3:uid="{869D49D1-8CA5-4FD4-AF5E-8C364A566702}" name="23-Apr">
      <calculatedColumnFormula>FIn[[#This Row],[22-Apr]]-Fout[[#This Row],[23-Apr]]-Spill[[#This Row],[23-Apr]]</calculatedColumnFormula>
    </tableColumn>
    <tableColumn id="24" xr3:uid="{F2BF4BA5-7DB8-4636-864F-8290AC985D95}" name="24-Apr">
      <calculatedColumnFormula>FIn[[#This Row],[23-Apr]]-Fout[[#This Row],[24-Apr]]-Spill[[#This Row],[24-Apr]]</calculatedColumnFormula>
    </tableColumn>
    <tableColumn id="25" xr3:uid="{F9E5329F-FC3C-4D9D-8C91-1026FE543C9C}" name="25-Apr">
      <calculatedColumnFormula>FIn[[#This Row],[24-Apr]]-Fout[[#This Row],[25-Apr]]-Spill[[#This Row],[25-Apr]]</calculatedColumnFormula>
    </tableColumn>
    <tableColumn id="26" xr3:uid="{C243E39B-D5DC-4AE5-8ECB-AD8E4577A4DF}" name="26-Apr">
      <calculatedColumnFormula>FIn[[#This Row],[25-Apr]]-Fout[[#This Row],[26-Apr]]-Spill[[#This Row],[26-Apr]]</calculatedColumnFormula>
    </tableColumn>
    <tableColumn id="27" xr3:uid="{AAC12D11-0E6D-47F0-B013-605F83733057}" name="27-Apr">
      <calculatedColumnFormula>FIn[[#This Row],[26-Apr]]-Fout[[#This Row],[27-Apr]]-Spill[[#This Row],[27-Apr]]</calculatedColumnFormula>
    </tableColumn>
    <tableColumn id="28" xr3:uid="{2AC75443-88E8-4DAE-9E25-40B9D2B27D66}" name="28-Apr">
      <calculatedColumnFormula>FIn[[#This Row],[27-Apr]]-Fout[[#This Row],[28-Apr]]-Spill[[#This Row],[28-Apr]]</calculatedColumnFormula>
    </tableColumn>
    <tableColumn id="29" xr3:uid="{3F4FC613-F45F-4B00-A220-81D98CBC5B15}" name="29-Apr">
      <calculatedColumnFormula>FIn[[#This Row],[28-Apr]]-Fout[[#This Row],[29-Apr]]-Spill[[#This Row],[29-Apr]]</calculatedColumnFormula>
    </tableColumn>
    <tableColumn id="30" xr3:uid="{CA8A03B0-4008-4FD2-ABDF-E50CBF3A80AF}" name="30-Apr">
      <calculatedColumnFormula>FIn[[#This Row],[29-Apr]]-Fout[[#This Row],[30-Apr]]-Spill[[#This Row],[30-Apr]]</calculatedColumnFormula>
    </tableColumn>
    <tableColumn id="31" xr3:uid="{A6758844-B628-485F-84B7-CB44E3E43784}" name="1-May">
      <calculatedColumnFormula>FIn[[#This Row],[30-Apr]]-Fout[[#This Row],[1-May]]-Spill[[#This Row],[1-May]]</calculatedColumnFormula>
    </tableColumn>
    <tableColumn id="32" xr3:uid="{63B9CCD6-C8EE-4FE5-B9EB-EC443F6F5745}" name="2-May">
      <calculatedColumnFormula>FIn[[#This Row],[1-May]]-Fout[[#This Row],[2-May]]-Spill[[#This Row],[2-May]]</calculatedColumnFormula>
    </tableColumn>
    <tableColumn id="33" xr3:uid="{AF48CF30-38BE-4159-85A8-8365A1767782}" name="3-May">
      <calculatedColumnFormula>FIn[[#This Row],[2-May]]-Fout[[#This Row],[3-May]]-Spill[[#This Row],[3-May]]</calculatedColumnFormula>
    </tableColumn>
    <tableColumn id="34" xr3:uid="{B63D83B8-C6B8-4A31-B603-2A6E8A0997E0}" name="4-May">
      <calculatedColumnFormula>FIn[[#This Row],[3-May]]-Fout[[#This Row],[4-May]]-Spill[[#This Row],[4-May]]</calculatedColumnFormula>
    </tableColumn>
    <tableColumn id="35" xr3:uid="{E3CD892E-318E-4A25-878E-5A9A96CA510E}" name="5-May">
      <calculatedColumnFormula>FIn[[#This Row],[4-May]]-Fout[[#This Row],[5-May]]-Spill[[#This Row],[5-May]]</calculatedColumnFormula>
    </tableColumn>
    <tableColumn id="36" xr3:uid="{722BD7BC-7712-4EEB-9443-C7E3925A1AA5}" name="6-May">
      <calculatedColumnFormula>FIn[[#This Row],[5-May]]-Fout[[#This Row],[6-May]]-Spill[[#This Row],[6-May]]</calculatedColumnFormula>
    </tableColumn>
    <tableColumn id="37" xr3:uid="{BC036370-D596-45F1-B4C2-3BC5E07E1473}" name="7-May">
      <calculatedColumnFormula>FIn[[#This Row],[6-May]]-Fout[[#This Row],[7-May]]-Spill[[#This Row],[7-May]]</calculatedColumnFormula>
    </tableColumn>
    <tableColumn id="38" xr3:uid="{AB3CDCDB-B6AD-40D7-89C8-091CE317B0D2}" name="8-May">
      <calculatedColumnFormula>FIn[[#This Row],[7-May]]-Fout[[#This Row],[8-May]]-Spill[[#This Row],[8-May]]</calculatedColumnFormula>
    </tableColumn>
    <tableColumn id="39" xr3:uid="{88426029-A20D-49FA-8C27-016A5D0CBAF7}" name="9-May">
      <calculatedColumnFormula>FIn[[#This Row],[8-May]]-Fout[[#This Row],[9-May]]-Spill[[#This Row],[9-May]]</calculatedColumnFormula>
    </tableColumn>
    <tableColumn id="40" xr3:uid="{9D499679-B058-450B-8645-D08DE3D1467B}" name="10-May">
      <calculatedColumnFormula>FIn[[#This Row],[9-May]]-Fout[[#This Row],[10-May]]-Spill[[#This Row],[10-May]]</calculatedColumnFormula>
    </tableColumn>
    <tableColumn id="41" xr3:uid="{287C71A9-15E0-4561-A23E-D69FA2266196}" name="11-May">
      <calculatedColumnFormula>FIn[[#This Row],[10-May]]-Fout[[#This Row],[11-May]]-Spill[[#This Row],[11-May]]</calculatedColumnFormula>
    </tableColumn>
    <tableColumn id="42" xr3:uid="{7EBF1027-BE9F-486F-BC1D-B135146C2418}" name="12-May"/>
    <tableColumn id="43" xr3:uid="{FE79A8E2-C1FF-4F5C-BF4B-6B4B33F51187}" name="13-May" dataDxfId="159">
      <calculatedColumnFormula>FIn[[#This Row],[11-May]]-Fout[[#This Row],[13-May]]-Spill[[#This Row],[13-May]]</calculatedColumnFormula>
    </tableColumn>
    <tableColumn id="44" xr3:uid="{6A555C85-2966-4166-A06A-18B902372D86}" name="14-May" dataDxfId="158">
      <calculatedColumnFormula>FIn[[#This Row],[13-May]]-Fout[[#This Row],[14-May]]-Spill[[#This Row],[14-May]]</calculatedColumnFormula>
    </tableColumn>
    <tableColumn id="45" xr3:uid="{3A9D998A-5903-4FDB-BEB0-4372C1354C61}" name="15-May">
      <calculatedColumnFormula>FIn[[#This Row],[14-May]]-Fout[[#This Row],[15-May]]-Spill[[#This Row],[15-May]]</calculatedColumnFormula>
    </tableColumn>
    <tableColumn id="46" xr3:uid="{8F488181-9D01-4AB7-BD83-5C6CC15580DB}" name="16-May">
      <calculatedColumnFormula>FIn[[#This Row],[15-May]]-Fout[[#This Row],[16-May]]-Spill[[#This Row],[16-May]]</calculatedColumnFormula>
    </tableColumn>
    <tableColumn id="47" xr3:uid="{8850AB31-8A56-4514-A6F7-0F115E64D86B}" name="17-May">
      <calculatedColumnFormula>FIn[[#This Row],[16-May]]-Fout[[#This Row],[17-May]]-Spill[[#This Row],[17-May]]</calculatedColumnFormula>
    </tableColumn>
    <tableColumn id="48" xr3:uid="{F77F3B66-C2BA-4E3C-B03B-32203ABE6EFE}" name="18-May">
      <calculatedColumnFormula>FIn[[#This Row],[17-May]]-Fout[[#This Row],[18-May]]-Spill[[#This Row],[18-May]]</calculatedColumnFormula>
    </tableColumn>
    <tableColumn id="49" xr3:uid="{469A336D-DEE6-4D8B-BD0C-1248FD4C51A2}" name="19-May">
      <calculatedColumnFormula>FIn[[#This Row],[18-May]]-Fout[[#This Row],[19-May]]-Spill[[#This Row],[19-May]]</calculatedColumnFormula>
    </tableColumn>
    <tableColumn id="50" xr3:uid="{300067C7-E6CD-4155-ACCC-25D67BB752B0}" name="20-May">
      <calculatedColumnFormula>FIn[[#This Row],[19-May]]-Fout[[#This Row],[20-May]]-Spill[[#This Row],[20-May]]</calculatedColumnFormula>
    </tableColumn>
    <tableColumn id="51" xr3:uid="{3502992F-2D1C-46AC-AD3A-FB9F4CB68606}" name="21-May">
      <calculatedColumnFormula>FIn[[#This Row],[20-May]]-Fout[[#This Row],[21-May]]-Spill[[#This Row],[21-May]]</calculatedColumnFormula>
    </tableColumn>
    <tableColumn id="52" xr3:uid="{0E64150A-90C8-4681-8A23-9D455F8C7B40}" name="22-May">
      <calculatedColumnFormula>FIn[[#This Row],[21-May]]-Fout[[#This Row],[22-May]]-Spill[[#This Row],[22-May]]</calculatedColumnFormula>
    </tableColumn>
    <tableColumn id="53" xr3:uid="{83E79602-BBF2-4EB3-8F78-5F919FCB7877}" name="23-May">
      <calculatedColumnFormula>FIn[[#This Row],[22-May]]-Fout[[#This Row],[23-May]]-Spill[[#This Row],[23-May]]</calculatedColumnFormula>
    </tableColumn>
    <tableColumn id="54" xr3:uid="{3B5318DE-E590-4F48-A31B-42824292FFB2}" name="24-May">
      <calculatedColumnFormula>FIn[[#This Row],[23-May]]-Fout[[#This Row],[24-May]]-Spill[[#This Row],[24-May]]</calculatedColumnFormula>
    </tableColumn>
    <tableColumn id="55" xr3:uid="{6393C720-86D3-4B46-BF07-EF2176E91692}" name="25-May">
      <calculatedColumnFormula>FIn[[#This Row],[24-May]]-Fout[[#This Row],[25-May]]-Spill[[#This Row],[25-May]]</calculatedColumnFormula>
    </tableColumn>
    <tableColumn id="56" xr3:uid="{D7FD8DE0-A73F-4F07-9D01-59AC2AB84D41}" name="26-May">
      <calculatedColumnFormula>FIn[[#This Row],[25-May]]-Fout[[#This Row],[26-May]]-Spill[[#This Row],[26-May]]</calculatedColumnFormula>
    </tableColumn>
    <tableColumn id="57" xr3:uid="{C37865C4-95A3-448A-89CE-190AD9840387}" name="27-May">
      <calculatedColumnFormula>FIn[[#This Row],[26-May]]-Fout[[#This Row],[27-May]]-Spill[[#This Row],[27-May]]</calculatedColumnFormula>
    </tableColumn>
    <tableColumn id="58" xr3:uid="{B4B90360-9A05-4BBC-98CD-E7EE1D3BE001}" name="28-May">
      <calculatedColumnFormula>FIn[[#This Row],[27-May]]-Fout[[#This Row],[28-May]]-Spill[[#This Row],[28-May]]</calculatedColumnFormula>
    </tableColumn>
    <tableColumn id="59" xr3:uid="{3D2548D3-90F1-498F-BD7A-D0DBD323C918}" name="29-May">
      <calculatedColumnFormula>FIn[[#This Row],[28-May]]-Fout[[#This Row],[29-May]]-Spill[[#This Row],[29-May]]</calculatedColumnFormula>
    </tableColumn>
    <tableColumn id="60" xr3:uid="{F5FE5EE4-CEB3-438C-84E9-AD75C513F76D}" name="30-May">
      <calculatedColumnFormula>FIn[[#This Row],[29-May]]-Fout[[#This Row],[30-May]]-Spill[[#This Row],[30-May]]</calculatedColumnFormula>
    </tableColumn>
    <tableColumn id="61" xr3:uid="{CAB913B0-4929-49BA-B472-C35DADA4D552}" name="31-May">
      <calculatedColumnFormula>FIn[[#This Row],[30-May]]-Fout[[#This Row],[31-May]]-Spill[[#This Row],[31-May]]</calculatedColumnFormula>
    </tableColumn>
    <tableColumn id="64" xr3:uid="{FD37BF89-1B99-475E-B133-FA060CD3FB8B}" name="1-Jun">
      <calculatedColumnFormula>FIn[[#This Row],[31-May]]-Fout[[#This Row],[1-Jun]]-Spill[[#This Row],[1-Jun]]</calculatedColumnFormula>
    </tableColumn>
    <tableColumn id="65" xr3:uid="{00939C08-4D25-4786-8271-FF767C5AEF72}" name="2-Jun">
      <calculatedColumnFormula>FIn[[#This Row],[1-Jun]]-Fout[[#This Row],[2-Jun]]-Spill[[#This Row],[2-Jun]]</calculatedColumnFormula>
    </tableColumn>
    <tableColumn id="66" xr3:uid="{60660AA3-4017-41EE-BE8B-8AA0731F72A3}" name="3-Jun">
      <calculatedColumnFormula>FIn[[#This Row],[2-Jun]]-Fout[[#This Row],[3-Jun]]-Spill[[#This Row],[3-Jun]]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D29D836-1548-4CAE-836D-C99FD22AC690}" name="EI" displayName="EI" ref="A1:BN39" totalsRowShown="0" headerRowDxfId="157" tableBorderDxfId="156">
  <autoFilter ref="A1:BN39" xr:uid="{C89BC25C-47D1-4BA0-BC30-1668D6EE751D}"/>
  <tableColumns count="66">
    <tableColumn id="1" xr3:uid="{FDD22A22-F3AE-4E93-B15A-DA4D98619244}" name="ID" dataDxfId="155"/>
    <tableColumn id="63" xr3:uid="{64FC5C73-81C3-4767-9C2A-6904B51A0D0C}" name="Sex"/>
    <tableColumn id="62" xr3:uid="{55D5B621-F621-419E-8888-C875019A560E}" name="Group Assignment"/>
    <tableColumn id="2" xr3:uid="{1B75B10B-AA8F-449C-A07D-EC497A96625C}" name="2-Apr"/>
    <tableColumn id="3" xr3:uid="{B525583C-0A88-4E73-A3D9-E24B5485B131}" name="3-Apr" dataDxfId="154">
      <calculatedColumnFormula>FI[[#This Row],[3-Apr]]*3.1</calculatedColumnFormula>
    </tableColumn>
    <tableColumn id="4" xr3:uid="{F2B91128-D821-408A-BA16-E052ABE75F01}" name="4-Apr" dataDxfId="153">
      <calculatedColumnFormula>FI[[#This Row],[4-Apr]]*3.1</calculatedColumnFormula>
    </tableColumn>
    <tableColumn id="5" xr3:uid="{BD39DD37-836B-41C6-873A-011AF786E254}" name="5-Apr" dataDxfId="152">
      <calculatedColumnFormula>FI[[#This Row],[5-Apr]]*3.1</calculatedColumnFormula>
    </tableColumn>
    <tableColumn id="6" xr3:uid="{4EF3F7B0-44F2-46E3-B6CA-4B3F135DF622}" name="6-Apr" dataDxfId="151">
      <calculatedColumnFormula>FI[[#This Row],[6-Apr]]*3.1</calculatedColumnFormula>
    </tableColumn>
    <tableColumn id="7" xr3:uid="{0B14988F-F161-4EFE-83CD-6A952D5EFEAB}" name="7-Apr" dataDxfId="150">
      <calculatedColumnFormula>FI[[#This Row],[7-Apr]]*3.1</calculatedColumnFormula>
    </tableColumn>
    <tableColumn id="8" xr3:uid="{7EE5BF50-EA50-4A7D-95EE-8D07D4C8F764}" name="8-Apr" dataDxfId="149">
      <calculatedColumnFormula>FI[[#This Row],[8-Apr]]*3.1</calculatedColumnFormula>
    </tableColumn>
    <tableColumn id="9" xr3:uid="{356A8303-FE74-4941-AABC-E6BCA5238A58}" name="9-Apr" dataDxfId="148">
      <calculatedColumnFormula>FI[[#This Row],[9-Apr]]*3.1</calculatedColumnFormula>
    </tableColumn>
    <tableColumn id="10" xr3:uid="{2F27F197-70C6-4403-9332-B8EBA16092A3}" name="10-Apr" dataDxfId="147">
      <calculatedColumnFormula array="1">FI[[#This Row],[10-Apr]]*(IF(FI[[#This Row],[Group Assignment]:[Group Assignment]] = "CHOW", 3.1, 4.9))</calculatedColumnFormula>
    </tableColumn>
    <tableColumn id="11" xr3:uid="{5E34F537-30FD-4D07-90E2-A3A50B4A46FD}" name="11-Apr" dataDxfId="146">
      <calculatedColumnFormula array="1">FI[[#This Row],[11-Apr]]*(IF(FI[[#This Row],[Group Assignment]:[Group Assignment]] = "CHOW", 3.1, 4.9))</calculatedColumnFormula>
    </tableColumn>
    <tableColumn id="12" xr3:uid="{2BAC854B-A95E-45A5-9AA7-975C9A4E9867}" name="12-Apr" dataDxfId="145">
      <calculatedColumnFormula array="1">FI[[#This Row],[12-Apr]]*(IF(FI[[#This Row],[Group Assignment]:[Group Assignment]] = "CHOW", 3.1, 4.9))</calculatedColumnFormula>
    </tableColumn>
    <tableColumn id="13" xr3:uid="{C22F6A3E-1AB0-4903-B2AC-07005609F03B}" name="13-Apr" dataDxfId="144">
      <calculatedColumnFormula array="1">FI[[#This Row],[13-Apr]]*(IF(FI[[#This Row],[Group Assignment]:[Group Assignment]] = "CHOW", 3.1, 4.9))</calculatedColumnFormula>
    </tableColumn>
    <tableColumn id="14" xr3:uid="{8458F6A3-549E-4DC8-A088-DE323D7798BC}" name="14-Apr" dataDxfId="143">
      <calculatedColumnFormula array="1">FI[[#This Row],[14-Apr]]*(IF(FI[[#This Row],[Group Assignment]:[Group Assignment]] = "CHOW", 3.1, 4.9))</calculatedColumnFormula>
    </tableColumn>
    <tableColumn id="15" xr3:uid="{16C6F384-EADB-4769-8B9D-F05055F616F1}" name="15-Apr" dataDxfId="142">
      <calculatedColumnFormula array="1">FI[[#This Row],[15-Apr]]*(IF(FI[[#This Row],[Group Assignment]:[Group Assignment]] = "CHOW", 3.1, 4.9))</calculatedColumnFormula>
    </tableColumn>
    <tableColumn id="16" xr3:uid="{2E0D76C8-98E5-40EE-A630-00AD0AC7BFC2}" name="16-Apr" dataDxfId="141">
      <calculatedColumnFormula array="1">FI[[#This Row],[16-Apr]]*(IF(FI[[#This Row],[Group Assignment]:[Group Assignment]] = "CHOW", 3.1, 4.9))</calculatedColumnFormula>
    </tableColumn>
    <tableColumn id="17" xr3:uid="{0357BE63-9F81-461C-B1E6-314E34BB7932}" name="17-Apr" dataDxfId="140">
      <calculatedColumnFormula array="1">FI[[#This Row],[17-Apr]]*(IF(FI[[#This Row],[Group Assignment]:[Group Assignment]] = "CHOW", 3.1, 4.9))</calculatedColumnFormula>
    </tableColumn>
    <tableColumn id="18" xr3:uid="{3900CCF3-F952-4C26-B985-9DD528AA543F}" name="18-Apr" dataDxfId="139">
      <calculatedColumnFormula array="1">FI[[#This Row],[18-Apr]]*(IF(FI[[#This Row],[Group Assignment]:[Group Assignment]] = "CHOW", 3.1, 4.9))</calculatedColumnFormula>
    </tableColumn>
    <tableColumn id="19" xr3:uid="{D72C04B5-F0F6-4F71-96F1-3CBBE6BB667A}" name="19-Apr" dataDxfId="138">
      <calculatedColumnFormula array="1">FI[[#This Row],[19-Apr]]*(IF(FI[[#This Row],[Group Assignment]:[Group Assignment]] = "CHOW", 3.1, 4.9))</calculatedColumnFormula>
    </tableColumn>
    <tableColumn id="20" xr3:uid="{D751E373-3F02-43B6-A6FA-3FAAF236D46D}" name="20-Apr" dataDxfId="137">
      <calculatedColumnFormula array="1">FI[[#This Row],[20-Apr]]*(IF(FI[[#This Row],[Group Assignment]:[Group Assignment]] = "CHOW", 3.1, 4.9))</calculatedColumnFormula>
    </tableColumn>
    <tableColumn id="21" xr3:uid="{9028035D-2F46-4D1C-8EA5-441175CFAF59}" name="21-Apr" dataDxfId="136">
      <calculatedColumnFormula array="1">FI[[#This Row],[21-Apr]]*(IF(FI[[#This Row],[Group Assignment]:[Group Assignment]] = "CHOW", 3.1, 4.9))</calculatedColumnFormula>
    </tableColumn>
    <tableColumn id="22" xr3:uid="{89BA8583-63E5-42F5-A004-F552C03EA022}" name="22-Apr" dataDxfId="135">
      <calculatedColumnFormula array="1">FI[[#This Row],[22-Apr]]*(IF(FI[[#This Row],[Group Assignment]:[Group Assignment]] = "CHOW", 3.1, 4.9))</calculatedColumnFormula>
    </tableColumn>
    <tableColumn id="23" xr3:uid="{78B01797-2782-4B3D-849A-CA956334CA3B}" name="23-Apr" dataDxfId="134">
      <calculatedColumnFormula array="1">FI[[#This Row],[23-Apr]]*(IF(FI[[#This Row],[Group Assignment]:[Group Assignment]] = "CHOW", 3.1, 4.9))</calculatedColumnFormula>
    </tableColumn>
    <tableColumn id="24" xr3:uid="{C0C42CFE-BC44-4BFF-9B30-1687C4B10FA4}" name="24-Apr" dataDxfId="133">
      <calculatedColumnFormula array="1">FI[[#This Row],[24-Apr]]*(IF(FI[[#This Row],[Group Assignment]:[Group Assignment]] = "CHOW", 3.1, 4.9))</calculatedColumnFormula>
    </tableColumn>
    <tableColumn id="25" xr3:uid="{132737AE-22D6-4114-958A-CE39A2AB317F}" name="25-Apr" dataDxfId="132">
      <calculatedColumnFormula array="1">FI[[#This Row],[25-Apr]]*(IF(FI[[#This Row],[Group Assignment]:[Group Assignment]] = "CHOW", 3.1, 4.9))</calculatedColumnFormula>
    </tableColumn>
    <tableColumn id="26" xr3:uid="{4A61446C-7069-4E77-A271-1E2FB6597AF6}" name="26-Apr" dataDxfId="131">
      <calculatedColumnFormula array="1">FI[[#This Row],[26-Apr]]*(IF(FI[[#This Row],[Group Assignment]:[Group Assignment]] = "CHOW", 3.1, 4.9))</calculatedColumnFormula>
    </tableColumn>
    <tableColumn id="27" xr3:uid="{66D71EA9-3702-4323-82BA-4368F378EDB2}" name="27-Apr" dataDxfId="130">
      <calculatedColumnFormula array="1">FI[[#This Row],[27-Apr]]*(IF(FI[[#This Row],[Group Assignment]:[Group Assignment]] = "CHOW", 3.1, 4.9))</calculatedColumnFormula>
    </tableColumn>
    <tableColumn id="28" xr3:uid="{3583D000-84E8-4ABA-B59F-7A1C25F3CC5D}" name="28-Apr" dataDxfId="129">
      <calculatedColumnFormula array="1">FI[[#This Row],[28-Apr]]*(IF(FI[[#This Row],[Group Assignment]:[Group Assignment]] = "CHOW", 3.1, 4.9))</calculatedColumnFormula>
    </tableColumn>
    <tableColumn id="29" xr3:uid="{4F806B34-C51C-430A-90B3-06FCD7158D6B}" name="29-Apr" dataDxfId="128">
      <calculatedColumnFormula array="1">FI[[#This Row],[29-Apr]]*(IF(FI[[#This Row],[Group Assignment]:[Group Assignment]] = "CHOW", 3.1, 4.9))</calculatedColumnFormula>
    </tableColumn>
    <tableColumn id="30" xr3:uid="{DA5F00F3-0227-40E4-B3D1-369FAC7176AD}" name="30-Apr" dataDxfId="127">
      <calculatedColumnFormula array="1">FI[[#This Row],[30-Apr]]*(IF(FI[[#This Row],[Group Assignment]:[Group Assignment]] = "CHOW", 3.1, 4.9))</calculatedColumnFormula>
    </tableColumn>
    <tableColumn id="31" xr3:uid="{F62F504A-2406-4DD2-B02F-40613F8E6F41}" name="1-May" dataDxfId="126">
      <calculatedColumnFormula array="1">FI[[#This Row],[1-May]]*(IF(FI[[#This Row],[Group Assignment]:[Group Assignment]] = "CHOW", 3.1, 4.9))</calculatedColumnFormula>
    </tableColumn>
    <tableColumn id="32" xr3:uid="{91B14013-2A22-42EC-B20C-A71C838BA69D}" name="2-May" dataDxfId="125">
      <calculatedColumnFormula array="1">FI[[#This Row],[2-May]]*(IF(FI[[#This Row],[Group Assignment]:[Group Assignment]] = "CHOW", 3.1, 4.9))</calculatedColumnFormula>
    </tableColumn>
    <tableColumn id="33" xr3:uid="{A122AE3E-E93E-43D2-B79C-79DD4CDCA095}" name="3-May" dataDxfId="124">
      <calculatedColumnFormula array="1">FI[[#This Row],[3-May]]*(IF(FI[[#This Row],[Group Assignment]:[Group Assignment]] = "CHOW", 3.1, 4.9))</calculatedColumnFormula>
    </tableColumn>
    <tableColumn id="34" xr3:uid="{57A84F44-43B5-4596-81E9-5F811A9D14DC}" name="4-May" dataDxfId="123">
      <calculatedColumnFormula array="1">FI[[#This Row],[4-May]]*(IF(FI[[#This Row],[Group Assignment]:[Group Assignment]] = "CHOW", 3.1, 4.9))</calculatedColumnFormula>
    </tableColumn>
    <tableColumn id="35" xr3:uid="{EACB899D-4109-456C-9B76-DF37DD0ABB66}" name="5-May" dataDxfId="122">
      <calculatedColumnFormula array="1">FI[[#This Row],[5-May]]*(IF(FI[[#This Row],[Group Assignment]:[Group Assignment]] = "CHOW", 3.1, 4.9))</calculatedColumnFormula>
    </tableColumn>
    <tableColumn id="36" xr3:uid="{C5E5F85C-5CCC-4860-AE92-1E06B130DC9A}" name="6-May" dataDxfId="121">
      <calculatedColumnFormula array="1">FI[[#This Row],[6-May]]*(IF(FI[[#This Row],[Group Assignment]:[Group Assignment]] = "CHOW", 3.1, 4.9))</calculatedColumnFormula>
    </tableColumn>
    <tableColumn id="37" xr3:uid="{64E0A2CA-8B8D-4715-B6C8-D7810C22A0B1}" name="7-May" dataDxfId="120">
      <calculatedColumnFormula array="1">FI[[#This Row],[7-May]]*(IF(FI[[#This Row],[Group Assignment]:[Group Assignment]] = "CHOW", 3.1, 4.9))</calculatedColumnFormula>
    </tableColumn>
    <tableColumn id="38" xr3:uid="{6A050875-A1F0-4BA1-8E98-9EA856293CEE}" name="8-May" dataDxfId="119">
      <calculatedColumnFormula array="1">FI[[#This Row],[8-May]]*(IF(FI[[#This Row],[Group Assignment]:[Group Assignment]] = "CHOW", 3.1, 4.9))</calculatedColumnFormula>
    </tableColumn>
    <tableColumn id="39" xr3:uid="{AF5FDB71-8228-4A80-82B1-95BAC532C25D}" name="9-May" dataDxfId="118">
      <calculatedColumnFormula array="1">FI[[#This Row],[9-May]]*(IF(FI[[#This Row],[Group Assignment]:[Group Assignment]] = "CHOW", 3.1, 4.9))</calculatedColumnFormula>
    </tableColumn>
    <tableColumn id="40" xr3:uid="{5D29E825-4AA7-419C-9710-DC1904435A2B}" name="10-May" dataDxfId="117">
      <calculatedColumnFormula array="1">FI[[#This Row],[10-May]]*(IF(FI[[#This Row],[Group Assignment]:[Group Assignment]] = "CHOW", 3.1, 4.9))</calculatedColumnFormula>
    </tableColumn>
    <tableColumn id="41" xr3:uid="{E68BC8E8-38E3-4269-A820-A0853501A3E3}" name="11-May" dataDxfId="116">
      <calculatedColumnFormula array="1">FI[[#This Row],[11-May]]*(IF(FI[[#This Row],[Group Assignment]:[Group Assignment]] = "CHOW", 3.1, 4.9))</calculatedColumnFormula>
    </tableColumn>
    <tableColumn id="42" xr3:uid="{672C5C58-1872-4CDF-A5A8-861EA33D4F6C}" name="12-May" dataDxfId="115"/>
    <tableColumn id="43" xr3:uid="{8CA8685C-11B9-4E88-9B77-FD60E54E6304}" name="13-May" dataDxfId="114">
      <calculatedColumnFormula array="1">FI[[#This Row],[13-May]]*(IF(FI[[#This Row],[Group Assignment]:[Group Assignment]] = "CHOW", 3.1, 4.9))</calculatedColumnFormula>
    </tableColumn>
    <tableColumn id="44" xr3:uid="{2D253710-D5E9-48F8-A163-4E7DFD67A171}" name="14-May" dataDxfId="113">
      <calculatedColumnFormula array="1">FI[[#This Row],[14-May]]*(IF(FI[[#This Row],[Group Assignment]:[Group Assignment]] = "CHOW", 3.1, 4.9))</calculatedColumnFormula>
    </tableColumn>
    <tableColumn id="45" xr3:uid="{C48C7B08-7045-45C0-96D2-D7741026D7C7}" name="15-May" dataDxfId="112">
      <calculatedColumnFormula array="1">FI[[#This Row],[15-May]]*(IF(FI[[#This Row],[Group Assignment]:[Group Assignment]] = "CHOW", 3.1, 4.9))</calculatedColumnFormula>
    </tableColumn>
    <tableColumn id="46" xr3:uid="{EC566BE7-1366-4ACA-82CC-D23566E5BE7F}" name="16-May" dataDxfId="111">
      <calculatedColumnFormula array="1">FI[[#This Row],[16-May]]*(IF(FI[[#This Row],[Group Assignment]:[Group Assignment]] = "CHOW", 3.1, 4.9))</calculatedColumnFormula>
    </tableColumn>
    <tableColumn id="47" xr3:uid="{D2D7F7B9-BE50-4B9A-8B0A-7756C7DDE1F8}" name="17-May" dataDxfId="110">
      <calculatedColumnFormula array="1">FI[[#This Row],[17-May]]*(IF(FI[[#This Row],[Group Assignment]:[Group Assignment]] = "CHOW", 3.1, 4.9))</calculatedColumnFormula>
    </tableColumn>
    <tableColumn id="48" xr3:uid="{3BB6DD99-9D81-4D7C-8D1E-3677DF5B7F55}" name="18-May" dataDxfId="109">
      <calculatedColumnFormula array="1">FI[[#This Row],[18-May]]*(IF(FI[[#This Row],[Group Assignment]:[Group Assignment]] = "CHOW", 3.1, 4.9))</calculatedColumnFormula>
    </tableColumn>
    <tableColumn id="49" xr3:uid="{888118E0-B6DF-472E-AF09-FD694C65BA30}" name="19-May" dataDxfId="108">
      <calculatedColumnFormula array="1">FI[[#This Row],[19-May]]*(IF(FI[[#This Row],[Group Assignment]:[Group Assignment]] = "CHOW", 3.1, 4.9))</calculatedColumnFormula>
    </tableColumn>
    <tableColumn id="50" xr3:uid="{AD8248A6-F907-4503-A080-8DD8ECD2DE19}" name="20-May" dataDxfId="107">
      <calculatedColumnFormula array="1">FI[[#This Row],[20-May]]*(IF(FI[[#This Row],[Group Assignment]:[Group Assignment]] = "CHOW", 3.1, 4.9))</calculatedColumnFormula>
    </tableColumn>
    <tableColumn id="51" xr3:uid="{41896899-C4C7-4299-B230-7632D2E9733F}" name="21-May" dataDxfId="106">
      <calculatedColumnFormula array="1">FI[[#This Row],[21-May]]*(IF(FI[[#This Row],[Group Assignment]:[Group Assignment]] = "CHOW", 3.1, 4.9))</calculatedColumnFormula>
    </tableColumn>
    <tableColumn id="52" xr3:uid="{7425FAF0-F6FE-43A7-B51E-C756E93B349F}" name="22-May" dataDxfId="105">
      <calculatedColumnFormula array="1">FI[[#This Row],[22-May]]*(IF(FI[[#This Row],[Group Assignment]:[Group Assignment]] = "CHOW", 3.1, 4.9))</calculatedColumnFormula>
    </tableColumn>
    <tableColumn id="53" xr3:uid="{835472FD-6DFA-4D4E-A506-636046E78B34}" name="23-May" dataDxfId="104">
      <calculatedColumnFormula array="1">FI[[#This Row],[23-May]]*(IF(FI[[#This Row],[Group Assignment]:[Group Assignment]] = "CHOW", 3.1, 4.9))</calculatedColumnFormula>
    </tableColumn>
    <tableColumn id="54" xr3:uid="{6BB35684-6BDD-4AB9-8115-EACE1B743155}" name="24-May" dataDxfId="103">
      <calculatedColumnFormula array="1">FI[[#This Row],[24-May]]*(IF(FI[[#This Row],[Group Assignment]:[Group Assignment]] = "CHOW", 3.1, 4.9))</calculatedColumnFormula>
    </tableColumn>
    <tableColumn id="55" xr3:uid="{48D65139-F7D3-4B0C-9147-5AF4E6AD9EB7}" name="25-May" dataDxfId="102">
      <calculatedColumnFormula array="1">FI[[#This Row],[25-May]]*(IF(FI[[#This Row],[Group Assignment]:[Group Assignment]] = "CHOW", 3.1, 4.9))</calculatedColumnFormula>
    </tableColumn>
    <tableColumn id="56" xr3:uid="{17EC5936-4A8B-48E4-82E9-BF7B98C6CD94}" name="26-May" dataDxfId="101">
      <calculatedColumnFormula array="1">FI[[#This Row],[26-May]]*(IF(FI[[#This Row],[Group Assignment]:[Group Assignment]] = "CHOW", 3.1, 4.9))</calculatedColumnFormula>
    </tableColumn>
    <tableColumn id="57" xr3:uid="{139334F4-3695-4F6D-BAFF-6053B64D2BA9}" name="27-May" dataDxfId="100">
      <calculatedColumnFormula array="1">FI[[#This Row],[27-May]]*(IF(FI[[#This Row],[Group Assignment]:[Group Assignment]] = "CHOW", 3.1, 4.9))</calculatedColumnFormula>
    </tableColumn>
    <tableColumn id="58" xr3:uid="{A075B1E8-62D8-411A-AD2C-A558469F97F5}" name="28-May" dataDxfId="99">
      <calculatedColumnFormula array="1">FI[[#This Row],[28-May]]*(IF(FI[[#This Row],[Group Assignment]:[Group Assignment]] = "CHOW", 3.1, 4.9))</calculatedColumnFormula>
    </tableColumn>
    <tableColumn id="59" xr3:uid="{B351ACA1-F6C7-4BC3-AE85-FC3AFDBFD7F6}" name="29-May" dataDxfId="98">
      <calculatedColumnFormula array="1">FI[[#This Row],[29-May]]*(IF(FI[[#This Row],[Group Assignment]:[Group Assignment]] = "CHOW", 3.1, 4.9))</calculatedColumnFormula>
    </tableColumn>
    <tableColumn id="60" xr3:uid="{918DC409-9482-4950-BAD5-85F921EEDD4D}" name="30-May" dataDxfId="97">
      <calculatedColumnFormula array="1">FI[[#This Row],[30-May]]*(IF(FI[[#This Row],[Group Assignment]:[Group Assignment]] = "CHOW", 3.1, 4.9))</calculatedColumnFormula>
    </tableColumn>
    <tableColumn id="61" xr3:uid="{719D95E9-C775-458E-AD38-FFF8C1AF11E1}" name="31-May" dataDxfId="96">
      <calculatedColumnFormula array="1">FI[[#This Row],[31-May]]*(IF(FI[[#This Row],[Group Assignment]:[Group Assignment]] = "CHOW", 3.1, 4.9))</calculatedColumnFormula>
    </tableColumn>
    <tableColumn id="64" xr3:uid="{466CF40D-8BC1-4AD6-BC45-0DD36E569779}" name="1-Jun" dataDxfId="95">
      <calculatedColumnFormula array="1">FI[[#This Row],[1-Jun]]*(IF(FI[[#This Row],[Group Assignment]:[Group Assignment]] = "CHOW", 3.1, 4.9))</calculatedColumnFormula>
    </tableColumn>
    <tableColumn id="65" xr3:uid="{796F92A6-BEBC-499B-898C-42AE126F32A1}" name="2-Jun" dataDxfId="94">
      <calculatedColumnFormula array="1">FI[[#This Row],[2-Jun]]*(IF(FI[[#This Row],[Group Assignment]:[Group Assignment]] = "CHOW", 3.1, 4.9))</calculatedColumnFormula>
    </tableColumn>
    <tableColumn id="66" xr3:uid="{5CE12998-E099-44AB-86D8-F7F61A164299}" name="3-Jun" dataDxfId="93">
      <calculatedColumnFormula array="1">FI[[#This Row],[3-Jun]]*(IF(FI[[#This Row],[Group Assignment]:[Group Assignment]] = "CHOW", 3.1, 4.9))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B9B08FC-34F5-4CB1-BE59-9F6732480AA3}" name="EI_13" displayName="EI_13" ref="A1:BN39" totalsRowShown="0" headerRowDxfId="92" tableBorderDxfId="91">
  <autoFilter ref="A1:BN39" xr:uid="{C89BC25C-47D1-4BA0-BC30-1668D6EE751D}"/>
  <tableColumns count="66">
    <tableColumn id="1" xr3:uid="{1FC7C5B5-F8CA-4C02-B03C-AF622CF802F0}" name="ID" dataDxfId="90"/>
    <tableColumn id="63" xr3:uid="{DEBF4312-DE1C-4946-9AE5-0AA5B6FB8B87}" name="Sex"/>
    <tableColumn id="62" xr3:uid="{77A65CD6-18EA-4BB4-8AF6-F71722C29A94}" name="Group Assignment"/>
    <tableColumn id="2" xr3:uid="{941DF57F-1AA6-480A-A948-F31163D2C0B7}" name="2-Apr"/>
    <tableColumn id="3" xr3:uid="{1404FCD5-3EB5-4B8D-B10A-C2A75B606AB7}" name="3-Apr" dataDxfId="89"/>
    <tableColumn id="4" xr3:uid="{549D56B2-C80C-4C1C-B829-C190D600B929}" name="4-Apr" dataDxfId="88"/>
    <tableColumn id="5" xr3:uid="{72E30BD0-196B-433A-89B3-02ED85B5A60F}" name="5-Apr" dataDxfId="87"/>
    <tableColumn id="6" xr3:uid="{8E3BFDE4-58DC-4541-A71D-7F8CE5AB0F5D}" name="6-Apr" dataDxfId="86"/>
    <tableColumn id="7" xr3:uid="{24987B99-CEFB-49C3-9F33-95CA990B6D01}" name="7-Apr" dataDxfId="85"/>
    <tableColumn id="8" xr3:uid="{7B4C4A80-886C-47DA-8CB6-819769531FDC}" name="8-Apr" dataDxfId="84"/>
    <tableColumn id="9" xr3:uid="{6EB359CE-C49E-42C2-BE04-63A42762202B}" name="9-Apr" dataDxfId="83">
      <calculatedColumnFormula>FI[[#This Row],[9-Apr]]*3.1</calculatedColumnFormula>
    </tableColumn>
    <tableColumn id="10" xr3:uid="{5DAB5525-C462-44A7-8E34-BF745F538D37}" name="10-Apr" dataDxfId="82">
      <calculatedColumnFormula array="1">FI[[#This Row],[10-Apr]]*(IF(FI[[#This Row],[Group Assignment]:[Group Assignment]] = "CHOW", 3.1, 4.9))</calculatedColumnFormula>
    </tableColumn>
    <tableColumn id="11" xr3:uid="{90A89AE3-A202-4D70-80DF-756C5175D636}" name="11-Apr" dataDxfId="81">
      <calculatedColumnFormula array="1">FI[[#This Row],[11-Apr]]*(IF(FI[[#This Row],[Group Assignment]:[Group Assignment]] = "CHOW", 3.1, 4.9))</calculatedColumnFormula>
    </tableColumn>
    <tableColumn id="12" xr3:uid="{8DFB5650-00B2-4001-B0A5-72E84F7A0E8A}" name="12-Apr" dataDxfId="80">
      <calculatedColumnFormula array="1">FI[[#This Row],[12-Apr]]*(IF(FI[[#This Row],[Group Assignment]:[Group Assignment]] = "CHOW", 3.1, 4.9))</calculatedColumnFormula>
    </tableColumn>
    <tableColumn id="13" xr3:uid="{A3D47DA0-653B-42B0-AB2C-9265E6CCBCCD}" name="13-Apr" dataDxfId="79">
      <calculatedColumnFormula array="1">FI[[#This Row],[13-Apr]]*(IF(FI[[#This Row],[Group Assignment]:[Group Assignment]] = "CHOW", 3.1, 4.9))</calculatedColumnFormula>
    </tableColumn>
    <tableColumn id="14" xr3:uid="{FD368C3E-050B-4DED-83F3-834E3547D417}" name="14-Apr" dataDxfId="78">
      <calculatedColumnFormula array="1">FI[[#This Row],[14-Apr]]*(IF(FI[[#This Row],[Group Assignment]:[Group Assignment]] = "CHOW", 3.1, 4.9))</calculatedColumnFormula>
    </tableColumn>
    <tableColumn id="15" xr3:uid="{147CDFAB-EFB6-4905-96F0-D0B70976146A}" name="15-Apr" dataDxfId="77">
      <calculatedColumnFormula array="1">FI[[#This Row],[15-Apr]]*(IF(FI[[#This Row],[Group Assignment]:[Group Assignment]] = "CHOW", 3.1, 4.9))</calculatedColumnFormula>
    </tableColumn>
    <tableColumn id="16" xr3:uid="{1453E6D3-C000-4177-9001-1EE3EDA0F2D3}" name="16-Apr" dataDxfId="76">
      <calculatedColumnFormula array="1">FI[[#This Row],[16-Apr]]*(IF(FI[[#This Row],[Group Assignment]:[Group Assignment]] = "CHOW", 3.1, 4.9))</calculatedColumnFormula>
    </tableColumn>
    <tableColumn id="17" xr3:uid="{1C07CC1E-EF16-48B4-9FC4-983BEDCB1F5B}" name="17-Apr" dataDxfId="75">
      <calculatedColumnFormula array="1">FI[[#This Row],[17-Apr]]*(IF(FI[[#This Row],[Group Assignment]:[Group Assignment]] = "CHOW", 3.1, 4.9))</calculatedColumnFormula>
    </tableColumn>
    <tableColumn id="18" xr3:uid="{542DC477-FB95-4ED8-A161-8256E9001553}" name="18-Apr" dataDxfId="74">
      <calculatedColumnFormula array="1">FI[[#This Row],[18-Apr]]*(IF(FI[[#This Row],[Group Assignment]:[Group Assignment]] = "CHOW", 3.1, 4.9))</calculatedColumnFormula>
    </tableColumn>
    <tableColumn id="19" xr3:uid="{A1E875D3-87FB-4A44-B096-E524539E08A0}" name="19-Apr" dataDxfId="73">
      <calculatedColumnFormula array="1">FI[[#This Row],[19-Apr]]*(IF(FI[[#This Row],[Group Assignment]:[Group Assignment]] = "CHOW", 3.1, 4.9))</calculatedColumnFormula>
    </tableColumn>
    <tableColumn id="20" xr3:uid="{84E603F5-7E30-4554-9AC8-AAEF3F8AF205}" name="20-Apr" dataDxfId="72">
      <calculatedColumnFormula array="1">FI[[#This Row],[20-Apr]]*(IF(FI[[#This Row],[Group Assignment]:[Group Assignment]] = "CHOW", 3.1, 4.9))</calculatedColumnFormula>
    </tableColumn>
    <tableColumn id="21" xr3:uid="{4A57DA2E-A9AB-4C15-9BF9-03C1CE531AC0}" name="21-Apr" dataDxfId="71">
      <calculatedColumnFormula array="1">FI[[#This Row],[21-Apr]]*(IF(FI[[#This Row],[Group Assignment]:[Group Assignment]] = "CHOW", 3.1, 4.9))</calculatedColumnFormula>
    </tableColumn>
    <tableColumn id="22" xr3:uid="{61343EB9-6447-449A-BF18-4FF24FF902A2}" name="22-Apr" dataDxfId="70">
      <calculatedColumnFormula array="1">FI[[#This Row],[22-Apr]]*(IF(FI[[#This Row],[Group Assignment]:[Group Assignment]] = "CHOW", 3.1, 4.9))</calculatedColumnFormula>
    </tableColumn>
    <tableColumn id="23" xr3:uid="{278A06BA-7AB1-4AA7-8BDD-5589FBF720CE}" name="23-Apr" dataDxfId="69">
      <calculatedColumnFormula array="1">FI[[#This Row],[23-Apr]]*(IF(FI[[#This Row],[Group Assignment]:[Group Assignment]] = "CHOW", 3.1, 4.9))</calculatedColumnFormula>
    </tableColumn>
    <tableColumn id="24" xr3:uid="{C9F1BD3E-4FFD-426E-8761-9DB28BDE37BF}" name="24-Apr" dataDxfId="68">
      <calculatedColumnFormula array="1">FI[[#This Row],[24-Apr]]*(IF(FI[[#This Row],[Group Assignment]:[Group Assignment]] = "CHOW", 3.1, 4.9))</calculatedColumnFormula>
    </tableColumn>
    <tableColumn id="25" xr3:uid="{F5015FAF-8C58-407E-82F7-4C220BDE47B7}" name="25-Apr" dataDxfId="67">
      <calculatedColumnFormula array="1">FI[[#This Row],[25-Apr]]*(IF(FI[[#This Row],[Group Assignment]:[Group Assignment]] = "CHOW", 3.1, 4.9))</calculatedColumnFormula>
    </tableColumn>
    <tableColumn id="26" xr3:uid="{DF6EBDDC-907C-467C-84A3-32D4A0D08D13}" name="26-Apr" dataDxfId="66">
      <calculatedColumnFormula array="1">FI[[#This Row],[26-Apr]]*(IF(FI[[#This Row],[Group Assignment]:[Group Assignment]] = "CHOW", 3.1, 4.9))</calculatedColumnFormula>
    </tableColumn>
    <tableColumn id="27" xr3:uid="{3C752657-68BE-41E8-99C7-AE85984AF54A}" name="27-Apr" dataDxfId="65">
      <calculatedColumnFormula array="1">FI[[#This Row],[27-Apr]]*(IF(FI[[#This Row],[Group Assignment]:[Group Assignment]] = "CHOW", 3.1, 4.9))</calculatedColumnFormula>
    </tableColumn>
    <tableColumn id="28" xr3:uid="{889009F6-00C0-4551-8A72-288323C1E753}" name="28-Apr" dataDxfId="64">
      <calculatedColumnFormula array="1">FI[[#This Row],[28-Apr]]*(IF(FI[[#This Row],[Group Assignment]:[Group Assignment]] = "CHOW", 3.1, 4.9))</calculatedColumnFormula>
    </tableColumn>
    <tableColumn id="29" xr3:uid="{B3DF9D94-6544-40F2-939E-CD136A659B16}" name="29-Apr" dataDxfId="63">
      <calculatedColumnFormula array="1">FI[[#This Row],[29-Apr]]*(IF(FI[[#This Row],[Group Assignment]:[Group Assignment]] = "CHOW", 3.1, 4.9))</calculatedColumnFormula>
    </tableColumn>
    <tableColumn id="30" xr3:uid="{C8BAF6E4-A7B0-4FC9-93E9-E628C182FEBE}" name="30-Apr" dataDxfId="62">
      <calculatedColumnFormula array="1">FI[[#This Row],[30-Apr]]*(IF(FI[[#This Row],[Group Assignment]:[Group Assignment]] = "CHOW", 3.1, 4.9))</calculatedColumnFormula>
    </tableColumn>
    <tableColumn id="31" xr3:uid="{090ECB92-B7ED-4375-8AB6-51FC3BB8B98D}" name="1-May" dataDxfId="61">
      <calculatedColumnFormula array="1">FI[[#This Row],[1-May]]*(IF(FI[[#This Row],[Group Assignment]:[Group Assignment]] = "CHOW", 3.1, 4.9))</calculatedColumnFormula>
    </tableColumn>
    <tableColumn id="32" xr3:uid="{930C7504-88CA-41D2-830C-5F2B78EA78CD}" name="2-May" dataDxfId="60">
      <calculatedColumnFormula array="1">FI[[#This Row],[2-May]]*(IF(FI[[#This Row],[Group Assignment]:[Group Assignment]] = "CHOW", 3.1, 4.9))</calculatedColumnFormula>
    </tableColumn>
    <tableColumn id="33" xr3:uid="{27B294EE-768D-49E9-A61F-DC80D13F198B}" name="3-May" dataDxfId="59">
      <calculatedColumnFormula array="1">FI[[#This Row],[3-May]]*(IF(FI[[#This Row],[Group Assignment]:[Group Assignment]] = "CHOW", 3.1, 4.9))</calculatedColumnFormula>
    </tableColumn>
    <tableColumn id="34" xr3:uid="{32D18A14-9C00-423F-BDB1-C07A7005C2EC}" name="4-May" dataDxfId="58">
      <calculatedColumnFormula array="1">FI[[#This Row],[4-May]]*(IF(FI[[#This Row],[Group Assignment]:[Group Assignment]] = "CHOW", 3.1, 4.9))</calculatedColumnFormula>
    </tableColumn>
    <tableColumn id="35" xr3:uid="{DF02E3C0-F36C-455E-9E63-C2F5351435C9}" name="5-May" dataDxfId="57">
      <calculatedColumnFormula array="1">FI[[#This Row],[5-May]]*(IF(FI[[#This Row],[Group Assignment]:[Group Assignment]] = "CHOW", 3.1, 4.9))</calculatedColumnFormula>
    </tableColumn>
    <tableColumn id="36" xr3:uid="{8EBC07E3-3472-451E-9459-A0D81B900147}" name="6-May" dataDxfId="56">
      <calculatedColumnFormula array="1">FI[[#This Row],[6-May]]*(IF(FI[[#This Row],[Group Assignment]:[Group Assignment]] = "CHOW", 3.1, 4.9))</calculatedColumnFormula>
    </tableColumn>
    <tableColumn id="37" xr3:uid="{4F8EA907-602B-4663-AD26-67A6FDA4EFF9}" name="7-May" dataDxfId="55">
      <calculatedColumnFormula array="1">FI[[#This Row],[7-May]]*(IF(FI[[#This Row],[Group Assignment]:[Group Assignment]] = "CHOW", 3.1, 4.9))</calculatedColumnFormula>
    </tableColumn>
    <tableColumn id="38" xr3:uid="{3E3BFABE-A36C-42B8-8E23-EB8605588D48}" name="8-May" dataDxfId="54">
      <calculatedColumnFormula array="1">FI[[#This Row],[8-May]]*(IF(FI[[#This Row],[Group Assignment]:[Group Assignment]] = "CHOW", 3.1, 4.9))</calculatedColumnFormula>
    </tableColumn>
    <tableColumn id="39" xr3:uid="{E007AFED-E853-4E88-B006-BC96130C7FB9}" name="9-May" dataDxfId="53">
      <calculatedColumnFormula array="1">FI[[#This Row],[9-May]]*(IF(FI[[#This Row],[Group Assignment]:[Group Assignment]] = "CHOW", 3.1, 4.9))</calculatedColumnFormula>
    </tableColumn>
    <tableColumn id="40" xr3:uid="{89A0749B-3947-4B4E-B8E1-41A309C796BE}" name="10-May" dataDxfId="52">
      <calculatedColumnFormula array="1">FI[[#This Row],[10-May]]*(IF(FI[[#This Row],[Group Assignment]:[Group Assignment]] = "CHOW", 3.1, 4.9))</calculatedColumnFormula>
    </tableColumn>
    <tableColumn id="41" xr3:uid="{5E5F8711-4C7F-4AD7-BBFD-3D1FF4DEFFE3}" name="11-May" dataDxfId="51">
      <calculatedColumnFormula array="1">FI[[#This Row],[11-May]]*(IF(FI[[#This Row],[Group Assignment]:[Group Assignment]] = "CHOW", 3.1, 4.9))</calculatedColumnFormula>
    </tableColumn>
    <tableColumn id="42" xr3:uid="{D2039E22-3D1A-4B73-9CAD-C20936321B9E}" name="12-May" dataDxfId="50"/>
    <tableColumn id="43" xr3:uid="{DAE8717D-62C5-40A4-82DD-2104B22E9CBF}" name="13-May" dataDxfId="49">
      <calculatedColumnFormula array="1">FI[[#This Row],[13-May]]*(IF(FI[[#This Row],[Group Assignment]:[Group Assignment]] = "CHOW", 3.1, 4.9))</calculatedColumnFormula>
    </tableColumn>
    <tableColumn id="44" xr3:uid="{F4E9B20F-C7DA-4393-8195-1DC663E4B43E}" name="14-May" dataDxfId="48">
      <calculatedColumnFormula array="1">FI[[#This Row],[14-May]]*(IF(FI[[#This Row],[Group Assignment]:[Group Assignment]] = "CHOW", 3.1, 4.9))</calculatedColumnFormula>
    </tableColumn>
    <tableColumn id="45" xr3:uid="{2F3C03E6-3FDC-454C-8BB9-8FA340F8918C}" name="15-May" dataDxfId="47">
      <calculatedColumnFormula array="1">FI[[#This Row],[15-May]]*(IF(FI[[#This Row],[Group Assignment]:[Group Assignment]] = "CHOW", 3.1, 4.9))</calculatedColumnFormula>
    </tableColumn>
    <tableColumn id="46" xr3:uid="{F077EDF4-58A9-470C-BBF8-4A6C103A1457}" name="16-May" dataDxfId="46">
      <calculatedColumnFormula array="1">FI[[#This Row],[16-May]]*(IF(FI[[#This Row],[Group Assignment]:[Group Assignment]] = "CHOW", 3.1, 4.9))</calculatedColumnFormula>
    </tableColumn>
    <tableColumn id="47" xr3:uid="{B522E473-7AD0-47C7-B94C-E5918EE9ED6C}" name="17-May" dataDxfId="45">
      <calculatedColumnFormula array="1">FI[[#This Row],[17-May]]*(IF(FI[[#This Row],[Group Assignment]:[Group Assignment]] = "CHOW", 3.1, 4.9))</calculatedColumnFormula>
    </tableColumn>
    <tableColumn id="48" xr3:uid="{D68E89AE-BB41-4221-AF3D-91CD71D21A71}" name="18-May" dataDxfId="44">
      <calculatedColumnFormula array="1">FI[[#This Row],[18-May]]*(IF(FI[[#This Row],[Group Assignment]:[Group Assignment]] = "CHOW", 3.1, 4.9))</calculatedColumnFormula>
    </tableColumn>
    <tableColumn id="49" xr3:uid="{C67384D9-6E3B-42E6-9D47-EB0470F9F6D0}" name="19-May" dataDxfId="43">
      <calculatedColumnFormula array="1">FI[[#This Row],[19-May]]*(IF(FI[[#This Row],[Group Assignment]:[Group Assignment]] = "CHOW", 3.1, 4.9))</calculatedColumnFormula>
    </tableColumn>
    <tableColumn id="50" xr3:uid="{5F9DF6CF-5B9F-4949-A7DD-76365919FC6A}" name="20-May" dataDxfId="42">
      <calculatedColumnFormula array="1">FI[[#This Row],[20-May]]*(IF(FI[[#This Row],[Group Assignment]:[Group Assignment]] = "CHOW", 3.1, 4.9))</calculatedColumnFormula>
    </tableColumn>
    <tableColumn id="51" xr3:uid="{C981D5AF-CAC7-406F-AB1B-618109063824}" name="21-May" dataDxfId="41">
      <calculatedColumnFormula array="1">FI[[#This Row],[21-May]]*(IF(FI[[#This Row],[Group Assignment]:[Group Assignment]] = "CHOW", 3.1, 4.9))</calculatedColumnFormula>
    </tableColumn>
    <tableColumn id="52" xr3:uid="{D9AC50DA-7C78-4CC0-B424-D5028169BE32}" name="22-May" dataDxfId="40">
      <calculatedColumnFormula array="1">FI[[#This Row],[22-May]]*(IF(FI[[#This Row],[Group Assignment]:[Group Assignment]] = "CHOW", 3.1, 4.9))</calculatedColumnFormula>
    </tableColumn>
    <tableColumn id="53" xr3:uid="{180C1620-706C-4F08-B7A3-A11B625852A4}" name="23-May" dataDxfId="39">
      <calculatedColumnFormula array="1">FI[[#This Row],[23-May]]*(IF(FI[[#This Row],[Group Assignment]:[Group Assignment]] = "CHOW", 3.1, 4.9))</calculatedColumnFormula>
    </tableColumn>
    <tableColumn id="54" xr3:uid="{39D81B61-9EC0-45BE-B3E6-F7E9955A3771}" name="24-May" dataDxfId="38">
      <calculatedColumnFormula array="1">FI[[#This Row],[24-May]]*(IF(FI[[#This Row],[Group Assignment]:[Group Assignment]] = "CHOW", 3.1, 4.9))</calculatedColumnFormula>
    </tableColumn>
    <tableColumn id="55" xr3:uid="{8726A95F-6445-4B76-9389-0145ECEBF985}" name="25-May" dataDxfId="37">
      <calculatedColumnFormula array="1">FI[[#This Row],[25-May]]*(IF(FI[[#This Row],[Group Assignment]:[Group Assignment]] = "CHOW", 3.1, 4.9))</calculatedColumnFormula>
    </tableColumn>
    <tableColumn id="56" xr3:uid="{1F00269A-AFFF-46B2-96D0-B35362DA7218}" name="26-May" dataDxfId="36">
      <calculatedColumnFormula array="1">FI[[#This Row],[26-May]]*(IF(FI[[#This Row],[Group Assignment]:[Group Assignment]] = "CHOW", 3.1, 4.9))</calculatedColumnFormula>
    </tableColumn>
    <tableColumn id="57" xr3:uid="{A5B9D25D-F9DE-41F5-9C4B-AAFBFE7ADD34}" name="27-May" dataDxfId="35">
      <calculatedColumnFormula array="1">FI[[#This Row],[27-May]]*(IF(FI[[#This Row],[Group Assignment]:[Group Assignment]] = "CHOW", 3.1, 4.9))</calculatedColumnFormula>
    </tableColumn>
    <tableColumn id="58" xr3:uid="{4F6B045E-7231-480C-9942-537464340E3A}" name="28-May" dataDxfId="34">
      <calculatedColumnFormula array="1">FI[[#This Row],[28-May]]*(IF(FI[[#This Row],[Group Assignment]:[Group Assignment]] = "CHOW", 3.1, 4.9))</calculatedColumnFormula>
    </tableColumn>
    <tableColumn id="59" xr3:uid="{2F8C1AAB-2E2E-467D-B4F0-352301496BDD}" name="29-May" dataDxfId="33">
      <calculatedColumnFormula array="1">FI[[#This Row],[29-May]]*(IF(FI[[#This Row],[Group Assignment]:[Group Assignment]] = "CHOW", 3.1, 4.9))</calculatedColumnFormula>
    </tableColumn>
    <tableColumn id="60" xr3:uid="{8AA20729-1B5C-4D05-ADCE-1642FB1F8A8E}" name="30-May" dataDxfId="32">
      <calculatedColumnFormula array="1">FI[[#This Row],[30-May]]*(IF(FI[[#This Row],[Group Assignment]:[Group Assignment]] = "CHOW", 3.1, 4.9))</calculatedColumnFormula>
    </tableColumn>
    <tableColumn id="61" xr3:uid="{851954EB-9F30-462F-9658-662D2CDD9B69}" name="31-May" dataDxfId="31">
      <calculatedColumnFormula array="1">FI[[#This Row],[31-May]]*(IF(FI[[#This Row],[Group Assignment]:[Group Assignment]] = "CHOW", 3.1, 4.9))</calculatedColumnFormula>
    </tableColumn>
    <tableColumn id="64" xr3:uid="{32B0108F-2651-410C-AF71-36F94A4CA301}" name="1-Jun" dataDxfId="30">
      <calculatedColumnFormula array="1">FI[[#This Row],[1-Jun]]*(IF(FI[[#This Row],[Group Assignment]:[Group Assignment]] = "CHOW", 3.1, 4.9))</calculatedColumnFormula>
    </tableColumn>
    <tableColumn id="65" xr3:uid="{02847EF8-49B2-436E-A0CC-36888CB7BFE2}" name="2-Jun" dataDxfId="29">
      <calculatedColumnFormula array="1">FI[[#This Row],[2-Jun]]*(IF(FI[[#This Row],[Group Assignment]:[Group Assignment]] = "CHOW", 3.1, 4.9))</calculatedColumnFormula>
    </tableColumn>
    <tableColumn id="66" xr3:uid="{B11521E7-1C12-482B-91FF-7702EE69BF15}" name="3-Jun" dataDxfId="28">
      <calculatedColumnFormula array="1">FI[[#This Row],[3-Jun]]*(IF(FI[[#This Row],[Group Assignment]:[Group Assignment]] = "CHOW", 3.1, 4.9))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5463C7-4CFC-49CC-B95A-F8F6FBB3DF49}" name="Table4" displayName="Table4" ref="A1:I39" totalsRowShown="0" headerRowDxfId="27" dataDxfId="25" headerRowBorderDxfId="26" tableBorderDxfId="24">
  <autoFilter ref="A1:I39" xr:uid="{1C5463C7-4CFC-49CC-B95A-F8F6FBB3DF49}"/>
  <tableColumns count="9">
    <tableColumn id="1" xr3:uid="{1960A354-56FF-4AF8-BDF7-5C84D0B54150}" name="ID" dataDxfId="23"/>
    <tableColumn id="2" xr3:uid="{D2DE0546-7E3F-4540-BB85-350B444BA4FB}" name="Sex" dataDxfId="22"/>
    <tableColumn id="3" xr3:uid="{1EF1B5C4-9728-4C2E-B46E-B8F6C766DBB5}" name="Group Assignment" dataDxfId="21"/>
    <tableColumn id="4" xr3:uid="{0DF7C2BE-693B-458B-9C75-068068E50DB7}" name="Initial Body Fat Mass (g)" dataDxfId="20"/>
    <tableColumn id="8" xr3:uid="{516169A9-6C25-477B-AA7D-9011EB88009D}" name="Initial Lean Body Mass (g)" dataDxfId="19"/>
    <tableColumn id="9" xr3:uid="{3B3D997B-BED1-49CD-BB57-0DA6A49C2951}" name="Initial Body Fat Mass (% BW)" dataDxfId="18">
      <calculatedColumnFormula>Table4[[#This Row],[Initial Body Fat Mass (g)]]/BW[[#This Row],[2-Apr]] *100</calculatedColumnFormula>
    </tableColumn>
    <tableColumn id="5" xr3:uid="{1651CDC5-6616-4973-9DCC-0AB70B73D200}" name="Final Body Fat Mass (g)" dataDxfId="17"/>
    <tableColumn id="7" xr3:uid="{E0EA78AD-A9E1-48EF-BAC2-A2343145988C}" name="Final Lean Body Mass (g)" dataDxfId="16"/>
    <tableColumn id="11" xr3:uid="{3131D351-E1B8-44A1-95E6-AD27E67B11F9}" name="Final Body Fat Mass (% BW)" dataDxfId="15">
      <calculatedColumnFormula>Table4[[#This Row],[Final Body Fat Mass (g)]]/BW[[#This Row],[1-Jun]]*100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E45D65-A130-43A1-9A93-D23B5D3FC2BB}" name="Table11" displayName="Table11" ref="A1:I39" totalsRowShown="0" headerRowDxfId="14" dataDxfId="13" tableBorderDxfId="12">
  <autoFilter ref="A1:I39" xr:uid="{49E45D65-A130-43A1-9A93-D23B5D3FC2BB}"/>
  <sortState xmlns:xlrd2="http://schemas.microsoft.com/office/spreadsheetml/2017/richdata2" ref="A2:E39">
    <sortCondition ref="E2:E39"/>
    <sortCondition ref="B2:B39"/>
    <sortCondition ref="C2:C39"/>
  </sortState>
  <tableColumns count="9">
    <tableColumn id="1" xr3:uid="{DCEDB7B6-EE33-4991-A81C-086BA6E33A70}" name="ID" dataDxfId="11"/>
    <tableColumn id="2" xr3:uid="{3F8170A1-5C4E-421C-830D-708F224C1FA0}" name="Sex" dataDxfId="10"/>
    <tableColumn id="3" xr3:uid="{066F33AC-4CBC-48A7-BA16-1F857E42DF00}" name="Diet Group" dataDxfId="9"/>
    <tableColumn id="4" xr3:uid="{E2567414-D7CB-4142-915B-B77FF8ED5BB7}" name="5-29 BW" dataDxfId="8"/>
    <tableColumn id="5" xr3:uid="{12D17C0D-671F-4077-A9A0-2FAA76817A42}" name="Behavior Group" dataDxfId="7"/>
    <tableColumn id="6" xr3:uid="{93968B46-A57D-46CA-A684-1D9347E4B94E}" name="Correct" dataDxfId="6"/>
    <tableColumn id="7" xr3:uid="{FDD338FD-E50E-4822-93D3-908CD93876DF}" name="Incorrect" dataDxfId="5"/>
    <tableColumn id="8" xr3:uid="{FC81143D-9F47-4BC9-BE68-C867CBA43A49}" name="Arm Entries" dataDxfId="1">
      <calculatedColumnFormula>Table11[[#This Row],[Correct]]+Table11[[#This Row],[Incorrect]]</calculatedColumnFormula>
    </tableColumn>
    <tableColumn id="9" xr3:uid="{BD46F43A-5DB7-4B62-B050-F6E377199C35}" name="% Spontaneous Alternations" dataDxfId="0">
      <calculatedColumnFormula>Table11[[#This Row],[Correct]]/Table11[[#This Row],[Arm Entries]]*100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17EE8DD-2BB4-4175-8094-79F440EE3C23}" name="Table10" displayName="Table10" ref="A1:H8" totalsRowShown="0">
  <autoFilter ref="A1:H8" xr:uid="{417EE8DD-2BB4-4175-8094-79F440EE3C23}"/>
  <tableColumns count="8">
    <tableColumn id="1" xr3:uid="{A0F7E07B-FC2D-44E9-BF4E-7DE265C52010}" name="Item"/>
    <tableColumn id="2" xr3:uid="{E0A4038E-7B45-4B96-B123-438967FDEEED}" name="Manufacturer"/>
    <tableColumn id="3" xr3:uid="{6DFDF14A-9D8E-405F-B766-E7A0A5BE45CE}" name="Cat #"/>
    <tableColumn id="4" xr3:uid="{84527ADE-A36B-4102-AD18-29946F8E5FA0}" name="Price/unit" dataDxfId="4"/>
    <tableColumn id="7" xr3:uid="{832E2A0B-79F5-400F-82ED-F2D6C467CD5E}" name="Volume/unit" dataDxfId="3"/>
    <tableColumn id="5" xr3:uid="{1788AC8C-92CE-4052-BC98-47CC53BC31F8}" name="# of units"/>
    <tableColumn id="6" xr3:uid="{FF05B7C6-2DAF-4AB1-8695-C18253865CA9}" name="Cost" dataDxfId="2">
      <calculatedColumnFormula>F2*D2</calculatedColumnFormula>
    </tableColumn>
    <tableColumn id="12" xr3:uid="{BA2E2D35-EE52-4054-BE24-C9C24C23495D}" name="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vectorlabs.com/products/dab-hrp-substrate" TargetMode="External"/><Relationship Id="rId7" Type="http://schemas.openxmlformats.org/officeDocument/2006/relationships/table" Target="../tables/table12.xml"/><Relationship Id="rId2" Type="http://schemas.openxmlformats.org/officeDocument/2006/relationships/hyperlink" Target="https://www.thermofisher.com/order/catalog/product/37525" TargetMode="External"/><Relationship Id="rId1" Type="http://schemas.openxmlformats.org/officeDocument/2006/relationships/hyperlink" Target="https://www.thermofisher.com/order/catalog/product/50197Z" TargetMode="External"/><Relationship Id="rId6" Type="http://schemas.openxmlformats.org/officeDocument/2006/relationships/hyperlink" Target="https://vectorlabs.com/products/vectastain-elite-abc-hrp-kit-standard" TargetMode="External"/><Relationship Id="rId5" Type="http://schemas.openxmlformats.org/officeDocument/2006/relationships/hyperlink" Target="https://www.thermofisher.com/antibody/product/Goat-anti-Rabbit-IgG-H-L-Secondary-Antibody-Polyclonal/65-6140" TargetMode="External"/><Relationship Id="rId4" Type="http://schemas.openxmlformats.org/officeDocument/2006/relationships/hyperlink" Target="https://www.cellsignal.com/products/primary-antibodies/iba1-aif-1-e4o4w-xp-rabbit-mab/17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opLeftCell="C37" workbookViewId="0">
      <selection activeCell="C72" sqref="C72"/>
    </sheetView>
  </sheetViews>
  <sheetFormatPr defaultColWidth="8.875" defaultRowHeight="14.25"/>
  <cols>
    <col min="1" max="1" width="7.625" bestFit="1" customWidth="1"/>
    <col min="2" max="2" width="11.375" bestFit="1" customWidth="1"/>
    <col min="3" max="3" width="14.625" bestFit="1" customWidth="1"/>
    <col min="4" max="4" width="12.625" bestFit="1" customWidth="1"/>
    <col min="5" max="5" width="28.125" bestFit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>
        <v>45376</v>
      </c>
      <c r="B2" s="3" t="s">
        <v>6</v>
      </c>
      <c r="C2" s="3"/>
      <c r="D2" s="3"/>
      <c r="E2" s="3"/>
      <c r="F2" s="4"/>
    </row>
    <row r="3" spans="1:6">
      <c r="A3" s="5">
        <v>45377</v>
      </c>
      <c r="B3" t="s">
        <v>7</v>
      </c>
      <c r="F3" s="6"/>
    </row>
    <row r="4" spans="1:6">
      <c r="A4" s="5">
        <v>45378</v>
      </c>
      <c r="B4" t="s">
        <v>8</v>
      </c>
      <c r="F4" s="6"/>
    </row>
    <row r="5" spans="1:6">
      <c r="A5" s="5">
        <v>45379</v>
      </c>
      <c r="B5" t="s">
        <v>9</v>
      </c>
      <c r="E5" t="s">
        <v>10</v>
      </c>
      <c r="F5" s="6"/>
    </row>
    <row r="6" spans="1:6">
      <c r="A6" s="5">
        <v>45380</v>
      </c>
      <c r="B6" t="s">
        <v>11</v>
      </c>
      <c r="F6" s="6"/>
    </row>
    <row r="7" spans="1:6">
      <c r="A7" s="5">
        <v>45381</v>
      </c>
      <c r="B7" t="s">
        <v>12</v>
      </c>
      <c r="F7" s="6"/>
    </row>
    <row r="8" spans="1:6">
      <c r="A8" s="5">
        <v>45382</v>
      </c>
      <c r="B8" t="s">
        <v>13</v>
      </c>
      <c r="F8" s="6"/>
    </row>
    <row r="9" spans="1:6">
      <c r="A9" s="2">
        <v>45383</v>
      </c>
      <c r="B9" s="3" t="s">
        <v>6</v>
      </c>
      <c r="C9" s="3"/>
      <c r="D9" s="3"/>
      <c r="E9" s="3"/>
      <c r="F9" s="4"/>
    </row>
    <row r="10" spans="1:6">
      <c r="A10" s="5">
        <v>45384</v>
      </c>
      <c r="B10" t="s">
        <v>7</v>
      </c>
      <c r="D10" t="s">
        <v>14</v>
      </c>
      <c r="E10" t="s">
        <v>15</v>
      </c>
      <c r="F10" s="6" t="s">
        <v>16</v>
      </c>
    </row>
    <row r="11" spans="1:6">
      <c r="A11" s="5">
        <v>45385</v>
      </c>
      <c r="B11" t="s">
        <v>8</v>
      </c>
      <c r="D11" t="s">
        <v>17</v>
      </c>
      <c r="F11" s="6" t="s">
        <v>18</v>
      </c>
    </row>
    <row r="12" spans="1:6">
      <c r="A12" s="5">
        <v>45386</v>
      </c>
      <c r="B12" t="s">
        <v>9</v>
      </c>
      <c r="D12" t="s">
        <v>17</v>
      </c>
      <c r="F12" s="6" t="s">
        <v>19</v>
      </c>
    </row>
    <row r="13" spans="1:6">
      <c r="A13" s="5">
        <v>45387</v>
      </c>
      <c r="B13" t="s">
        <v>11</v>
      </c>
      <c r="D13" t="s">
        <v>17</v>
      </c>
      <c r="F13" s="6" t="s">
        <v>20</v>
      </c>
    </row>
    <row r="14" spans="1:6">
      <c r="A14" s="5">
        <v>45388</v>
      </c>
      <c r="B14" t="s">
        <v>12</v>
      </c>
      <c r="D14" t="s">
        <v>17</v>
      </c>
      <c r="F14" s="6" t="s">
        <v>18</v>
      </c>
    </row>
    <row r="15" spans="1:6">
      <c r="A15" s="7">
        <v>45389</v>
      </c>
      <c r="B15" s="8" t="s">
        <v>13</v>
      </c>
      <c r="C15" s="8"/>
      <c r="D15" s="8" t="s">
        <v>17</v>
      </c>
      <c r="E15" s="8"/>
      <c r="F15" s="9" t="s">
        <v>16</v>
      </c>
    </row>
    <row r="16" spans="1:6">
      <c r="A16" s="2">
        <v>45390</v>
      </c>
      <c r="B16" s="3" t="s">
        <v>6</v>
      </c>
      <c r="D16" t="s">
        <v>17</v>
      </c>
      <c r="E16" s="3"/>
      <c r="F16" s="4" t="s">
        <v>16</v>
      </c>
    </row>
    <row r="17" spans="1:13">
      <c r="A17" s="5">
        <v>45391</v>
      </c>
      <c r="B17" t="s">
        <v>7</v>
      </c>
      <c r="C17">
        <v>0</v>
      </c>
      <c r="D17" t="s">
        <v>17</v>
      </c>
      <c r="E17" t="s">
        <v>21</v>
      </c>
      <c r="F17" s="6" t="s">
        <v>22</v>
      </c>
      <c r="M17">
        <v>153</v>
      </c>
    </row>
    <row r="18" spans="1:13">
      <c r="A18" s="5">
        <v>45392</v>
      </c>
      <c r="B18" t="s">
        <v>8</v>
      </c>
      <c r="C18">
        <v>1</v>
      </c>
      <c r="D18" t="s">
        <v>17</v>
      </c>
      <c r="F18" s="6" t="s">
        <v>16</v>
      </c>
      <c r="M18">
        <v>154</v>
      </c>
    </row>
    <row r="19" spans="1:13">
      <c r="A19" s="5">
        <v>45393</v>
      </c>
      <c r="B19" t="s">
        <v>9</v>
      </c>
      <c r="C19">
        <v>2</v>
      </c>
      <c r="D19" t="s">
        <v>17</v>
      </c>
      <c r="F19" s="6" t="s">
        <v>23</v>
      </c>
      <c r="M19">
        <v>155</v>
      </c>
    </row>
    <row r="20" spans="1:13">
      <c r="A20" s="5">
        <v>45394</v>
      </c>
      <c r="B20" t="s">
        <v>11</v>
      </c>
      <c r="C20">
        <v>3</v>
      </c>
      <c r="D20" t="s">
        <v>17</v>
      </c>
      <c r="F20" s="6" t="s">
        <v>20</v>
      </c>
      <c r="M20">
        <v>156</v>
      </c>
    </row>
    <row r="21" spans="1:13">
      <c r="A21" s="5">
        <v>45395</v>
      </c>
      <c r="B21" t="s">
        <v>12</v>
      </c>
      <c r="C21">
        <v>4</v>
      </c>
      <c r="D21" t="s">
        <v>17</v>
      </c>
      <c r="F21" s="6" t="s">
        <v>18</v>
      </c>
      <c r="M21">
        <v>157</v>
      </c>
    </row>
    <row r="22" spans="1:13">
      <c r="A22" s="7">
        <v>45396</v>
      </c>
      <c r="B22" s="8" t="s">
        <v>13</v>
      </c>
      <c r="C22" s="8">
        <v>5</v>
      </c>
      <c r="D22" s="8" t="s">
        <v>17</v>
      </c>
      <c r="E22" s="8"/>
      <c r="F22" s="9" t="s">
        <v>16</v>
      </c>
      <c r="M22">
        <v>158</v>
      </c>
    </row>
    <row r="23" spans="1:13">
      <c r="A23" s="2">
        <v>45397</v>
      </c>
      <c r="B23" s="3" t="s">
        <v>6</v>
      </c>
      <c r="C23">
        <v>6</v>
      </c>
      <c r="D23" t="s">
        <v>17</v>
      </c>
      <c r="E23" s="3"/>
      <c r="F23" s="4" t="s">
        <v>16</v>
      </c>
      <c r="M23">
        <v>159</v>
      </c>
    </row>
    <row r="24" spans="1:13">
      <c r="A24" s="5">
        <v>45398</v>
      </c>
      <c r="B24" t="s">
        <v>7</v>
      </c>
      <c r="C24">
        <v>7</v>
      </c>
      <c r="D24" t="s">
        <v>17</v>
      </c>
      <c r="F24" s="6" t="s">
        <v>24</v>
      </c>
      <c r="M24">
        <v>160</v>
      </c>
    </row>
    <row r="25" spans="1:13">
      <c r="A25" s="5">
        <v>45399</v>
      </c>
      <c r="B25" t="s">
        <v>8</v>
      </c>
      <c r="C25">
        <v>8</v>
      </c>
      <c r="D25" t="s">
        <v>17</v>
      </c>
      <c r="F25" s="6" t="s">
        <v>16</v>
      </c>
      <c r="M25">
        <v>161</v>
      </c>
    </row>
    <row r="26" spans="1:13">
      <c r="A26" s="5">
        <v>45400</v>
      </c>
      <c r="B26" t="s">
        <v>9</v>
      </c>
      <c r="C26">
        <v>9</v>
      </c>
      <c r="D26" t="s">
        <v>17</v>
      </c>
      <c r="F26" s="6" t="s">
        <v>20</v>
      </c>
      <c r="M26">
        <v>162</v>
      </c>
    </row>
    <row r="27" spans="1:13">
      <c r="A27" s="5">
        <v>45401</v>
      </c>
      <c r="B27" t="s">
        <v>11</v>
      </c>
      <c r="C27">
        <v>10</v>
      </c>
      <c r="D27" t="s">
        <v>17</v>
      </c>
      <c r="F27" s="6" t="s">
        <v>20</v>
      </c>
      <c r="M27">
        <v>163</v>
      </c>
    </row>
    <row r="28" spans="1:13">
      <c r="A28" s="5">
        <v>45402</v>
      </c>
      <c r="B28" t="s">
        <v>12</v>
      </c>
      <c r="C28">
        <v>11</v>
      </c>
      <c r="D28" t="s">
        <v>17</v>
      </c>
      <c r="F28" s="6" t="s">
        <v>16</v>
      </c>
      <c r="M28">
        <v>164</v>
      </c>
    </row>
    <row r="29" spans="1:13">
      <c r="A29" s="7">
        <v>45403</v>
      </c>
      <c r="B29" s="8" t="s">
        <v>13</v>
      </c>
      <c r="C29" s="8">
        <v>12</v>
      </c>
      <c r="D29" s="8" t="s">
        <v>17</v>
      </c>
      <c r="E29" s="8"/>
      <c r="F29" s="9" t="s">
        <v>22</v>
      </c>
      <c r="M29">
        <v>165</v>
      </c>
    </row>
    <row r="30" spans="1:13">
      <c r="A30" s="2">
        <v>45404</v>
      </c>
      <c r="B30" s="3" t="s">
        <v>6</v>
      </c>
      <c r="C30">
        <v>13</v>
      </c>
      <c r="D30" t="s">
        <v>17</v>
      </c>
      <c r="E30" s="3"/>
      <c r="F30" s="4" t="s">
        <v>25</v>
      </c>
      <c r="M30">
        <v>166</v>
      </c>
    </row>
    <row r="31" spans="1:13">
      <c r="A31" s="5">
        <v>45405</v>
      </c>
      <c r="B31" t="s">
        <v>7</v>
      </c>
      <c r="C31">
        <v>14</v>
      </c>
      <c r="D31" t="s">
        <v>17</v>
      </c>
      <c r="F31" s="6" t="s">
        <v>18</v>
      </c>
      <c r="M31">
        <v>167</v>
      </c>
    </row>
    <row r="32" spans="1:13">
      <c r="A32" s="5">
        <v>45406</v>
      </c>
      <c r="B32" t="s">
        <v>8</v>
      </c>
      <c r="C32">
        <v>15</v>
      </c>
      <c r="D32" t="s">
        <v>17</v>
      </c>
      <c r="F32" s="6" t="s">
        <v>20</v>
      </c>
      <c r="M32">
        <v>168</v>
      </c>
    </row>
    <row r="33" spans="1:13">
      <c r="A33" s="5">
        <v>45407</v>
      </c>
      <c r="B33" t="s">
        <v>9</v>
      </c>
      <c r="C33">
        <v>16</v>
      </c>
      <c r="D33" t="s">
        <v>17</v>
      </c>
      <c r="F33" s="6" t="s">
        <v>22</v>
      </c>
      <c r="M33">
        <v>169</v>
      </c>
    </row>
    <row r="34" spans="1:13">
      <c r="A34" s="5">
        <v>45408</v>
      </c>
      <c r="B34" t="s">
        <v>11</v>
      </c>
      <c r="C34">
        <v>17</v>
      </c>
      <c r="D34" t="s">
        <v>17</v>
      </c>
      <c r="F34" s="6" t="s">
        <v>20</v>
      </c>
      <c r="M34">
        <v>170</v>
      </c>
    </row>
    <row r="35" spans="1:13">
      <c r="A35" s="5">
        <v>45409</v>
      </c>
      <c r="B35" t="s">
        <v>12</v>
      </c>
      <c r="C35">
        <v>18</v>
      </c>
      <c r="D35" t="s">
        <v>17</v>
      </c>
      <c r="F35" s="6" t="s">
        <v>26</v>
      </c>
      <c r="M35">
        <v>171</v>
      </c>
    </row>
    <row r="36" spans="1:13">
      <c r="A36" s="7">
        <v>45410</v>
      </c>
      <c r="B36" s="8" t="s">
        <v>13</v>
      </c>
      <c r="C36" s="8">
        <v>19</v>
      </c>
      <c r="D36" s="8" t="s">
        <v>17</v>
      </c>
      <c r="E36" s="8"/>
      <c r="F36" s="9" t="s">
        <v>16</v>
      </c>
      <c r="M36">
        <v>172</v>
      </c>
    </row>
    <row r="37" spans="1:13">
      <c r="A37" s="2">
        <v>45411</v>
      </c>
      <c r="B37" s="3" t="s">
        <v>6</v>
      </c>
      <c r="C37">
        <v>20</v>
      </c>
      <c r="D37" t="s">
        <v>17</v>
      </c>
      <c r="E37" s="3"/>
      <c r="F37" s="4" t="s">
        <v>18</v>
      </c>
      <c r="M37">
        <v>173</v>
      </c>
    </row>
    <row r="38" spans="1:13">
      <c r="A38" s="5">
        <v>45412</v>
      </c>
      <c r="B38" t="s">
        <v>7</v>
      </c>
      <c r="C38">
        <v>21</v>
      </c>
      <c r="D38" t="s">
        <v>17</v>
      </c>
      <c r="F38" s="6" t="s">
        <v>22</v>
      </c>
      <c r="M38">
        <v>174</v>
      </c>
    </row>
    <row r="39" spans="1:13">
      <c r="A39" s="5">
        <v>45413</v>
      </c>
      <c r="B39" t="s">
        <v>8</v>
      </c>
      <c r="C39">
        <v>22</v>
      </c>
      <c r="D39" t="s">
        <v>17</v>
      </c>
      <c r="F39" s="6" t="s">
        <v>25</v>
      </c>
      <c r="M39">
        <v>175</v>
      </c>
    </row>
    <row r="40" spans="1:13">
      <c r="A40" s="5">
        <v>45414</v>
      </c>
      <c r="B40" t="s">
        <v>9</v>
      </c>
      <c r="C40">
        <v>23</v>
      </c>
      <c r="D40" t="s">
        <v>17</v>
      </c>
      <c r="F40" s="6" t="s">
        <v>22</v>
      </c>
      <c r="M40">
        <v>176</v>
      </c>
    </row>
    <row r="41" spans="1:13">
      <c r="A41" s="5">
        <v>45415</v>
      </c>
      <c r="B41" t="s">
        <v>11</v>
      </c>
      <c r="C41">
        <v>24</v>
      </c>
      <c r="D41" t="s">
        <v>17</v>
      </c>
      <c r="F41" s="6" t="s">
        <v>27</v>
      </c>
      <c r="H41" t="s">
        <v>28</v>
      </c>
      <c r="M41">
        <v>177</v>
      </c>
    </row>
    <row r="42" spans="1:13">
      <c r="A42" s="5">
        <v>45416</v>
      </c>
      <c r="B42" t="s">
        <v>12</v>
      </c>
      <c r="C42">
        <v>25</v>
      </c>
      <c r="D42" t="s">
        <v>17</v>
      </c>
      <c r="F42" s="6" t="s">
        <v>16</v>
      </c>
      <c r="M42">
        <v>178</v>
      </c>
    </row>
    <row r="43" spans="1:13">
      <c r="A43" s="7">
        <v>45417</v>
      </c>
      <c r="B43" s="8" t="s">
        <v>13</v>
      </c>
      <c r="C43" s="8">
        <v>26</v>
      </c>
      <c r="D43" s="8" t="s">
        <v>17</v>
      </c>
      <c r="E43" s="8"/>
      <c r="F43" s="9" t="s">
        <v>16</v>
      </c>
      <c r="M43">
        <v>179</v>
      </c>
    </row>
    <row r="44" spans="1:13">
      <c r="A44" s="2">
        <v>45418</v>
      </c>
      <c r="B44" s="3" t="s">
        <v>6</v>
      </c>
      <c r="C44">
        <v>27</v>
      </c>
      <c r="D44" t="s">
        <v>17</v>
      </c>
      <c r="E44" s="3"/>
      <c r="F44" s="6" t="s">
        <v>25</v>
      </c>
      <c r="M44">
        <v>180</v>
      </c>
    </row>
    <row r="45" spans="1:13">
      <c r="A45" s="5">
        <v>45419</v>
      </c>
      <c r="B45" t="s">
        <v>7</v>
      </c>
      <c r="C45">
        <v>28</v>
      </c>
      <c r="D45" t="s">
        <v>17</v>
      </c>
      <c r="F45" s="6" t="s">
        <v>22</v>
      </c>
      <c r="M45">
        <v>181</v>
      </c>
    </row>
    <row r="46" spans="1:13">
      <c r="A46" s="5">
        <v>45420</v>
      </c>
      <c r="B46" t="s">
        <v>8</v>
      </c>
      <c r="C46">
        <v>29</v>
      </c>
      <c r="D46" t="s">
        <v>17</v>
      </c>
      <c r="F46" s="6" t="s">
        <v>25</v>
      </c>
      <c r="M46">
        <v>182</v>
      </c>
    </row>
    <row r="47" spans="1:13">
      <c r="A47" s="5">
        <v>45421</v>
      </c>
      <c r="B47" t="s">
        <v>9</v>
      </c>
      <c r="C47">
        <v>30</v>
      </c>
      <c r="D47" t="s">
        <v>17</v>
      </c>
      <c r="F47" s="6" t="s">
        <v>29</v>
      </c>
      <c r="M47">
        <v>183</v>
      </c>
    </row>
    <row r="48" spans="1:13">
      <c r="A48" s="5">
        <v>45422</v>
      </c>
      <c r="B48" t="s">
        <v>11</v>
      </c>
      <c r="C48">
        <v>31</v>
      </c>
      <c r="D48" t="s">
        <v>17</v>
      </c>
      <c r="F48" s="6" t="s">
        <v>29</v>
      </c>
      <c r="M48">
        <v>184</v>
      </c>
    </row>
    <row r="49" spans="1:13">
      <c r="A49" s="5">
        <v>45423</v>
      </c>
      <c r="B49" t="s">
        <v>12</v>
      </c>
      <c r="C49">
        <v>32</v>
      </c>
      <c r="D49" t="s">
        <v>17</v>
      </c>
      <c r="F49" s="6" t="s">
        <v>25</v>
      </c>
      <c r="M49">
        <v>185</v>
      </c>
    </row>
    <row r="50" spans="1:13">
      <c r="A50" s="7">
        <v>45424</v>
      </c>
      <c r="B50" s="8" t="s">
        <v>13</v>
      </c>
      <c r="C50" s="8">
        <v>33</v>
      </c>
      <c r="D50" s="8" t="s">
        <v>17</v>
      </c>
      <c r="E50" s="8"/>
      <c r="F50" s="9" t="s">
        <v>20</v>
      </c>
      <c r="M50">
        <v>186</v>
      </c>
    </row>
    <row r="51" spans="1:13">
      <c r="A51" s="2">
        <v>45425</v>
      </c>
      <c r="B51" s="3" t="s">
        <v>6</v>
      </c>
      <c r="C51">
        <v>34</v>
      </c>
      <c r="D51" t="s">
        <v>17</v>
      </c>
      <c r="E51" s="3"/>
      <c r="F51" s="4" t="s">
        <v>20</v>
      </c>
      <c r="M51">
        <v>187</v>
      </c>
    </row>
    <row r="52" spans="1:13">
      <c r="A52" s="5">
        <v>45426</v>
      </c>
      <c r="B52" t="s">
        <v>7</v>
      </c>
      <c r="C52">
        <v>35</v>
      </c>
      <c r="D52" t="s">
        <v>17</v>
      </c>
      <c r="F52" s="6" t="s">
        <v>20</v>
      </c>
      <c r="M52">
        <v>188</v>
      </c>
    </row>
    <row r="53" spans="1:13">
      <c r="A53" s="5">
        <v>45427</v>
      </c>
      <c r="B53" t="s">
        <v>8</v>
      </c>
      <c r="C53">
        <v>36</v>
      </c>
      <c r="D53" t="s">
        <v>17</v>
      </c>
      <c r="F53" s="6" t="s">
        <v>20</v>
      </c>
      <c r="M53">
        <v>189</v>
      </c>
    </row>
    <row r="54" spans="1:13">
      <c r="A54" s="5">
        <v>45428</v>
      </c>
      <c r="B54" t="s">
        <v>9</v>
      </c>
      <c r="C54">
        <v>37</v>
      </c>
      <c r="D54" t="s">
        <v>17</v>
      </c>
      <c r="F54" s="6" t="s">
        <v>20</v>
      </c>
      <c r="M54">
        <v>190</v>
      </c>
    </row>
    <row r="55" spans="1:13">
      <c r="A55" s="5">
        <v>45429</v>
      </c>
      <c r="B55" t="s">
        <v>11</v>
      </c>
      <c r="C55">
        <v>38</v>
      </c>
      <c r="D55" t="s">
        <v>17</v>
      </c>
      <c r="F55" s="6" t="s">
        <v>20</v>
      </c>
      <c r="M55">
        <v>191</v>
      </c>
    </row>
    <row r="56" spans="1:13">
      <c r="A56" s="5">
        <v>45430</v>
      </c>
      <c r="B56" t="s">
        <v>12</v>
      </c>
      <c r="C56">
        <v>39</v>
      </c>
      <c r="D56" t="s">
        <v>17</v>
      </c>
      <c r="F56" s="6" t="s">
        <v>18</v>
      </c>
      <c r="M56">
        <v>192</v>
      </c>
    </row>
    <row r="57" spans="1:13">
      <c r="A57" s="7">
        <v>45431</v>
      </c>
      <c r="B57" s="8" t="s">
        <v>13</v>
      </c>
      <c r="C57" s="8">
        <v>40</v>
      </c>
      <c r="D57" s="8" t="s">
        <v>17</v>
      </c>
      <c r="E57" s="8"/>
      <c r="F57" s="9" t="s">
        <v>20</v>
      </c>
      <c r="M57">
        <v>193</v>
      </c>
    </row>
    <row r="58" spans="1:13">
      <c r="A58" s="2">
        <v>45432</v>
      </c>
      <c r="B58" s="3" t="s">
        <v>6</v>
      </c>
      <c r="C58">
        <v>41</v>
      </c>
      <c r="D58" t="s">
        <v>17</v>
      </c>
      <c r="E58" s="3"/>
      <c r="F58" s="4" t="s">
        <v>20</v>
      </c>
      <c r="M58">
        <v>194</v>
      </c>
    </row>
    <row r="59" spans="1:13">
      <c r="A59" s="5">
        <v>45433</v>
      </c>
      <c r="B59" t="s">
        <v>7</v>
      </c>
      <c r="C59">
        <v>42</v>
      </c>
      <c r="D59" t="s">
        <v>17</v>
      </c>
      <c r="F59" s="6" t="s">
        <v>20</v>
      </c>
      <c r="M59">
        <v>195</v>
      </c>
    </row>
    <row r="60" spans="1:13">
      <c r="A60" s="5">
        <v>45434</v>
      </c>
      <c r="B60" t="s">
        <v>8</v>
      </c>
      <c r="C60">
        <v>43</v>
      </c>
      <c r="D60" t="s">
        <v>17</v>
      </c>
      <c r="F60" s="6" t="s">
        <v>20</v>
      </c>
      <c r="H60" t="s">
        <v>30</v>
      </c>
      <c r="M60">
        <v>196</v>
      </c>
    </row>
    <row r="61" spans="1:13">
      <c r="A61" s="5">
        <v>45435</v>
      </c>
      <c r="B61" t="s">
        <v>9</v>
      </c>
      <c r="C61">
        <v>44</v>
      </c>
      <c r="D61" t="s">
        <v>17</v>
      </c>
      <c r="F61" s="6" t="s">
        <v>20</v>
      </c>
      <c r="M61">
        <v>197</v>
      </c>
    </row>
    <row r="62" spans="1:13">
      <c r="A62" s="5">
        <v>45436</v>
      </c>
      <c r="B62" t="s">
        <v>11</v>
      </c>
      <c r="C62">
        <v>45</v>
      </c>
      <c r="D62" t="s">
        <v>17</v>
      </c>
      <c r="F62" s="6" t="s">
        <v>20</v>
      </c>
      <c r="M62">
        <v>198</v>
      </c>
    </row>
    <row r="63" spans="1:13">
      <c r="A63" s="5">
        <v>45437</v>
      </c>
      <c r="B63" t="s">
        <v>12</v>
      </c>
      <c r="C63">
        <v>46</v>
      </c>
      <c r="D63" t="s">
        <v>17</v>
      </c>
      <c r="F63" s="6" t="s">
        <v>16</v>
      </c>
      <c r="M63">
        <v>199</v>
      </c>
    </row>
    <row r="64" spans="1:13">
      <c r="A64" s="7">
        <v>45438</v>
      </c>
      <c r="B64" s="8" t="s">
        <v>13</v>
      </c>
      <c r="C64" s="8">
        <v>47</v>
      </c>
      <c r="D64" s="8" t="s">
        <v>17</v>
      </c>
      <c r="E64" s="8"/>
      <c r="F64" s="9" t="s">
        <v>20</v>
      </c>
      <c r="M64">
        <v>200</v>
      </c>
    </row>
    <row r="65" spans="1:13">
      <c r="A65" s="2">
        <v>45439</v>
      </c>
      <c r="B65" s="3" t="s">
        <v>6</v>
      </c>
      <c r="C65">
        <v>48</v>
      </c>
      <c r="D65" t="s">
        <v>17</v>
      </c>
      <c r="F65" s="6" t="s">
        <v>20</v>
      </c>
      <c r="M65">
        <v>201</v>
      </c>
    </row>
    <row r="66" spans="1:13">
      <c r="A66" s="5">
        <v>45440</v>
      </c>
      <c r="B66" t="s">
        <v>7</v>
      </c>
      <c r="C66">
        <v>49</v>
      </c>
      <c r="D66" t="s">
        <v>17</v>
      </c>
      <c r="F66" s="6" t="s">
        <v>20</v>
      </c>
      <c r="M66">
        <v>202</v>
      </c>
    </row>
    <row r="67" spans="1:13">
      <c r="A67" s="5">
        <v>45441</v>
      </c>
      <c r="B67" t="s">
        <v>8</v>
      </c>
      <c r="C67">
        <v>50</v>
      </c>
      <c r="D67" t="s">
        <v>17</v>
      </c>
      <c r="F67" s="6" t="s">
        <v>20</v>
      </c>
      <c r="M67">
        <v>203</v>
      </c>
    </row>
    <row r="68" spans="1:13">
      <c r="A68" s="5">
        <v>45442</v>
      </c>
      <c r="B68" t="s">
        <v>9</v>
      </c>
      <c r="C68">
        <v>51</v>
      </c>
      <c r="D68" t="s">
        <v>17</v>
      </c>
      <c r="E68" t="s">
        <v>31</v>
      </c>
      <c r="F68" s="6" t="s">
        <v>20</v>
      </c>
      <c r="M68">
        <v>204</v>
      </c>
    </row>
    <row r="69" spans="1:13">
      <c r="A69" s="5">
        <v>45443</v>
      </c>
      <c r="B69" t="s">
        <v>11</v>
      </c>
      <c r="C69">
        <v>52</v>
      </c>
      <c r="D69" t="s">
        <v>17</v>
      </c>
      <c r="E69" t="s">
        <v>31</v>
      </c>
      <c r="F69" s="6" t="s">
        <v>20</v>
      </c>
      <c r="M69">
        <v>205</v>
      </c>
    </row>
    <row r="70" spans="1:13">
      <c r="A70" s="5">
        <v>45444</v>
      </c>
      <c r="B70" t="s">
        <v>12</v>
      </c>
      <c r="C70">
        <v>53</v>
      </c>
      <c r="D70" t="s">
        <v>17</v>
      </c>
      <c r="E70" t="s">
        <v>32</v>
      </c>
      <c r="F70" s="6"/>
      <c r="M70">
        <v>206</v>
      </c>
    </row>
    <row r="71" spans="1:13">
      <c r="A71" s="7">
        <v>45445</v>
      </c>
      <c r="B71" s="8" t="s">
        <v>13</v>
      </c>
      <c r="C71" s="8">
        <v>54</v>
      </c>
      <c r="D71" s="8" t="s">
        <v>17</v>
      </c>
      <c r="E71" s="8"/>
      <c r="F71" s="9"/>
      <c r="M71">
        <v>207</v>
      </c>
    </row>
    <row r="72" spans="1:13">
      <c r="A72" s="2">
        <v>45446</v>
      </c>
      <c r="B72" s="3" t="s">
        <v>6</v>
      </c>
      <c r="C72">
        <v>55</v>
      </c>
      <c r="D72" t="s">
        <v>33</v>
      </c>
      <c r="E72" t="s">
        <v>34</v>
      </c>
      <c r="F72" s="4"/>
      <c r="H72" t="s">
        <v>35</v>
      </c>
      <c r="M72">
        <v>208</v>
      </c>
    </row>
    <row r="73" spans="1:13">
      <c r="A73" s="5">
        <v>45447</v>
      </c>
      <c r="B73" t="s">
        <v>7</v>
      </c>
      <c r="C73">
        <v>56</v>
      </c>
      <c r="D73" t="s">
        <v>33</v>
      </c>
      <c r="F73" s="6"/>
      <c r="M73">
        <v>209</v>
      </c>
    </row>
    <row r="74" spans="1:13">
      <c r="A74" s="5">
        <v>45448</v>
      </c>
      <c r="B74" t="s">
        <v>8</v>
      </c>
      <c r="C74">
        <v>57</v>
      </c>
      <c r="D74" t="s">
        <v>33</v>
      </c>
      <c r="F74" s="6"/>
      <c r="M74">
        <v>210</v>
      </c>
    </row>
    <row r="75" spans="1:13">
      <c r="A75" s="5">
        <v>45449</v>
      </c>
      <c r="B75" t="s">
        <v>9</v>
      </c>
      <c r="C75">
        <v>58</v>
      </c>
      <c r="D75" t="s">
        <v>33</v>
      </c>
      <c r="F75" s="6"/>
      <c r="M75">
        <v>211</v>
      </c>
    </row>
    <row r="76" spans="1:13">
      <c r="A76" s="5">
        <v>45450</v>
      </c>
      <c r="B76" t="s">
        <v>11</v>
      </c>
      <c r="F76" s="6"/>
    </row>
    <row r="77" spans="1:13">
      <c r="A77" s="5">
        <v>45451</v>
      </c>
      <c r="B77" t="s">
        <v>12</v>
      </c>
      <c r="F77" s="6"/>
    </row>
    <row r="78" spans="1:13">
      <c r="A78" s="7">
        <v>45452</v>
      </c>
      <c r="B78" s="8" t="s">
        <v>13</v>
      </c>
      <c r="C78" s="8"/>
      <c r="D78" s="8"/>
      <c r="E78" s="8"/>
      <c r="F78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19A6-0BC2-4F06-A41E-AD0CEEE2B21D}">
  <dimension ref="A1:P39"/>
  <sheetViews>
    <sheetView workbookViewId="0">
      <pane xSplit="1" topLeftCell="H1" activePane="topRight" state="frozen"/>
      <selection pane="topRight" activeCell="H2" sqref="H2"/>
    </sheetView>
  </sheetViews>
  <sheetFormatPr defaultColWidth="8.875" defaultRowHeight="14.25"/>
  <cols>
    <col min="5" max="5" width="10.625" bestFit="1" customWidth="1"/>
    <col min="6" max="6" width="20" bestFit="1" customWidth="1"/>
    <col min="7" max="7" width="13.375" bestFit="1" customWidth="1"/>
    <col min="8" max="8" width="19.625" bestFit="1" customWidth="1"/>
    <col min="10" max="10" width="14" bestFit="1" customWidth="1"/>
  </cols>
  <sheetData>
    <row r="1" spans="1:16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21</v>
      </c>
      <c r="H1" t="s">
        <v>42</v>
      </c>
      <c r="J1" t="s">
        <v>43</v>
      </c>
    </row>
    <row r="2" spans="1:16">
      <c r="A2">
        <v>37</v>
      </c>
      <c r="B2" t="s">
        <v>44</v>
      </c>
      <c r="C2">
        <v>1219</v>
      </c>
      <c r="D2" s="10">
        <v>45240</v>
      </c>
      <c r="E2">
        <v>301.8</v>
      </c>
      <c r="F2" t="s">
        <v>45</v>
      </c>
      <c r="G2" s="11">
        <v>45391</v>
      </c>
      <c r="H2">
        <f>Table2[[#This Row],[Diet Switch]]-Table2[[#This Row],[Birthdate]]</f>
        <v>151</v>
      </c>
      <c r="K2" t="s">
        <v>45</v>
      </c>
      <c r="L2" t="s">
        <v>46</v>
      </c>
      <c r="M2" t="s">
        <v>47</v>
      </c>
      <c r="P2">
        <f>151/30</f>
        <v>5.0333333333333332</v>
      </c>
    </row>
    <row r="3" spans="1:16">
      <c r="A3">
        <v>38</v>
      </c>
      <c r="B3" t="s">
        <v>44</v>
      </c>
      <c r="C3">
        <v>1219</v>
      </c>
      <c r="D3" s="10">
        <v>45240</v>
      </c>
      <c r="E3">
        <v>318.39999999999998</v>
      </c>
      <c r="F3" t="s">
        <v>47</v>
      </c>
      <c r="G3" s="11">
        <v>45391</v>
      </c>
      <c r="H3">
        <f>Table2[[#This Row],[Diet Switch]]-Table2[[#This Row],[Birthdate]]</f>
        <v>151</v>
      </c>
      <c r="J3" t="s">
        <v>44</v>
      </c>
      <c r="K3">
        <f>COUNTIFS(Table2[Sex], "Female", Table2[Group Assignment], "CHOW")</f>
        <v>6</v>
      </c>
      <c r="L3">
        <f>COUNTIFS(Table2[Sex], "Female", Table2[Group Assignment], "PALM")</f>
        <v>7</v>
      </c>
      <c r="M3">
        <f>COUNTIFS(Table2[Sex], "Female", Table2[Group Assignment], "COCO")</f>
        <v>6</v>
      </c>
    </row>
    <row r="4" spans="1:16">
      <c r="A4">
        <v>39</v>
      </c>
      <c r="B4" t="s">
        <v>44</v>
      </c>
      <c r="C4">
        <v>1219</v>
      </c>
      <c r="D4" s="10">
        <v>45240</v>
      </c>
      <c r="E4">
        <v>266.8</v>
      </c>
      <c r="F4" t="s">
        <v>46</v>
      </c>
      <c r="G4" s="11">
        <v>45391</v>
      </c>
      <c r="H4">
        <f>Table2[[#This Row],[Diet Switch]]-Table2[[#This Row],[Birthdate]]</f>
        <v>151</v>
      </c>
      <c r="J4" t="s">
        <v>48</v>
      </c>
      <c r="K4">
        <f>COUNTIFS(Table2[Sex], "Male", Table2[Group Assignment], "CHOW")</f>
        <v>6</v>
      </c>
      <c r="L4">
        <f>COUNTIFS(Table2[Sex], "Male", Table2[Group Assignment], "PALM")</f>
        <v>7</v>
      </c>
      <c r="M4">
        <f>COUNTIFS(Table2[Sex], "Male", Table2[Group Assignment], "COCO")</f>
        <v>6</v>
      </c>
    </row>
    <row r="5" spans="1:16">
      <c r="A5">
        <v>40</v>
      </c>
      <c r="B5" t="s">
        <v>44</v>
      </c>
      <c r="C5">
        <v>1219</v>
      </c>
      <c r="D5" s="10">
        <v>45240</v>
      </c>
      <c r="E5">
        <v>308.2</v>
      </c>
      <c r="F5" t="s">
        <v>46</v>
      </c>
      <c r="G5" s="11">
        <v>45391</v>
      </c>
      <c r="H5">
        <f>Table2[[#This Row],[Diet Switch]]-Table2[[#This Row],[Birthdate]]</f>
        <v>151</v>
      </c>
    </row>
    <row r="6" spans="1:16">
      <c r="A6">
        <v>41</v>
      </c>
      <c r="B6" t="s">
        <v>44</v>
      </c>
      <c r="C6">
        <v>1218</v>
      </c>
      <c r="D6" s="10">
        <v>45237</v>
      </c>
      <c r="E6">
        <v>322.3</v>
      </c>
      <c r="F6" t="s">
        <v>46</v>
      </c>
      <c r="G6" s="11">
        <v>45391</v>
      </c>
      <c r="H6">
        <f>Table2[[#This Row],[Diet Switch]]-Table2[[#This Row],[Birthdate]]</f>
        <v>154</v>
      </c>
      <c r="J6" t="s">
        <v>49</v>
      </c>
    </row>
    <row r="7" spans="1:16">
      <c r="A7">
        <v>42</v>
      </c>
      <c r="B7" t="s">
        <v>44</v>
      </c>
      <c r="C7">
        <v>1220</v>
      </c>
      <c r="D7" s="10">
        <v>45239</v>
      </c>
      <c r="E7">
        <v>319.89999999999998</v>
      </c>
      <c r="F7" t="s">
        <v>47</v>
      </c>
      <c r="G7" s="11">
        <v>45391</v>
      </c>
      <c r="H7">
        <f>Table2[[#This Row],[Diet Switch]]-Table2[[#This Row],[Birthdate]]</f>
        <v>152</v>
      </c>
      <c r="K7" t="s">
        <v>45</v>
      </c>
      <c r="L7" t="s">
        <v>46</v>
      </c>
      <c r="M7" t="s">
        <v>47</v>
      </c>
    </row>
    <row r="8" spans="1:16">
      <c r="A8">
        <v>43</v>
      </c>
      <c r="B8" t="s">
        <v>44</v>
      </c>
      <c r="C8">
        <v>1218</v>
      </c>
      <c r="D8" s="10">
        <v>45237</v>
      </c>
      <c r="E8">
        <v>290.2</v>
      </c>
      <c r="F8" t="s">
        <v>47</v>
      </c>
      <c r="G8" s="11">
        <v>45391</v>
      </c>
      <c r="H8">
        <f>Table2[[#This Row],[Diet Switch]]-Table2[[#This Row],[Birthdate]]</f>
        <v>154</v>
      </c>
      <c r="J8" t="s">
        <v>44</v>
      </c>
      <c r="K8" s="17">
        <f>AVERAGEIFS(Table2[4/2/24 BW], Table2[Sex], "Female", Table2[Group Assignment], "CHOW")</f>
        <v>324.36666666666662</v>
      </c>
      <c r="L8" s="17">
        <f>AVERAGEIFS(Table2[4/2/24 BW], Table2[Sex], "Female", Table2[Group Assignment], "PALM")</f>
        <v>300</v>
      </c>
      <c r="M8" s="17">
        <f>AVERAGEIFS(Table2[4/2/24 BW], Table2[Sex], "Female", Table2[Group Assignment], "COCO")</f>
        <v>315.41666666666669</v>
      </c>
    </row>
    <row r="9" spans="1:16">
      <c r="A9">
        <v>44</v>
      </c>
      <c r="B9" t="s">
        <v>44</v>
      </c>
      <c r="C9">
        <v>1219</v>
      </c>
      <c r="D9" s="10">
        <v>45240</v>
      </c>
      <c r="E9">
        <v>319.5</v>
      </c>
      <c r="F9" t="s">
        <v>45</v>
      </c>
      <c r="G9" s="11">
        <v>45391</v>
      </c>
      <c r="H9">
        <f>Table2[[#This Row],[Diet Switch]]-Table2[[#This Row],[Birthdate]]</f>
        <v>151</v>
      </c>
      <c r="J9" t="s">
        <v>48</v>
      </c>
      <c r="K9" s="17">
        <f>AVERAGEIFS(Table2[4/2/24 BW], Table2[Sex], "Male", Table2[Group Assignment], "CHOW")</f>
        <v>560.66666666666663</v>
      </c>
      <c r="L9" s="17">
        <f>AVERAGEIFS(Table2[4/2/24 BW], Table2[Sex], "Male", Table2[Group Assignment], "PALM")</f>
        <v>544.67142857142858</v>
      </c>
      <c r="M9" s="17">
        <f>AVERAGEIFS(Table2[4/2/24 BW], Table2[Sex], "Male", Table2[Group Assignment], "COCO")</f>
        <v>555.31666666666661</v>
      </c>
    </row>
    <row r="10" spans="1:16">
      <c r="A10">
        <v>45</v>
      </c>
      <c r="B10" t="s">
        <v>44</v>
      </c>
      <c r="C10">
        <v>1219</v>
      </c>
      <c r="D10" s="10">
        <v>45240</v>
      </c>
      <c r="E10">
        <v>301.2</v>
      </c>
      <c r="F10" t="s">
        <v>47</v>
      </c>
      <c r="G10" s="11">
        <v>45391</v>
      </c>
      <c r="H10">
        <f>Table2[[#This Row],[Diet Switch]]-Table2[[#This Row],[Birthdate]]</f>
        <v>151</v>
      </c>
    </row>
    <row r="11" spans="1:16">
      <c r="A11">
        <v>46</v>
      </c>
      <c r="B11" t="s">
        <v>44</v>
      </c>
      <c r="C11">
        <v>1221</v>
      </c>
      <c r="D11" s="10">
        <v>45238</v>
      </c>
      <c r="E11">
        <v>284.60000000000002</v>
      </c>
      <c r="F11" t="s">
        <v>47</v>
      </c>
      <c r="G11" s="11">
        <v>45391</v>
      </c>
      <c r="H11">
        <f>Table2[[#This Row],[Diet Switch]]-Table2[[#This Row],[Birthdate]]</f>
        <v>153</v>
      </c>
      <c r="J11" t="s">
        <v>50</v>
      </c>
    </row>
    <row r="12" spans="1:16">
      <c r="A12">
        <v>47</v>
      </c>
      <c r="B12" t="s">
        <v>44</v>
      </c>
      <c r="C12">
        <v>1221</v>
      </c>
      <c r="D12" s="10">
        <v>45238</v>
      </c>
      <c r="E12">
        <v>343.6</v>
      </c>
      <c r="F12" t="s">
        <v>45</v>
      </c>
      <c r="G12" s="11">
        <v>45391</v>
      </c>
      <c r="H12">
        <f>Table2[[#This Row],[Diet Switch]]-Table2[[#This Row],[Birthdate]]</f>
        <v>153</v>
      </c>
      <c r="J12" s="8" t="s">
        <v>38</v>
      </c>
      <c r="K12" s="8">
        <v>1218</v>
      </c>
      <c r="L12" s="8">
        <v>1219</v>
      </c>
      <c r="M12" s="8">
        <v>1220</v>
      </c>
      <c r="N12" s="8">
        <v>1221</v>
      </c>
    </row>
    <row r="13" spans="1:16">
      <c r="A13">
        <v>48</v>
      </c>
      <c r="B13" t="s">
        <v>44</v>
      </c>
      <c r="C13">
        <v>1221</v>
      </c>
      <c r="D13" s="10">
        <v>45238</v>
      </c>
      <c r="E13">
        <v>340.7</v>
      </c>
      <c r="F13" t="s">
        <v>45</v>
      </c>
      <c r="G13" s="11">
        <v>45391</v>
      </c>
      <c r="H13">
        <f>Table2[[#This Row],[Diet Switch]]-Table2[[#This Row],[Birthdate]]</f>
        <v>153</v>
      </c>
      <c r="J13" t="s">
        <v>51</v>
      </c>
      <c r="K13">
        <f>COUNTIFS(Table2[Sex], "Female", Table2[Litter], "1218", Table2[Group Assignment], "CHOW")</f>
        <v>1</v>
      </c>
      <c r="L13">
        <f>COUNTIFS(Table2[Sex], "Female", Table2[Litter], "1219", Table2[Group Assignment], "CHOW")</f>
        <v>2</v>
      </c>
      <c r="M13">
        <f>COUNTIFS(Table2[Sex], "Female", Table2[Litter], "1220", Table2[Group Assignment], "CHOW")</f>
        <v>1</v>
      </c>
      <c r="N13">
        <f>COUNTIFS(Table2[Sex], "Female", Table2[Litter], "1221", Table2[Group Assignment], "CHOW")</f>
        <v>2</v>
      </c>
    </row>
    <row r="14" spans="1:16">
      <c r="A14">
        <v>49</v>
      </c>
      <c r="B14" t="s">
        <v>44</v>
      </c>
      <c r="C14">
        <v>1218</v>
      </c>
      <c r="D14" s="10">
        <v>45237</v>
      </c>
      <c r="E14">
        <v>270.60000000000002</v>
      </c>
      <c r="F14" t="s">
        <v>46</v>
      </c>
      <c r="G14" s="11">
        <v>45391</v>
      </c>
      <c r="H14">
        <f>Table2[[#This Row],[Diet Switch]]-Table2[[#This Row],[Birthdate]]</f>
        <v>154</v>
      </c>
      <c r="J14" t="s">
        <v>52</v>
      </c>
      <c r="K14">
        <f>COUNTIFS(Table2[Sex], "Female", Table2[Litter], "1218", Table2[Group Assignment], "COCO")</f>
        <v>1</v>
      </c>
      <c r="L14">
        <f>COUNTIFS(Table2[Sex], "Female", Table2[Litter], "1219", Table2[Group Assignment], "COCO")</f>
        <v>2</v>
      </c>
      <c r="M14">
        <f>COUNTIFS(Table2[Sex], "Female", Table2[Litter], "1220", Table2[Group Assignment], "COCO")</f>
        <v>2</v>
      </c>
      <c r="N14">
        <f>COUNTIFS(Table2[Sex], "Female", Table2[Litter], "1221", Table2[Group Assignment], "COCO")</f>
        <v>1</v>
      </c>
    </row>
    <row r="15" spans="1:16">
      <c r="A15">
        <v>50</v>
      </c>
      <c r="B15" t="s">
        <v>44</v>
      </c>
      <c r="C15">
        <v>1218</v>
      </c>
      <c r="D15" s="10">
        <v>45237</v>
      </c>
      <c r="E15">
        <v>311.2</v>
      </c>
      <c r="F15" t="s">
        <v>45</v>
      </c>
      <c r="G15" s="11">
        <v>45391</v>
      </c>
      <c r="H15">
        <f>Table2[[#This Row],[Diet Switch]]-Table2[[#This Row],[Birthdate]]</f>
        <v>154</v>
      </c>
      <c r="J15" s="8" t="s">
        <v>53</v>
      </c>
      <c r="K15" s="8">
        <f>COUNTIFS(Table2[Sex], "Female", Table2[Litter], "1218", Table2[Group Assignment], "PALM")</f>
        <v>2</v>
      </c>
      <c r="L15" s="8">
        <f>COUNTIFS(Table2[Sex], "Female", Table2[Litter], "1219", Table2[Group Assignment], "PALM")</f>
        <v>2</v>
      </c>
      <c r="M15" s="8">
        <f>COUNTIFS(Table2[Sex], "Female", Table2[Litter], "1220", Table2[Group Assignment], "PALM")</f>
        <v>2</v>
      </c>
      <c r="N15" s="8">
        <f>COUNTIFS(Table2[Sex], "Female", Table2[Litter], "1221", Table2[Group Assignment], "PALM")</f>
        <v>1</v>
      </c>
    </row>
    <row r="16" spans="1:16">
      <c r="A16">
        <v>51</v>
      </c>
      <c r="B16" t="s">
        <v>44</v>
      </c>
      <c r="C16">
        <v>1220</v>
      </c>
      <c r="D16" s="10">
        <v>45239</v>
      </c>
      <c r="E16">
        <v>346.8</v>
      </c>
      <c r="F16" t="s">
        <v>46</v>
      </c>
      <c r="G16" s="11">
        <v>45391</v>
      </c>
      <c r="H16">
        <f>Table2[[#This Row],[Diet Switch]]-Table2[[#This Row],[Birthdate]]</f>
        <v>152</v>
      </c>
      <c r="J16" t="s">
        <v>54</v>
      </c>
      <c r="K16">
        <f>COUNTIFS(Table2[Sex], "Male", Table2[Litter], "1218", Table2[Group Assignment], "CHOW")</f>
        <v>2</v>
      </c>
      <c r="L16">
        <f>COUNTIFS(Table2[Sex], "Male", Table2[Litter], "1219", Table2[Group Assignment], "CHOW")</f>
        <v>1</v>
      </c>
      <c r="M16">
        <f>COUNTIFS(Table2[Sex], "Male", Table2[Litter], "1220", Table2[Group Assignment], "CHOW")</f>
        <v>1</v>
      </c>
      <c r="N16">
        <f>COUNTIFS(Table2[Sex], "Male", Table2[Litter], "1221", Table2[Group Assignment], "CHOW")</f>
        <v>2</v>
      </c>
    </row>
    <row r="17" spans="1:14">
      <c r="A17">
        <v>52</v>
      </c>
      <c r="B17" t="s">
        <v>44</v>
      </c>
      <c r="C17">
        <v>1220</v>
      </c>
      <c r="D17" s="10">
        <v>45239</v>
      </c>
      <c r="E17">
        <v>329.4</v>
      </c>
      <c r="F17" t="s">
        <v>45</v>
      </c>
      <c r="G17" s="11">
        <v>45391</v>
      </c>
      <c r="H17">
        <f>Table2[[#This Row],[Diet Switch]]-Table2[[#This Row],[Birthdate]]</f>
        <v>152</v>
      </c>
      <c r="J17" t="s">
        <v>55</v>
      </c>
      <c r="K17">
        <f>COUNTIFS(Table2[Sex], "Male", Table2[Litter], "1218", Table2[Group Assignment], "COCO")</f>
        <v>2</v>
      </c>
      <c r="L17">
        <f>COUNTIFS(Table2[Sex], "Male", Table2[Litter], "1219", Table2[Group Assignment], "COCO")</f>
        <v>1</v>
      </c>
      <c r="M17">
        <f>COUNTIFS(Table2[Sex], "Male", Table2[Litter], "1220", Table2[Group Assignment], "COCO")</f>
        <v>2</v>
      </c>
      <c r="N17">
        <f>COUNTIFS(Table2[Sex], "Male", Table2[Litter], "1221", Table2[Group Assignment], "COCO")</f>
        <v>1</v>
      </c>
    </row>
    <row r="18" spans="1:14">
      <c r="A18">
        <v>53</v>
      </c>
      <c r="B18" t="s">
        <v>44</v>
      </c>
      <c r="C18">
        <v>1220</v>
      </c>
      <c r="D18" s="10">
        <v>45239</v>
      </c>
      <c r="E18">
        <v>308.89999999999998</v>
      </c>
      <c r="F18" t="s">
        <v>46</v>
      </c>
      <c r="G18" s="11">
        <v>45391</v>
      </c>
      <c r="H18">
        <f>Table2[[#This Row],[Diet Switch]]-Table2[[#This Row],[Birthdate]]</f>
        <v>152</v>
      </c>
      <c r="J18" t="s">
        <v>56</v>
      </c>
      <c r="K18">
        <f>COUNTIFS(Table2[Sex], "Male", Table2[Litter], "1218", Table2[Group Assignment], "PALM")</f>
        <v>2</v>
      </c>
      <c r="L18">
        <f>COUNTIFS(Table2[Sex], "Male", Table2[Litter], "1219", Table2[Group Assignment], "PALM")</f>
        <v>2</v>
      </c>
      <c r="M18">
        <f>COUNTIFS(Table2[Sex], "Male", Table2[Litter], "1220", Table2[Group Assignment], "PALM")</f>
        <v>2</v>
      </c>
      <c r="N18">
        <f>COUNTIFS(Table2[Sex], "Male", Table2[Litter], "1221", Table2[Group Assignment], "PALM")</f>
        <v>1</v>
      </c>
    </row>
    <row r="19" spans="1:14">
      <c r="A19">
        <v>54</v>
      </c>
      <c r="B19" t="s">
        <v>44</v>
      </c>
      <c r="C19">
        <v>1220</v>
      </c>
      <c r="D19" s="10">
        <v>45239</v>
      </c>
      <c r="E19">
        <v>378.2</v>
      </c>
      <c r="F19" t="s">
        <v>47</v>
      </c>
      <c r="G19" s="11">
        <v>45391</v>
      </c>
      <c r="H19">
        <f>Table2[[#This Row],[Diet Switch]]-Table2[[#This Row],[Birthdate]]</f>
        <v>152</v>
      </c>
    </row>
    <row r="20" spans="1:14">
      <c r="A20">
        <v>55</v>
      </c>
      <c r="B20" t="s">
        <v>44</v>
      </c>
      <c r="C20">
        <v>1221</v>
      </c>
      <c r="D20" s="10">
        <v>45238</v>
      </c>
      <c r="E20">
        <v>276.39999999999998</v>
      </c>
      <c r="F20" t="s">
        <v>46</v>
      </c>
      <c r="G20" s="11">
        <v>45391</v>
      </c>
      <c r="H20">
        <f>Table2[[#This Row],[Diet Switch]]-Table2[[#This Row],[Birthdate]]</f>
        <v>153</v>
      </c>
    </row>
    <row r="21" spans="1:14">
      <c r="A21" s="3">
        <v>56</v>
      </c>
      <c r="B21" s="3" t="s">
        <v>48</v>
      </c>
      <c r="C21" s="3">
        <v>1219</v>
      </c>
      <c r="D21" s="24">
        <v>45240</v>
      </c>
      <c r="E21" s="3">
        <v>509.7</v>
      </c>
      <c r="F21" s="3" t="s">
        <v>47</v>
      </c>
      <c r="G21" s="25">
        <v>45391</v>
      </c>
      <c r="H21" s="3">
        <f>Table2[[#This Row],[Diet Switch]]-Table2[[#This Row],[Birthdate]]</f>
        <v>151</v>
      </c>
    </row>
    <row r="22" spans="1:14">
      <c r="A22">
        <v>57</v>
      </c>
      <c r="B22" t="s">
        <v>48</v>
      </c>
      <c r="C22">
        <v>1219</v>
      </c>
      <c r="D22" s="10">
        <v>45240</v>
      </c>
      <c r="E22">
        <v>536</v>
      </c>
      <c r="F22" t="s">
        <v>45</v>
      </c>
      <c r="G22" s="11">
        <v>45391</v>
      </c>
      <c r="H22">
        <f>Table2[[#This Row],[Diet Switch]]-Table2[[#This Row],[Birthdate]]</f>
        <v>151</v>
      </c>
    </row>
    <row r="23" spans="1:14">
      <c r="A23">
        <v>58</v>
      </c>
      <c r="B23" t="s">
        <v>48</v>
      </c>
      <c r="C23">
        <v>1218</v>
      </c>
      <c r="D23" s="10">
        <v>45237</v>
      </c>
      <c r="E23">
        <v>538.4</v>
      </c>
      <c r="F23" t="s">
        <v>45</v>
      </c>
      <c r="G23" s="11">
        <v>45391</v>
      </c>
      <c r="H23">
        <f>Table2[[#This Row],[Diet Switch]]-Table2[[#This Row],[Birthdate]]</f>
        <v>154</v>
      </c>
    </row>
    <row r="24" spans="1:14">
      <c r="A24">
        <v>59</v>
      </c>
      <c r="B24" t="s">
        <v>48</v>
      </c>
      <c r="C24">
        <v>1218</v>
      </c>
      <c r="D24" s="10">
        <v>45237</v>
      </c>
      <c r="E24">
        <v>542.1</v>
      </c>
      <c r="F24" t="s">
        <v>46</v>
      </c>
      <c r="G24" s="11">
        <v>45391</v>
      </c>
      <c r="H24">
        <f>Table2[[#This Row],[Diet Switch]]-Table2[[#This Row],[Birthdate]]</f>
        <v>154</v>
      </c>
    </row>
    <row r="25" spans="1:14">
      <c r="A25">
        <v>60</v>
      </c>
      <c r="B25" t="s">
        <v>48</v>
      </c>
      <c r="C25">
        <v>1218</v>
      </c>
      <c r="D25" s="10">
        <v>45237</v>
      </c>
      <c r="E25">
        <v>529.9</v>
      </c>
      <c r="F25" t="s">
        <v>47</v>
      </c>
      <c r="G25" s="11">
        <v>45391</v>
      </c>
      <c r="H25">
        <f>Table2[[#This Row],[Diet Switch]]-Table2[[#This Row],[Birthdate]]</f>
        <v>154</v>
      </c>
    </row>
    <row r="26" spans="1:14">
      <c r="A26">
        <v>61</v>
      </c>
      <c r="B26" t="s">
        <v>48</v>
      </c>
      <c r="C26">
        <v>1218</v>
      </c>
      <c r="D26" s="10">
        <v>45237</v>
      </c>
      <c r="E26">
        <v>516.79999999999995</v>
      </c>
      <c r="F26" t="s">
        <v>46</v>
      </c>
      <c r="G26" s="11">
        <v>45391</v>
      </c>
      <c r="H26">
        <f>Table2[[#This Row],[Diet Switch]]-Table2[[#This Row],[Birthdate]]</f>
        <v>154</v>
      </c>
    </row>
    <row r="27" spans="1:14">
      <c r="A27">
        <v>62</v>
      </c>
      <c r="B27" t="s">
        <v>48</v>
      </c>
      <c r="C27">
        <v>1218</v>
      </c>
      <c r="D27" s="10">
        <v>45237</v>
      </c>
      <c r="E27">
        <v>556.20000000000005</v>
      </c>
      <c r="F27" t="s">
        <v>45</v>
      </c>
      <c r="G27" s="11">
        <v>45391</v>
      </c>
      <c r="H27">
        <f>Table2[[#This Row],[Diet Switch]]-Table2[[#This Row],[Birthdate]]</f>
        <v>154</v>
      </c>
    </row>
    <row r="28" spans="1:14">
      <c r="A28">
        <v>63</v>
      </c>
      <c r="B28" t="s">
        <v>48</v>
      </c>
      <c r="C28">
        <v>1218</v>
      </c>
      <c r="D28" s="10">
        <v>45237</v>
      </c>
      <c r="E28">
        <v>545.6</v>
      </c>
      <c r="F28" t="s">
        <v>47</v>
      </c>
      <c r="G28" s="11">
        <v>45391</v>
      </c>
      <c r="H28">
        <f>Table2[[#This Row],[Diet Switch]]-Table2[[#This Row],[Birthdate]]</f>
        <v>154</v>
      </c>
    </row>
    <row r="29" spans="1:14">
      <c r="A29">
        <v>64</v>
      </c>
      <c r="B29" t="s">
        <v>48</v>
      </c>
      <c r="C29">
        <v>1221</v>
      </c>
      <c r="D29" s="10">
        <v>45238</v>
      </c>
      <c r="E29">
        <v>619.79999999999995</v>
      </c>
      <c r="F29" t="s">
        <v>45</v>
      </c>
      <c r="G29" s="11">
        <v>45391</v>
      </c>
      <c r="H29">
        <f>Table2[[#This Row],[Diet Switch]]-Table2[[#This Row],[Birthdate]]</f>
        <v>153</v>
      </c>
      <c r="L29" s="17"/>
    </row>
    <row r="30" spans="1:14">
      <c r="A30">
        <v>65</v>
      </c>
      <c r="B30" t="s">
        <v>48</v>
      </c>
      <c r="C30">
        <v>1221</v>
      </c>
      <c r="D30" s="10">
        <v>45238</v>
      </c>
      <c r="E30">
        <v>579.70000000000005</v>
      </c>
      <c r="F30" t="s">
        <v>46</v>
      </c>
      <c r="G30" s="11">
        <v>45391</v>
      </c>
      <c r="H30">
        <f>Table2[[#This Row],[Diet Switch]]-Table2[[#This Row],[Birthdate]]</f>
        <v>153</v>
      </c>
      <c r="L30" s="17"/>
    </row>
    <row r="31" spans="1:14">
      <c r="A31">
        <v>66</v>
      </c>
      <c r="B31" t="s">
        <v>48</v>
      </c>
      <c r="C31">
        <v>1221</v>
      </c>
      <c r="D31" s="10">
        <v>45238</v>
      </c>
      <c r="E31">
        <v>590.20000000000005</v>
      </c>
      <c r="F31" t="s">
        <v>47</v>
      </c>
      <c r="G31" s="11">
        <v>45391</v>
      </c>
      <c r="H31">
        <f>Table2[[#This Row],[Diet Switch]]-Table2[[#This Row],[Birthdate]]</f>
        <v>153</v>
      </c>
      <c r="L31" s="17"/>
    </row>
    <row r="32" spans="1:14">
      <c r="A32">
        <v>67</v>
      </c>
      <c r="B32" t="s">
        <v>48</v>
      </c>
      <c r="C32">
        <v>1221</v>
      </c>
      <c r="D32" s="10">
        <v>45238</v>
      </c>
      <c r="E32">
        <v>557</v>
      </c>
      <c r="F32" t="s">
        <v>45</v>
      </c>
      <c r="G32" s="11">
        <v>45391</v>
      </c>
      <c r="H32">
        <f>Table2[[#This Row],[Diet Switch]]-Table2[[#This Row],[Birthdate]]</f>
        <v>153</v>
      </c>
    </row>
    <row r="33" spans="1:8">
      <c r="A33">
        <v>68</v>
      </c>
      <c r="B33" t="s">
        <v>48</v>
      </c>
      <c r="C33">
        <v>1220</v>
      </c>
      <c r="D33" s="10">
        <v>45239</v>
      </c>
      <c r="E33">
        <v>548.79999999999995</v>
      </c>
      <c r="F33" t="s">
        <v>47</v>
      </c>
      <c r="G33" s="11">
        <v>45391</v>
      </c>
      <c r="H33">
        <f>Table2[[#This Row],[Diet Switch]]-Table2[[#This Row],[Birthdate]]</f>
        <v>152</v>
      </c>
    </row>
    <row r="34" spans="1:8">
      <c r="A34">
        <v>69</v>
      </c>
      <c r="B34" t="s">
        <v>48</v>
      </c>
      <c r="C34">
        <v>1220</v>
      </c>
      <c r="D34" s="10">
        <v>45239</v>
      </c>
      <c r="E34">
        <v>526.70000000000005</v>
      </c>
      <c r="F34" t="s">
        <v>46</v>
      </c>
      <c r="G34" s="11">
        <v>45391</v>
      </c>
      <c r="H34">
        <f>Table2[[#This Row],[Diet Switch]]-Table2[[#This Row],[Birthdate]]</f>
        <v>152</v>
      </c>
    </row>
    <row r="35" spans="1:8">
      <c r="A35">
        <v>70</v>
      </c>
      <c r="B35" t="s">
        <v>48</v>
      </c>
      <c r="C35">
        <v>1220</v>
      </c>
      <c r="D35" s="10">
        <v>45239</v>
      </c>
      <c r="E35">
        <v>604.1</v>
      </c>
      <c r="F35" t="s">
        <v>46</v>
      </c>
      <c r="G35" s="11">
        <v>45391</v>
      </c>
      <c r="H35">
        <f>Table2[[#This Row],[Diet Switch]]-Table2[[#This Row],[Birthdate]]</f>
        <v>152</v>
      </c>
    </row>
    <row r="36" spans="1:8">
      <c r="A36">
        <v>71</v>
      </c>
      <c r="B36" t="s">
        <v>48</v>
      </c>
      <c r="C36">
        <v>1220</v>
      </c>
      <c r="D36" s="10">
        <v>45239</v>
      </c>
      <c r="E36">
        <v>556.6</v>
      </c>
      <c r="F36" t="s">
        <v>45</v>
      </c>
      <c r="G36" s="11">
        <v>45391</v>
      </c>
      <c r="H36">
        <f>Table2[[#This Row],[Diet Switch]]-Table2[[#This Row],[Birthdate]]</f>
        <v>152</v>
      </c>
    </row>
    <row r="37" spans="1:8">
      <c r="A37">
        <v>72</v>
      </c>
      <c r="B37" t="s">
        <v>48</v>
      </c>
      <c r="C37">
        <v>1220</v>
      </c>
      <c r="D37" s="10">
        <v>45239</v>
      </c>
      <c r="E37">
        <v>607.70000000000005</v>
      </c>
      <c r="F37" t="s">
        <v>47</v>
      </c>
      <c r="G37" s="11">
        <v>45391</v>
      </c>
      <c r="H37">
        <f>Table2[[#This Row],[Diet Switch]]-Table2[[#This Row],[Birthdate]]</f>
        <v>152</v>
      </c>
    </row>
    <row r="38" spans="1:8">
      <c r="A38">
        <v>73</v>
      </c>
      <c r="B38" t="s">
        <v>48</v>
      </c>
      <c r="C38">
        <v>1219</v>
      </c>
      <c r="D38" s="10">
        <v>45240</v>
      </c>
      <c r="E38">
        <v>495.9</v>
      </c>
      <c r="F38" t="s">
        <v>46</v>
      </c>
      <c r="G38" s="11">
        <v>45391</v>
      </c>
      <c r="H38">
        <f>Table2[[#This Row],[Diet Switch]]-Table2[[#This Row],[Birthdate]]</f>
        <v>151</v>
      </c>
    </row>
    <row r="39" spans="1:8">
      <c r="A39">
        <v>74</v>
      </c>
      <c r="B39" t="s">
        <v>48</v>
      </c>
      <c r="C39">
        <v>1219</v>
      </c>
      <c r="D39" s="10">
        <v>45240</v>
      </c>
      <c r="E39">
        <v>547.4</v>
      </c>
      <c r="F39" t="s">
        <v>46</v>
      </c>
      <c r="G39" s="11">
        <v>45391</v>
      </c>
      <c r="H39">
        <f>Table2[[#This Row],[Diet Switch]]-Table2[[#This Row],[Birthdate]]</f>
        <v>151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06BF-77FF-4D54-9C8C-F627085FF05E}">
  <dimension ref="A1:FW88"/>
  <sheetViews>
    <sheetView topLeftCell="A27" workbookViewId="0">
      <pane xSplit="1" topLeftCell="B1" activePane="topRight" state="frozen"/>
      <selection pane="topRight" activeCell="K46" sqref="K46:K83"/>
    </sheetView>
  </sheetViews>
  <sheetFormatPr defaultColWidth="8.875" defaultRowHeight="14.25"/>
  <cols>
    <col min="12" max="32" width="9.25" bestFit="1" customWidth="1"/>
    <col min="42" max="63" width="9.875" bestFit="1" customWidth="1"/>
    <col min="67" max="67" width="8.875" customWidth="1"/>
    <col min="68" max="68" width="9.25" bestFit="1" customWidth="1"/>
    <col min="69" max="69" width="9.25" customWidth="1"/>
    <col min="125" max="125" width="12.125" bestFit="1" customWidth="1"/>
    <col min="126" max="126" width="11" bestFit="1" customWidth="1"/>
    <col min="127" max="127" width="10.375" bestFit="1" customWidth="1"/>
    <col min="128" max="129" width="10" bestFit="1" customWidth="1"/>
    <col min="130" max="130" width="10.375" bestFit="1" customWidth="1"/>
    <col min="131" max="140" width="10" bestFit="1" customWidth="1"/>
    <col min="141" max="141" width="11" bestFit="1" customWidth="1"/>
    <col min="142" max="143" width="10" bestFit="1" customWidth="1"/>
    <col min="144" max="144" width="11" bestFit="1" customWidth="1"/>
    <col min="145" max="145" width="10" bestFit="1" customWidth="1"/>
    <col min="146" max="146" width="10.375" bestFit="1" customWidth="1"/>
    <col min="147" max="154" width="10" bestFit="1" customWidth="1"/>
    <col min="155" max="156" width="10.375" bestFit="1" customWidth="1"/>
    <col min="157" max="158" width="10" bestFit="1" customWidth="1"/>
    <col min="159" max="159" width="11" bestFit="1" customWidth="1"/>
    <col min="160" max="160" width="10" bestFit="1" customWidth="1"/>
    <col min="161" max="161" width="12.125" bestFit="1" customWidth="1"/>
    <col min="162" max="162" width="10" bestFit="1" customWidth="1"/>
    <col min="163" max="164" width="11" bestFit="1" customWidth="1"/>
    <col min="165" max="165" width="10" bestFit="1" customWidth="1"/>
    <col min="166" max="169" width="11" bestFit="1" customWidth="1"/>
    <col min="170" max="171" width="10" bestFit="1" customWidth="1"/>
    <col min="172" max="172" width="11" bestFit="1" customWidth="1"/>
    <col min="173" max="173" width="10" bestFit="1" customWidth="1"/>
    <col min="174" max="174" width="11" bestFit="1" customWidth="1"/>
    <col min="175" max="175" width="10" bestFit="1" customWidth="1"/>
    <col min="176" max="176" width="10.375" bestFit="1" customWidth="1"/>
    <col min="177" max="179" width="10" bestFit="1" customWidth="1"/>
  </cols>
  <sheetData>
    <row r="1" spans="1:67" ht="15">
      <c r="A1" s="12" t="s">
        <v>36</v>
      </c>
      <c r="B1" t="s">
        <v>37</v>
      </c>
      <c r="C1" t="s">
        <v>41</v>
      </c>
      <c r="D1" s="10" t="s">
        <v>57</v>
      </c>
      <c r="E1" s="10" t="s">
        <v>58</v>
      </c>
      <c r="F1" s="10" t="s">
        <v>59</v>
      </c>
      <c r="G1" s="10" t="s">
        <v>60</v>
      </c>
      <c r="H1" s="10" t="s">
        <v>61</v>
      </c>
      <c r="I1" s="10" t="s">
        <v>62</v>
      </c>
      <c r="J1" s="10" t="s">
        <v>63</v>
      </c>
      <c r="K1" s="22" t="s">
        <v>64</v>
      </c>
      <c r="L1" s="10" t="s">
        <v>65</v>
      </c>
      <c r="M1" s="10" t="s">
        <v>66</v>
      </c>
      <c r="N1" s="10" t="s">
        <v>67</v>
      </c>
      <c r="O1" s="10" t="s">
        <v>68</v>
      </c>
      <c r="P1" s="10" t="s">
        <v>69</v>
      </c>
      <c r="Q1" s="10" t="s">
        <v>70</v>
      </c>
      <c r="R1" s="10" t="s">
        <v>71</v>
      </c>
      <c r="S1" s="10" t="s">
        <v>72</v>
      </c>
      <c r="T1" s="10" t="s">
        <v>73</v>
      </c>
      <c r="U1" s="10" t="s">
        <v>74</v>
      </c>
      <c r="V1" s="10" t="s">
        <v>75</v>
      </c>
      <c r="W1" s="10" t="s">
        <v>76</v>
      </c>
      <c r="X1" s="10" t="s">
        <v>77</v>
      </c>
      <c r="Y1" s="10" t="s">
        <v>78</v>
      </c>
      <c r="Z1" s="10" t="s">
        <v>79</v>
      </c>
      <c r="AA1" s="10" t="s">
        <v>80</v>
      </c>
      <c r="AB1" s="10" t="s">
        <v>81</v>
      </c>
      <c r="AC1" s="10" t="s">
        <v>82</v>
      </c>
      <c r="AD1" s="10" t="s">
        <v>83</v>
      </c>
      <c r="AE1" s="10" t="s">
        <v>84</v>
      </c>
      <c r="AF1" s="10" t="s">
        <v>85</v>
      </c>
      <c r="AG1" s="10" t="s">
        <v>86</v>
      </c>
      <c r="AH1" s="10" t="s">
        <v>87</v>
      </c>
      <c r="AI1" s="10" t="s">
        <v>88</v>
      </c>
      <c r="AJ1" s="10" t="s">
        <v>89</v>
      </c>
      <c r="AK1" s="10" t="s">
        <v>90</v>
      </c>
      <c r="AL1" s="10" t="s">
        <v>91</v>
      </c>
      <c r="AM1" s="10" t="s">
        <v>92</v>
      </c>
      <c r="AN1" s="10" t="s">
        <v>93</v>
      </c>
      <c r="AO1" s="10" t="s">
        <v>94</v>
      </c>
      <c r="AP1" s="10" t="s">
        <v>95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101</v>
      </c>
      <c r="AW1" s="10" t="s">
        <v>102</v>
      </c>
      <c r="AX1" s="10" t="s">
        <v>103</v>
      </c>
      <c r="AY1" s="10" t="s">
        <v>104</v>
      </c>
      <c r="AZ1" s="10" t="s">
        <v>105</v>
      </c>
      <c r="BA1" s="10" t="s">
        <v>106</v>
      </c>
      <c r="BB1" s="10" t="s">
        <v>107</v>
      </c>
      <c r="BC1" s="10" t="s">
        <v>108</v>
      </c>
      <c r="BD1" s="10" t="s">
        <v>109</v>
      </c>
      <c r="BE1" s="10" t="s">
        <v>110</v>
      </c>
      <c r="BF1" s="10" t="s">
        <v>111</v>
      </c>
      <c r="BG1" s="10" t="s">
        <v>112</v>
      </c>
      <c r="BH1" s="10" t="s">
        <v>113</v>
      </c>
      <c r="BI1" s="10" t="s">
        <v>114</v>
      </c>
      <c r="BJ1" s="10" t="s">
        <v>115</v>
      </c>
      <c r="BK1" s="22" t="s">
        <v>116</v>
      </c>
      <c r="BL1" s="10" t="s">
        <v>117</v>
      </c>
      <c r="BM1" s="10" t="s">
        <v>118</v>
      </c>
      <c r="BN1" s="10" t="s">
        <v>119</v>
      </c>
      <c r="BO1" s="10"/>
    </row>
    <row r="2" spans="1:67">
      <c r="A2" s="13">
        <v>37</v>
      </c>
      <c r="B2" t="s">
        <v>44</v>
      </c>
      <c r="C2" t="s">
        <v>45</v>
      </c>
      <c r="D2">
        <v>301.8</v>
      </c>
      <c r="E2">
        <v>297.7</v>
      </c>
      <c r="F2">
        <v>292.39999999999998</v>
      </c>
      <c r="G2">
        <v>293.60000000000002</v>
      </c>
      <c r="H2">
        <v>300.60000000000002</v>
      </c>
      <c r="I2">
        <v>294.89999999999998</v>
      </c>
      <c r="J2">
        <v>294.10000000000002</v>
      </c>
      <c r="K2" s="6">
        <v>289.2</v>
      </c>
      <c r="L2">
        <v>295.3</v>
      </c>
      <c r="M2">
        <v>291.60000000000002</v>
      </c>
      <c r="N2">
        <v>290.3</v>
      </c>
      <c r="O2">
        <v>293.10000000000002</v>
      </c>
      <c r="P2">
        <v>290.60000000000002</v>
      </c>
      <c r="Q2">
        <v>293.8</v>
      </c>
      <c r="R2">
        <v>294.39999999999998</v>
      </c>
      <c r="S2">
        <v>293.60000000000002</v>
      </c>
      <c r="T2">
        <v>294.5</v>
      </c>
      <c r="U2">
        <v>295.7</v>
      </c>
      <c r="V2">
        <v>292.8</v>
      </c>
      <c r="W2">
        <v>297.10000000000002</v>
      </c>
      <c r="X2">
        <v>297.5</v>
      </c>
      <c r="Y2">
        <v>297.7</v>
      </c>
      <c r="Z2">
        <v>297.39999999999998</v>
      </c>
      <c r="AA2">
        <v>298.10000000000002</v>
      </c>
      <c r="AB2">
        <v>297.60000000000002</v>
      </c>
      <c r="AC2">
        <v>295.39999999999998</v>
      </c>
      <c r="AD2">
        <v>289.3</v>
      </c>
      <c r="AE2">
        <v>290.60000000000002</v>
      </c>
      <c r="AF2">
        <v>297.2</v>
      </c>
      <c r="AG2">
        <v>294.2</v>
      </c>
      <c r="AH2">
        <v>288.3</v>
      </c>
      <c r="AI2">
        <v>292.3</v>
      </c>
      <c r="AJ2">
        <v>291.5</v>
      </c>
      <c r="AK2">
        <v>288.3</v>
      </c>
      <c r="AL2">
        <v>292.7</v>
      </c>
      <c r="AM2">
        <v>294.10000000000002</v>
      </c>
      <c r="AN2">
        <v>297.2</v>
      </c>
      <c r="AO2">
        <v>301.2</v>
      </c>
      <c r="AP2">
        <v>297.10000000000002</v>
      </c>
      <c r="AQ2">
        <v>297</v>
      </c>
      <c r="AS2">
        <v>300.89999999999998</v>
      </c>
      <c r="AT2">
        <v>297.39999999999998</v>
      </c>
      <c r="AU2">
        <v>299</v>
      </c>
      <c r="AV2">
        <v>300.39999999999998</v>
      </c>
      <c r="AW2">
        <v>302.5</v>
      </c>
      <c r="AX2">
        <v>301.2</v>
      </c>
      <c r="AY2">
        <v>299.10000000000002</v>
      </c>
      <c r="AZ2">
        <v>299.3</v>
      </c>
      <c r="BA2">
        <v>301</v>
      </c>
      <c r="BB2">
        <v>299.2</v>
      </c>
      <c r="BC2">
        <v>295.5</v>
      </c>
      <c r="BD2">
        <v>295.8</v>
      </c>
      <c r="BE2">
        <v>295.10000000000002</v>
      </c>
      <c r="BF2">
        <v>298.2</v>
      </c>
      <c r="BG2">
        <v>299.2</v>
      </c>
      <c r="BH2">
        <v>303.39999999999998</v>
      </c>
      <c r="BI2">
        <v>301.89999999999998</v>
      </c>
      <c r="BJ2">
        <v>307.5</v>
      </c>
      <c r="BK2">
        <v>303.3</v>
      </c>
      <c r="BL2">
        <v>304.2</v>
      </c>
      <c r="BM2">
        <v>304.10000000000002</v>
      </c>
      <c r="BN2">
        <v>297.10000000000002</v>
      </c>
      <c r="BO2" s="26"/>
    </row>
    <row r="3" spans="1:67">
      <c r="A3" s="14">
        <v>38</v>
      </c>
      <c r="B3" t="s">
        <v>44</v>
      </c>
      <c r="C3" t="s">
        <v>47</v>
      </c>
      <c r="D3">
        <v>318.39999999999998</v>
      </c>
      <c r="E3">
        <v>309.39999999999998</v>
      </c>
      <c r="F3">
        <v>308.7</v>
      </c>
      <c r="G3">
        <v>309.89999999999998</v>
      </c>
      <c r="H3">
        <v>315.2</v>
      </c>
      <c r="I3">
        <v>308</v>
      </c>
      <c r="J3">
        <v>307.5</v>
      </c>
      <c r="K3" s="6">
        <v>306.10000000000002</v>
      </c>
      <c r="L3">
        <v>308.5</v>
      </c>
      <c r="M3">
        <v>314.5</v>
      </c>
      <c r="N3">
        <v>317.8</v>
      </c>
      <c r="O3">
        <v>319.89999999999998</v>
      </c>
      <c r="P3">
        <v>323.5</v>
      </c>
      <c r="Q3">
        <v>327.60000000000002</v>
      </c>
      <c r="R3">
        <v>332.6</v>
      </c>
      <c r="S3">
        <v>328.8</v>
      </c>
      <c r="T3">
        <v>331.7</v>
      </c>
      <c r="U3">
        <v>333.4</v>
      </c>
      <c r="V3">
        <v>334.7</v>
      </c>
      <c r="W3">
        <v>339.3</v>
      </c>
      <c r="X3">
        <v>338.1</v>
      </c>
      <c r="Y3">
        <v>335</v>
      </c>
      <c r="Z3">
        <v>336.8</v>
      </c>
      <c r="AA3">
        <v>339.2</v>
      </c>
      <c r="AB3">
        <v>344.5</v>
      </c>
      <c r="AC3">
        <v>341.2</v>
      </c>
      <c r="AD3">
        <v>336.7</v>
      </c>
      <c r="AE3">
        <v>338.6</v>
      </c>
      <c r="AF3">
        <v>338.9</v>
      </c>
      <c r="AG3">
        <v>341.1</v>
      </c>
      <c r="AH3">
        <v>340.3</v>
      </c>
      <c r="AI3">
        <v>340.1</v>
      </c>
      <c r="AJ3">
        <v>338.7</v>
      </c>
      <c r="AK3">
        <v>341.9</v>
      </c>
      <c r="AL3">
        <v>341</v>
      </c>
      <c r="AM3">
        <v>346.1</v>
      </c>
      <c r="AN3">
        <v>342.9</v>
      </c>
      <c r="AO3">
        <v>344.2</v>
      </c>
      <c r="AP3">
        <v>348.1</v>
      </c>
      <c r="AQ3">
        <v>346.1</v>
      </c>
      <c r="AS3">
        <v>348.6</v>
      </c>
      <c r="AT3">
        <v>349.7</v>
      </c>
      <c r="AU3">
        <v>352.4</v>
      </c>
      <c r="AV3">
        <v>350.9</v>
      </c>
      <c r="AW3">
        <v>352.7</v>
      </c>
      <c r="AX3">
        <v>349</v>
      </c>
      <c r="AY3">
        <v>349.8</v>
      </c>
      <c r="AZ3">
        <v>353</v>
      </c>
      <c r="BA3">
        <v>352.2</v>
      </c>
      <c r="BB3">
        <v>323.89999999999998</v>
      </c>
      <c r="BC3">
        <v>356.5</v>
      </c>
      <c r="BD3">
        <v>353</v>
      </c>
      <c r="BE3">
        <v>354.6</v>
      </c>
      <c r="BF3">
        <v>357.5</v>
      </c>
      <c r="BG3">
        <v>359.5</v>
      </c>
      <c r="BH3">
        <v>358</v>
      </c>
      <c r="BI3">
        <v>356.8</v>
      </c>
      <c r="BJ3">
        <v>363.7</v>
      </c>
      <c r="BK3">
        <v>362.8</v>
      </c>
      <c r="BL3">
        <v>363.8</v>
      </c>
      <c r="BM3">
        <v>361.3</v>
      </c>
      <c r="BN3">
        <v>361.3</v>
      </c>
      <c r="BO3" s="26"/>
    </row>
    <row r="4" spans="1:67">
      <c r="A4" s="13">
        <v>39</v>
      </c>
      <c r="B4" t="s">
        <v>44</v>
      </c>
      <c r="C4" t="s">
        <v>46</v>
      </c>
      <c r="D4">
        <v>266.8</v>
      </c>
      <c r="E4">
        <v>261.7</v>
      </c>
      <c r="F4">
        <v>261.5</v>
      </c>
      <c r="G4">
        <v>263.39999999999998</v>
      </c>
      <c r="H4">
        <v>265.2</v>
      </c>
      <c r="I4">
        <v>260.89999999999998</v>
      </c>
      <c r="J4">
        <v>264.89999999999998</v>
      </c>
      <c r="K4" s="6">
        <v>265.10000000000002</v>
      </c>
      <c r="L4">
        <v>268.89999999999998</v>
      </c>
      <c r="M4">
        <v>269.89999999999998</v>
      </c>
      <c r="N4">
        <v>275.60000000000002</v>
      </c>
      <c r="O4">
        <v>278.60000000000002</v>
      </c>
      <c r="P4">
        <v>279.39999999999998</v>
      </c>
      <c r="Q4">
        <v>282.2</v>
      </c>
      <c r="R4">
        <v>288.10000000000002</v>
      </c>
      <c r="S4">
        <v>293</v>
      </c>
      <c r="T4">
        <v>293.10000000000002</v>
      </c>
      <c r="U4">
        <v>291.5</v>
      </c>
      <c r="V4">
        <v>294.39999999999998</v>
      </c>
      <c r="W4">
        <v>301.10000000000002</v>
      </c>
      <c r="X4">
        <v>300</v>
      </c>
      <c r="Y4">
        <v>298.2</v>
      </c>
      <c r="Z4">
        <v>303.2</v>
      </c>
      <c r="AA4">
        <v>307.60000000000002</v>
      </c>
      <c r="AB4">
        <v>305</v>
      </c>
      <c r="AC4">
        <v>304.10000000000002</v>
      </c>
      <c r="AD4">
        <v>304.60000000000002</v>
      </c>
      <c r="AE4">
        <v>304.3</v>
      </c>
      <c r="AF4">
        <v>305</v>
      </c>
      <c r="AG4">
        <v>300</v>
      </c>
      <c r="AH4">
        <v>300.60000000000002</v>
      </c>
      <c r="AI4">
        <v>303.2</v>
      </c>
      <c r="AJ4">
        <v>300.7</v>
      </c>
      <c r="AK4">
        <v>301.10000000000002</v>
      </c>
      <c r="AL4">
        <v>301.39999999999998</v>
      </c>
      <c r="AM4">
        <v>307</v>
      </c>
      <c r="AN4">
        <v>301.39999999999998</v>
      </c>
      <c r="AO4">
        <v>302.10000000000002</v>
      </c>
      <c r="AP4">
        <v>302.89999999999998</v>
      </c>
      <c r="AQ4">
        <v>304.2</v>
      </c>
      <c r="AS4">
        <v>303.3</v>
      </c>
      <c r="AT4">
        <v>308.10000000000002</v>
      </c>
      <c r="AU4">
        <v>312.7</v>
      </c>
      <c r="AV4">
        <v>307.10000000000002</v>
      </c>
      <c r="AW4">
        <v>306.39999999999998</v>
      </c>
      <c r="AX4">
        <v>307.10000000000002</v>
      </c>
      <c r="AY4">
        <v>310.5</v>
      </c>
      <c r="AZ4">
        <v>311.89999999999998</v>
      </c>
      <c r="BA4">
        <v>310.8</v>
      </c>
      <c r="BB4">
        <v>311.7</v>
      </c>
      <c r="BC4">
        <v>314.5</v>
      </c>
      <c r="BD4">
        <v>315.2</v>
      </c>
      <c r="BE4">
        <v>320.39999999999998</v>
      </c>
      <c r="BF4">
        <v>315.5</v>
      </c>
      <c r="BG4">
        <v>313.5</v>
      </c>
      <c r="BH4">
        <v>314.7</v>
      </c>
      <c r="BI4">
        <v>314.89999999999998</v>
      </c>
      <c r="BJ4">
        <v>323.5</v>
      </c>
      <c r="BK4">
        <v>319.8</v>
      </c>
      <c r="BL4">
        <v>318.10000000000002</v>
      </c>
      <c r="BM4">
        <v>321.8</v>
      </c>
      <c r="BN4">
        <v>321.7</v>
      </c>
      <c r="BO4" s="26"/>
    </row>
    <row r="5" spans="1:67">
      <c r="A5" s="14">
        <v>40</v>
      </c>
      <c r="B5" t="s">
        <v>44</v>
      </c>
      <c r="C5" t="s">
        <v>46</v>
      </c>
      <c r="D5">
        <v>308.2</v>
      </c>
      <c r="E5">
        <v>301.2</v>
      </c>
      <c r="F5">
        <v>301.60000000000002</v>
      </c>
      <c r="G5">
        <v>297.5</v>
      </c>
      <c r="H5">
        <v>301.8</v>
      </c>
      <c r="I5">
        <v>295.3</v>
      </c>
      <c r="J5">
        <v>296.7</v>
      </c>
      <c r="K5" s="6">
        <v>292.89999999999998</v>
      </c>
      <c r="L5">
        <v>298</v>
      </c>
      <c r="M5">
        <v>301.5</v>
      </c>
      <c r="N5">
        <v>303.10000000000002</v>
      </c>
      <c r="O5">
        <v>305.3</v>
      </c>
      <c r="P5">
        <v>309.2</v>
      </c>
      <c r="Q5">
        <v>313.2</v>
      </c>
      <c r="R5">
        <v>314.5</v>
      </c>
      <c r="S5">
        <v>316.60000000000002</v>
      </c>
      <c r="T5">
        <v>318.5</v>
      </c>
      <c r="U5">
        <v>320.39999999999998</v>
      </c>
      <c r="V5">
        <v>317.60000000000002</v>
      </c>
      <c r="W5">
        <v>321.10000000000002</v>
      </c>
      <c r="X5">
        <v>315.7</v>
      </c>
      <c r="Y5">
        <v>316.39999999999998</v>
      </c>
      <c r="Z5">
        <v>316.8</v>
      </c>
      <c r="AA5">
        <v>315.39999999999998</v>
      </c>
      <c r="AB5">
        <v>316.10000000000002</v>
      </c>
      <c r="AC5">
        <v>316.89999999999998</v>
      </c>
      <c r="AD5">
        <v>313.3</v>
      </c>
      <c r="AE5">
        <v>312.5</v>
      </c>
      <c r="AF5">
        <v>314.5</v>
      </c>
      <c r="AG5">
        <v>310.60000000000002</v>
      </c>
      <c r="AH5">
        <v>309.10000000000002</v>
      </c>
      <c r="AI5">
        <v>308.89999999999998</v>
      </c>
      <c r="AJ5">
        <v>309.8</v>
      </c>
      <c r="AK5">
        <v>311.3</v>
      </c>
      <c r="AL5">
        <v>313.2</v>
      </c>
      <c r="AM5">
        <v>315.60000000000002</v>
      </c>
      <c r="AN5">
        <v>314.10000000000002</v>
      </c>
      <c r="AO5">
        <v>314.7</v>
      </c>
      <c r="AP5">
        <v>313.39999999999998</v>
      </c>
      <c r="AQ5">
        <v>313.39999999999998</v>
      </c>
      <c r="AS5">
        <v>313.2</v>
      </c>
      <c r="AT5">
        <v>318.39999999999998</v>
      </c>
      <c r="AU5">
        <v>315.7</v>
      </c>
      <c r="AV5">
        <v>315.3</v>
      </c>
      <c r="AW5">
        <v>314.60000000000002</v>
      </c>
      <c r="AX5">
        <v>312.60000000000002</v>
      </c>
      <c r="AY5">
        <v>311.8</v>
      </c>
      <c r="AZ5">
        <v>314.89999999999998</v>
      </c>
      <c r="BA5">
        <v>312.89999999999998</v>
      </c>
      <c r="BB5">
        <v>315</v>
      </c>
      <c r="BC5">
        <v>312.7</v>
      </c>
      <c r="BD5">
        <v>310.39999999999998</v>
      </c>
      <c r="BE5">
        <v>314.89999999999998</v>
      </c>
      <c r="BF5">
        <v>315.60000000000002</v>
      </c>
      <c r="BG5">
        <v>312.8</v>
      </c>
      <c r="BH5">
        <v>311.60000000000002</v>
      </c>
      <c r="BI5">
        <v>314.89999999999998</v>
      </c>
      <c r="BJ5">
        <v>315.5</v>
      </c>
      <c r="BK5">
        <v>314</v>
      </c>
      <c r="BL5">
        <v>314.3</v>
      </c>
      <c r="BM5">
        <v>313.7</v>
      </c>
      <c r="BN5">
        <v>315.60000000000002</v>
      </c>
      <c r="BO5" s="26"/>
    </row>
    <row r="6" spans="1:67">
      <c r="A6" s="13">
        <v>41</v>
      </c>
      <c r="B6" t="s">
        <v>44</v>
      </c>
      <c r="C6" t="s">
        <v>46</v>
      </c>
      <c r="D6">
        <v>322.3</v>
      </c>
      <c r="E6">
        <v>318.60000000000002</v>
      </c>
      <c r="F6">
        <v>318.39999999999998</v>
      </c>
      <c r="G6">
        <v>314.89999999999998</v>
      </c>
      <c r="H6">
        <v>322.39999999999998</v>
      </c>
      <c r="I6">
        <v>313.7</v>
      </c>
      <c r="J6">
        <v>320.8</v>
      </c>
      <c r="K6" s="6">
        <v>317.39999999999998</v>
      </c>
      <c r="L6">
        <v>321.5</v>
      </c>
      <c r="M6">
        <v>326.5</v>
      </c>
      <c r="N6">
        <v>331.9</v>
      </c>
      <c r="O6">
        <v>333.5</v>
      </c>
      <c r="P6">
        <v>337.6</v>
      </c>
      <c r="Q6">
        <v>340.6</v>
      </c>
      <c r="R6">
        <v>348.6</v>
      </c>
      <c r="S6">
        <v>348.1</v>
      </c>
      <c r="T6">
        <v>350.4</v>
      </c>
      <c r="U6">
        <v>349.5</v>
      </c>
      <c r="V6">
        <v>355.4</v>
      </c>
      <c r="W6">
        <v>339.1</v>
      </c>
      <c r="X6">
        <v>354.3</v>
      </c>
      <c r="Y6">
        <v>354.3</v>
      </c>
      <c r="Z6">
        <v>361.2</v>
      </c>
      <c r="AA6">
        <v>361.8</v>
      </c>
      <c r="AB6">
        <v>359.8</v>
      </c>
      <c r="AC6">
        <v>361.5</v>
      </c>
      <c r="AD6">
        <v>354.2</v>
      </c>
      <c r="AE6">
        <v>354.9</v>
      </c>
      <c r="AF6">
        <v>360.1</v>
      </c>
      <c r="AG6">
        <v>358.7</v>
      </c>
      <c r="AH6">
        <v>355.4</v>
      </c>
      <c r="AI6">
        <v>355.8</v>
      </c>
      <c r="AJ6">
        <v>356.3</v>
      </c>
      <c r="AK6">
        <v>358.7</v>
      </c>
      <c r="AL6">
        <v>360.6</v>
      </c>
      <c r="AM6">
        <v>361.1</v>
      </c>
      <c r="AN6">
        <v>356.8</v>
      </c>
      <c r="AO6">
        <v>361.7</v>
      </c>
      <c r="AP6">
        <v>362.5</v>
      </c>
      <c r="AQ6">
        <v>362.5</v>
      </c>
      <c r="AS6">
        <v>358.4</v>
      </c>
      <c r="AT6">
        <v>362.4</v>
      </c>
      <c r="AU6">
        <v>363.7</v>
      </c>
      <c r="AV6">
        <v>362.4</v>
      </c>
      <c r="AW6">
        <v>362.6</v>
      </c>
      <c r="AX6">
        <v>359.3</v>
      </c>
      <c r="AY6">
        <v>359.6</v>
      </c>
      <c r="AZ6">
        <v>365.2</v>
      </c>
      <c r="BA6">
        <v>364.8</v>
      </c>
      <c r="BB6">
        <v>366.7</v>
      </c>
      <c r="BC6">
        <v>364.4</v>
      </c>
      <c r="BD6" s="28">
        <v>665.7</v>
      </c>
      <c r="BE6">
        <v>371.1</v>
      </c>
      <c r="BF6">
        <v>367.6</v>
      </c>
      <c r="BG6">
        <v>369.9</v>
      </c>
      <c r="BH6">
        <v>367.3</v>
      </c>
      <c r="BI6">
        <v>366.9</v>
      </c>
      <c r="BJ6">
        <v>373.8</v>
      </c>
      <c r="BK6">
        <v>374.3</v>
      </c>
      <c r="BL6">
        <v>368.7</v>
      </c>
      <c r="BM6">
        <v>373.8</v>
      </c>
      <c r="BN6">
        <v>373.2</v>
      </c>
      <c r="BO6" s="26"/>
    </row>
    <row r="7" spans="1:67">
      <c r="A7" s="14">
        <v>42</v>
      </c>
      <c r="B7" t="s">
        <v>44</v>
      </c>
      <c r="C7" t="s">
        <v>47</v>
      </c>
      <c r="D7">
        <v>319.89999999999998</v>
      </c>
      <c r="E7">
        <v>313.60000000000002</v>
      </c>
      <c r="F7">
        <v>312.60000000000002</v>
      </c>
      <c r="G7">
        <v>308.2</v>
      </c>
      <c r="H7">
        <v>314</v>
      </c>
      <c r="I7">
        <v>309.3</v>
      </c>
      <c r="J7">
        <v>310.10000000000002</v>
      </c>
      <c r="K7" s="6">
        <v>310.89999999999998</v>
      </c>
      <c r="L7">
        <v>310.39999999999998</v>
      </c>
      <c r="M7">
        <v>322.60000000000002</v>
      </c>
      <c r="N7">
        <v>321.60000000000002</v>
      </c>
      <c r="O7">
        <v>323.7</v>
      </c>
      <c r="P7">
        <v>326.39999999999998</v>
      </c>
      <c r="Q7">
        <v>330.9</v>
      </c>
      <c r="R7">
        <v>336.7</v>
      </c>
      <c r="S7">
        <v>336.5</v>
      </c>
      <c r="T7">
        <v>338.5</v>
      </c>
      <c r="U7">
        <v>336.7</v>
      </c>
      <c r="V7">
        <v>341.2</v>
      </c>
      <c r="W7">
        <v>344.8</v>
      </c>
      <c r="X7">
        <v>342.2</v>
      </c>
      <c r="Y7">
        <v>345.2</v>
      </c>
      <c r="Z7">
        <v>349.7</v>
      </c>
      <c r="AA7">
        <v>350.1</v>
      </c>
      <c r="AB7">
        <v>346.3</v>
      </c>
      <c r="AC7">
        <v>344.8</v>
      </c>
      <c r="AD7">
        <v>338.9</v>
      </c>
      <c r="AE7">
        <v>340.8</v>
      </c>
      <c r="AF7">
        <v>345.2</v>
      </c>
      <c r="AG7">
        <v>352.8</v>
      </c>
      <c r="AH7">
        <v>340.3</v>
      </c>
      <c r="AI7">
        <v>344.3</v>
      </c>
      <c r="AJ7">
        <v>344.7</v>
      </c>
      <c r="AK7">
        <v>346.5</v>
      </c>
      <c r="AL7">
        <v>347.5</v>
      </c>
      <c r="AM7">
        <v>347</v>
      </c>
      <c r="AN7">
        <v>343.8</v>
      </c>
      <c r="AO7">
        <v>346.7</v>
      </c>
      <c r="AP7">
        <v>348.4</v>
      </c>
      <c r="AQ7">
        <v>347.2</v>
      </c>
      <c r="AS7">
        <v>345.4</v>
      </c>
      <c r="AT7">
        <v>349.6</v>
      </c>
      <c r="AU7">
        <v>351.5</v>
      </c>
      <c r="AV7">
        <v>349.4</v>
      </c>
      <c r="AW7">
        <v>346.7</v>
      </c>
      <c r="AX7">
        <v>351.6</v>
      </c>
      <c r="AY7">
        <v>351.7</v>
      </c>
      <c r="AZ7">
        <v>349.2</v>
      </c>
      <c r="BA7" s="28">
        <v>540.79999999999995</v>
      </c>
      <c r="BB7">
        <v>354.8</v>
      </c>
      <c r="BC7">
        <v>352.2</v>
      </c>
      <c r="BD7">
        <v>349.6</v>
      </c>
      <c r="BE7">
        <v>350.1</v>
      </c>
      <c r="BF7">
        <v>350.2</v>
      </c>
      <c r="BG7">
        <v>355.3</v>
      </c>
      <c r="BH7">
        <v>352.1</v>
      </c>
      <c r="BI7">
        <v>355.1</v>
      </c>
      <c r="BJ7">
        <v>363.1</v>
      </c>
      <c r="BK7">
        <v>354.5</v>
      </c>
      <c r="BL7">
        <v>355.6</v>
      </c>
      <c r="BM7">
        <v>355.7</v>
      </c>
      <c r="BN7">
        <v>359.1</v>
      </c>
      <c r="BO7" s="26"/>
    </row>
    <row r="8" spans="1:67">
      <c r="A8" s="13">
        <v>43</v>
      </c>
      <c r="B8" t="s">
        <v>44</v>
      </c>
      <c r="C8" t="s">
        <v>47</v>
      </c>
      <c r="D8">
        <v>290.2</v>
      </c>
      <c r="E8">
        <v>289.8</v>
      </c>
      <c r="F8">
        <v>283.60000000000002</v>
      </c>
      <c r="G8">
        <v>285.60000000000002</v>
      </c>
      <c r="H8">
        <v>290.2</v>
      </c>
      <c r="I8">
        <v>283.5</v>
      </c>
      <c r="J8">
        <v>289.89999999999998</v>
      </c>
      <c r="K8" s="6">
        <v>288.3</v>
      </c>
      <c r="L8">
        <v>285.3</v>
      </c>
      <c r="M8">
        <v>286.7</v>
      </c>
      <c r="N8">
        <v>291.8</v>
      </c>
      <c r="O8">
        <v>292.39999999999998</v>
      </c>
      <c r="P8">
        <v>295.7</v>
      </c>
      <c r="Q8">
        <v>296.8</v>
      </c>
      <c r="R8">
        <v>297.60000000000002</v>
      </c>
      <c r="S8">
        <v>297.60000000000002</v>
      </c>
      <c r="T8">
        <v>300.60000000000002</v>
      </c>
      <c r="U8">
        <v>303.89999999999998</v>
      </c>
      <c r="V8">
        <v>302.10000000000002</v>
      </c>
      <c r="W8">
        <v>305.8</v>
      </c>
      <c r="X8">
        <v>305</v>
      </c>
      <c r="Y8">
        <v>303.8</v>
      </c>
      <c r="Z8">
        <v>305.7</v>
      </c>
      <c r="AA8">
        <v>305.39999999999998</v>
      </c>
      <c r="AB8">
        <v>308.60000000000002</v>
      </c>
      <c r="AC8">
        <v>307.89999999999998</v>
      </c>
      <c r="AD8">
        <v>306.10000000000002</v>
      </c>
      <c r="AE8">
        <v>302</v>
      </c>
      <c r="AF8">
        <v>303.2</v>
      </c>
      <c r="AG8">
        <v>300.60000000000002</v>
      </c>
      <c r="AH8">
        <v>296.39999999999998</v>
      </c>
      <c r="AI8">
        <v>297.3</v>
      </c>
      <c r="AJ8">
        <v>300.39999999999998</v>
      </c>
      <c r="AK8">
        <v>300.39999999999998</v>
      </c>
      <c r="AL8">
        <v>302.60000000000002</v>
      </c>
      <c r="AM8">
        <v>304.3</v>
      </c>
      <c r="AN8">
        <v>300.7</v>
      </c>
      <c r="AO8">
        <v>308.10000000000002</v>
      </c>
      <c r="AP8">
        <v>307.89999999999998</v>
      </c>
      <c r="AQ8">
        <v>308.8</v>
      </c>
      <c r="AS8">
        <v>305.7</v>
      </c>
      <c r="AT8">
        <v>312.60000000000002</v>
      </c>
      <c r="AU8">
        <v>315</v>
      </c>
      <c r="AV8">
        <v>310.89999999999998</v>
      </c>
      <c r="AW8">
        <v>306.7</v>
      </c>
      <c r="AX8">
        <v>311.39999999999998</v>
      </c>
      <c r="AY8">
        <v>314.2</v>
      </c>
      <c r="AZ8">
        <v>317.39999999999998</v>
      </c>
      <c r="BA8">
        <v>311.60000000000002</v>
      </c>
      <c r="BB8">
        <v>317.3</v>
      </c>
      <c r="BC8">
        <v>318.60000000000002</v>
      </c>
      <c r="BD8">
        <v>318.5</v>
      </c>
      <c r="BE8">
        <v>318.8</v>
      </c>
      <c r="BF8">
        <v>321.2</v>
      </c>
      <c r="BG8">
        <v>317.8</v>
      </c>
      <c r="BH8">
        <v>320.5</v>
      </c>
      <c r="BI8">
        <v>319.5</v>
      </c>
      <c r="BJ8">
        <v>327</v>
      </c>
      <c r="BK8">
        <v>324.60000000000002</v>
      </c>
      <c r="BL8">
        <v>324.3</v>
      </c>
      <c r="BM8">
        <v>323.89999999999998</v>
      </c>
      <c r="BN8">
        <v>322.8</v>
      </c>
      <c r="BO8" s="26"/>
    </row>
    <row r="9" spans="1:67">
      <c r="A9" s="14">
        <v>44</v>
      </c>
      <c r="B9" t="s">
        <v>44</v>
      </c>
      <c r="C9" t="s">
        <v>45</v>
      </c>
      <c r="D9">
        <v>319.5</v>
      </c>
      <c r="E9">
        <v>316.7</v>
      </c>
      <c r="F9">
        <v>312.89999999999998</v>
      </c>
      <c r="G9">
        <v>312</v>
      </c>
      <c r="H9">
        <v>316.2</v>
      </c>
      <c r="I9">
        <v>311.89999999999998</v>
      </c>
      <c r="J9">
        <v>313.2</v>
      </c>
      <c r="K9" s="6">
        <v>318.2</v>
      </c>
      <c r="L9">
        <v>316.3</v>
      </c>
      <c r="M9">
        <v>310.5</v>
      </c>
      <c r="N9">
        <v>314.7</v>
      </c>
      <c r="O9">
        <v>315</v>
      </c>
      <c r="P9">
        <v>312</v>
      </c>
      <c r="Q9">
        <v>313.60000000000002</v>
      </c>
      <c r="R9">
        <v>316.5</v>
      </c>
      <c r="S9">
        <v>316.10000000000002</v>
      </c>
      <c r="T9">
        <v>318</v>
      </c>
      <c r="U9">
        <v>314.39999999999998</v>
      </c>
      <c r="V9">
        <v>314.5</v>
      </c>
      <c r="W9">
        <v>325.5</v>
      </c>
      <c r="X9">
        <v>317.3</v>
      </c>
      <c r="Y9">
        <v>317.60000000000002</v>
      </c>
      <c r="Z9">
        <v>321.60000000000002</v>
      </c>
      <c r="AA9">
        <v>324.39999999999998</v>
      </c>
      <c r="AB9">
        <v>324.89999999999998</v>
      </c>
      <c r="AC9">
        <v>319.8</v>
      </c>
      <c r="AD9">
        <v>316.39999999999998</v>
      </c>
      <c r="AE9">
        <v>320.8</v>
      </c>
      <c r="AF9">
        <v>326.10000000000002</v>
      </c>
      <c r="AG9">
        <v>321</v>
      </c>
      <c r="AH9">
        <v>318.2</v>
      </c>
      <c r="AI9">
        <v>326.8</v>
      </c>
      <c r="AJ9">
        <v>319.7</v>
      </c>
      <c r="AK9">
        <v>319.8</v>
      </c>
      <c r="AL9">
        <v>323.2</v>
      </c>
      <c r="AM9">
        <v>333.4</v>
      </c>
      <c r="AN9">
        <v>325.8</v>
      </c>
      <c r="AO9">
        <v>327.60000000000002</v>
      </c>
      <c r="AP9">
        <v>325.89999999999998</v>
      </c>
      <c r="AQ9">
        <v>330.7</v>
      </c>
      <c r="AS9">
        <v>328.7</v>
      </c>
      <c r="AT9">
        <v>335.3</v>
      </c>
      <c r="AU9">
        <v>336.7</v>
      </c>
      <c r="AV9">
        <v>334.4</v>
      </c>
      <c r="AW9">
        <v>334.3</v>
      </c>
      <c r="AX9">
        <v>333.1</v>
      </c>
      <c r="AY9">
        <v>333.8</v>
      </c>
      <c r="AZ9">
        <v>336.2</v>
      </c>
      <c r="BA9">
        <v>339</v>
      </c>
      <c r="BB9">
        <v>335.9</v>
      </c>
      <c r="BC9">
        <v>330.7</v>
      </c>
      <c r="BD9">
        <v>335.6</v>
      </c>
      <c r="BE9">
        <v>332.5</v>
      </c>
      <c r="BF9">
        <v>333.9</v>
      </c>
      <c r="BG9">
        <v>329.8</v>
      </c>
      <c r="BH9">
        <v>330.7</v>
      </c>
      <c r="BI9">
        <v>333.8</v>
      </c>
      <c r="BJ9">
        <v>341.6</v>
      </c>
      <c r="BK9">
        <v>338.8</v>
      </c>
      <c r="BL9">
        <v>327.8</v>
      </c>
      <c r="BM9">
        <v>331.3</v>
      </c>
      <c r="BN9">
        <v>334.5</v>
      </c>
      <c r="BO9" s="26"/>
    </row>
    <row r="10" spans="1:67">
      <c r="A10" s="13">
        <v>45</v>
      </c>
      <c r="B10" t="s">
        <v>44</v>
      </c>
      <c r="C10" t="s">
        <v>47</v>
      </c>
      <c r="D10">
        <v>301.2</v>
      </c>
      <c r="E10">
        <v>291.8</v>
      </c>
      <c r="F10">
        <v>293.89999999999998</v>
      </c>
      <c r="G10">
        <v>292.7</v>
      </c>
      <c r="H10">
        <v>296.3</v>
      </c>
      <c r="I10">
        <v>291.3</v>
      </c>
      <c r="J10">
        <v>293</v>
      </c>
      <c r="K10" s="6">
        <v>294.2</v>
      </c>
      <c r="L10">
        <v>287.8</v>
      </c>
      <c r="M10">
        <v>294.5</v>
      </c>
      <c r="N10">
        <v>299.39999999999998</v>
      </c>
      <c r="O10">
        <v>300.8</v>
      </c>
      <c r="P10">
        <v>306.5</v>
      </c>
      <c r="Q10">
        <v>310</v>
      </c>
      <c r="R10">
        <v>316.7</v>
      </c>
      <c r="S10">
        <v>311.89999999999998</v>
      </c>
      <c r="T10">
        <v>314.60000000000002</v>
      </c>
      <c r="U10">
        <v>317.60000000000002</v>
      </c>
      <c r="V10">
        <v>314.39999999999998</v>
      </c>
      <c r="W10">
        <v>317.8</v>
      </c>
      <c r="X10">
        <v>309.7</v>
      </c>
      <c r="Y10">
        <v>309.89999999999998</v>
      </c>
      <c r="Z10">
        <v>311.60000000000002</v>
      </c>
      <c r="AA10">
        <v>312.7</v>
      </c>
      <c r="AB10">
        <v>316.7</v>
      </c>
      <c r="AC10">
        <v>317.2</v>
      </c>
      <c r="AD10">
        <v>312.5</v>
      </c>
      <c r="AE10">
        <v>315.39999999999998</v>
      </c>
      <c r="AF10">
        <v>316.8</v>
      </c>
      <c r="AG10">
        <v>316.10000000000002</v>
      </c>
      <c r="AH10">
        <v>314.7</v>
      </c>
      <c r="AI10">
        <v>314.60000000000002</v>
      </c>
      <c r="AJ10">
        <v>311.5</v>
      </c>
      <c r="AK10">
        <v>313.89999999999998</v>
      </c>
      <c r="AL10">
        <v>315.60000000000002</v>
      </c>
      <c r="AM10">
        <v>319.8</v>
      </c>
      <c r="AN10">
        <v>319.8</v>
      </c>
      <c r="AO10">
        <v>318.2</v>
      </c>
      <c r="AP10">
        <v>321.10000000000002</v>
      </c>
      <c r="AQ10">
        <v>319.3</v>
      </c>
      <c r="AS10">
        <v>322.60000000000002</v>
      </c>
      <c r="AT10">
        <v>324.5</v>
      </c>
      <c r="AU10">
        <v>324.5</v>
      </c>
      <c r="AV10">
        <v>322.8</v>
      </c>
      <c r="AW10">
        <v>323.3</v>
      </c>
      <c r="AX10">
        <v>327.39999999999998</v>
      </c>
      <c r="AY10">
        <v>327.60000000000002</v>
      </c>
      <c r="AZ10">
        <v>325.8</v>
      </c>
      <c r="BA10">
        <v>324.8</v>
      </c>
      <c r="BB10">
        <v>327.7</v>
      </c>
      <c r="BC10">
        <v>330</v>
      </c>
      <c r="BD10">
        <v>329.9</v>
      </c>
      <c r="BE10">
        <v>325.89999999999998</v>
      </c>
      <c r="BF10">
        <v>327.5</v>
      </c>
      <c r="BG10">
        <v>328</v>
      </c>
      <c r="BH10">
        <v>332.6</v>
      </c>
      <c r="BI10">
        <v>331.1</v>
      </c>
      <c r="BJ10">
        <v>333.8</v>
      </c>
      <c r="BK10">
        <v>334.2</v>
      </c>
      <c r="BL10">
        <v>335.2</v>
      </c>
      <c r="BM10">
        <v>336.2</v>
      </c>
      <c r="BN10">
        <v>334.9</v>
      </c>
      <c r="BO10" s="26"/>
    </row>
    <row r="11" spans="1:67">
      <c r="A11" s="14">
        <v>46</v>
      </c>
      <c r="B11" t="s">
        <v>44</v>
      </c>
      <c r="C11" t="s">
        <v>47</v>
      </c>
      <c r="D11">
        <v>284.60000000000002</v>
      </c>
      <c r="E11">
        <v>283</v>
      </c>
      <c r="F11">
        <v>283.10000000000002</v>
      </c>
      <c r="G11">
        <v>283.2</v>
      </c>
      <c r="H11">
        <v>290.60000000000002</v>
      </c>
      <c r="I11">
        <v>285.60000000000002</v>
      </c>
      <c r="J11">
        <v>290.39999999999998</v>
      </c>
      <c r="K11" s="6">
        <v>285.10000000000002</v>
      </c>
      <c r="L11">
        <v>288.8</v>
      </c>
      <c r="M11">
        <v>289.10000000000002</v>
      </c>
      <c r="N11">
        <v>295.8</v>
      </c>
      <c r="O11">
        <v>297.2</v>
      </c>
      <c r="P11">
        <v>298.39999999999998</v>
      </c>
      <c r="Q11">
        <v>302.7</v>
      </c>
      <c r="R11">
        <v>303.8</v>
      </c>
      <c r="S11">
        <v>308.89999999999998</v>
      </c>
      <c r="T11">
        <v>314.10000000000002</v>
      </c>
      <c r="U11">
        <v>314.89999999999998</v>
      </c>
      <c r="V11">
        <v>313.8</v>
      </c>
      <c r="W11">
        <v>315.10000000000002</v>
      </c>
      <c r="X11">
        <v>314.3</v>
      </c>
      <c r="Y11">
        <v>316.3</v>
      </c>
      <c r="Z11">
        <v>316.60000000000002</v>
      </c>
      <c r="AA11">
        <v>311.3</v>
      </c>
      <c r="AB11">
        <v>308</v>
      </c>
      <c r="AC11">
        <v>305.3</v>
      </c>
      <c r="AD11">
        <v>307.60000000000002</v>
      </c>
      <c r="AE11">
        <v>308</v>
      </c>
      <c r="AF11">
        <v>308.8</v>
      </c>
      <c r="AG11">
        <v>300.60000000000002</v>
      </c>
      <c r="AH11">
        <v>302.5</v>
      </c>
      <c r="AI11">
        <v>305.5</v>
      </c>
      <c r="AJ11">
        <v>305</v>
      </c>
      <c r="AK11">
        <v>303.8</v>
      </c>
      <c r="AL11">
        <v>303.60000000000002</v>
      </c>
      <c r="AM11">
        <v>306.89999999999998</v>
      </c>
      <c r="AN11">
        <v>308.10000000000002</v>
      </c>
      <c r="AO11">
        <v>309</v>
      </c>
      <c r="AP11">
        <v>308.5</v>
      </c>
      <c r="AQ11">
        <v>305.7</v>
      </c>
      <c r="AS11">
        <v>310.7</v>
      </c>
      <c r="AT11">
        <v>312.5</v>
      </c>
      <c r="AU11">
        <v>314.3</v>
      </c>
      <c r="AV11">
        <v>314.10000000000002</v>
      </c>
      <c r="AW11">
        <v>315.89999999999998</v>
      </c>
      <c r="AX11">
        <v>315.8</v>
      </c>
      <c r="AY11">
        <v>314.60000000000002</v>
      </c>
      <c r="AZ11">
        <v>312.8</v>
      </c>
      <c r="BA11">
        <v>312.8</v>
      </c>
      <c r="BB11">
        <v>317</v>
      </c>
      <c r="BC11">
        <v>318.39999999999998</v>
      </c>
      <c r="BD11">
        <v>317.60000000000002</v>
      </c>
      <c r="BE11">
        <v>316.2</v>
      </c>
      <c r="BF11">
        <v>318.89999999999998</v>
      </c>
      <c r="BG11">
        <v>325.60000000000002</v>
      </c>
      <c r="BH11">
        <v>326</v>
      </c>
      <c r="BI11">
        <v>324.7</v>
      </c>
      <c r="BJ11">
        <v>330.8</v>
      </c>
      <c r="BK11">
        <v>324.2</v>
      </c>
      <c r="BL11">
        <v>326.10000000000002</v>
      </c>
      <c r="BM11">
        <v>325</v>
      </c>
      <c r="BN11">
        <v>328.7</v>
      </c>
      <c r="BO11" s="26"/>
    </row>
    <row r="12" spans="1:67">
      <c r="A12" s="13">
        <v>47</v>
      </c>
      <c r="B12" t="s">
        <v>44</v>
      </c>
      <c r="C12" t="s">
        <v>45</v>
      </c>
      <c r="D12">
        <v>343.6</v>
      </c>
      <c r="E12">
        <v>339.4</v>
      </c>
      <c r="F12">
        <v>333.8</v>
      </c>
      <c r="G12">
        <v>334</v>
      </c>
      <c r="H12">
        <v>338.7</v>
      </c>
      <c r="I12">
        <v>333.1</v>
      </c>
      <c r="J12">
        <v>334.8</v>
      </c>
      <c r="K12" s="6">
        <v>331.8</v>
      </c>
      <c r="L12">
        <v>328.6</v>
      </c>
      <c r="M12">
        <v>329.1</v>
      </c>
      <c r="N12">
        <v>328</v>
      </c>
      <c r="O12">
        <v>329.1</v>
      </c>
      <c r="P12">
        <v>327.2</v>
      </c>
      <c r="Q12">
        <v>325.60000000000002</v>
      </c>
      <c r="R12">
        <v>327.2</v>
      </c>
      <c r="S12">
        <v>327.2</v>
      </c>
      <c r="T12">
        <v>334.1</v>
      </c>
      <c r="U12">
        <v>329.3</v>
      </c>
      <c r="V12">
        <v>326.7</v>
      </c>
      <c r="W12">
        <v>333.2</v>
      </c>
      <c r="X12">
        <v>329.1</v>
      </c>
      <c r="Y12">
        <v>329.2</v>
      </c>
      <c r="Z12">
        <v>327.8</v>
      </c>
      <c r="AA12">
        <v>325.7</v>
      </c>
      <c r="AB12">
        <v>324.60000000000002</v>
      </c>
      <c r="AC12">
        <v>325</v>
      </c>
      <c r="AD12">
        <v>323.2</v>
      </c>
      <c r="AE12">
        <v>326.7</v>
      </c>
      <c r="AF12">
        <v>326.10000000000002</v>
      </c>
      <c r="AG12">
        <v>326.3</v>
      </c>
      <c r="AH12">
        <v>327</v>
      </c>
      <c r="AI12">
        <v>328.5</v>
      </c>
      <c r="AJ12">
        <v>326.5</v>
      </c>
      <c r="AK12">
        <v>324.5</v>
      </c>
      <c r="AL12">
        <v>323.3</v>
      </c>
      <c r="AM12">
        <v>325.8</v>
      </c>
      <c r="AN12">
        <v>327.7</v>
      </c>
      <c r="AO12">
        <v>329.5</v>
      </c>
      <c r="AP12">
        <v>331.9</v>
      </c>
      <c r="AQ12">
        <v>333.2</v>
      </c>
      <c r="AS12">
        <v>340.1</v>
      </c>
      <c r="AT12">
        <v>335.8</v>
      </c>
      <c r="AU12">
        <v>333</v>
      </c>
      <c r="AV12">
        <v>337.7</v>
      </c>
      <c r="AW12">
        <v>338.2</v>
      </c>
      <c r="AX12">
        <v>339</v>
      </c>
      <c r="AY12">
        <v>337.4</v>
      </c>
      <c r="AZ12">
        <v>338.2</v>
      </c>
      <c r="BA12">
        <v>332.6</v>
      </c>
      <c r="BB12">
        <v>340.9</v>
      </c>
      <c r="BC12">
        <v>339.5</v>
      </c>
      <c r="BD12">
        <v>335.9</v>
      </c>
      <c r="BE12">
        <v>330.8</v>
      </c>
      <c r="BF12">
        <v>335.2</v>
      </c>
      <c r="BG12">
        <v>338.2</v>
      </c>
      <c r="BH12">
        <v>339.2</v>
      </c>
      <c r="BI12">
        <v>338.5</v>
      </c>
      <c r="BJ12">
        <v>340.4</v>
      </c>
      <c r="BK12">
        <v>340</v>
      </c>
      <c r="BL12">
        <v>339.7</v>
      </c>
      <c r="BM12">
        <v>344.1</v>
      </c>
      <c r="BN12">
        <v>344.6</v>
      </c>
      <c r="BO12" s="26"/>
    </row>
    <row r="13" spans="1:67">
      <c r="A13" s="14">
        <v>48</v>
      </c>
      <c r="B13" t="s">
        <v>44</v>
      </c>
      <c r="C13" t="s">
        <v>45</v>
      </c>
      <c r="D13">
        <v>340.7</v>
      </c>
      <c r="E13">
        <v>340.1</v>
      </c>
      <c r="F13">
        <v>337.4</v>
      </c>
      <c r="G13">
        <v>334.8</v>
      </c>
      <c r="H13">
        <v>342</v>
      </c>
      <c r="I13">
        <v>336.2</v>
      </c>
      <c r="J13">
        <v>339.9</v>
      </c>
      <c r="K13" s="6">
        <v>336.1</v>
      </c>
      <c r="L13">
        <v>336.9</v>
      </c>
      <c r="M13">
        <v>333.5</v>
      </c>
      <c r="N13">
        <v>335.6</v>
      </c>
      <c r="O13">
        <v>338.8</v>
      </c>
      <c r="P13">
        <v>334.9</v>
      </c>
      <c r="Q13">
        <v>335.9</v>
      </c>
      <c r="R13">
        <v>339.3</v>
      </c>
      <c r="S13">
        <v>333.9</v>
      </c>
      <c r="T13">
        <v>337.5</v>
      </c>
      <c r="U13">
        <v>338.9</v>
      </c>
      <c r="V13">
        <v>334.3</v>
      </c>
      <c r="W13">
        <v>339.3</v>
      </c>
      <c r="X13">
        <v>337.6</v>
      </c>
      <c r="Y13">
        <v>337.9</v>
      </c>
      <c r="Z13">
        <v>343.9</v>
      </c>
      <c r="AA13">
        <v>338.5</v>
      </c>
      <c r="AB13">
        <v>342.4</v>
      </c>
      <c r="AC13">
        <v>335.6</v>
      </c>
      <c r="AD13">
        <v>337.7</v>
      </c>
      <c r="AE13">
        <v>337.6</v>
      </c>
      <c r="AF13">
        <v>343.1</v>
      </c>
      <c r="AG13">
        <v>336.2</v>
      </c>
      <c r="AH13">
        <v>335.2</v>
      </c>
      <c r="AI13">
        <v>339.1</v>
      </c>
      <c r="AJ13">
        <v>337.2</v>
      </c>
      <c r="AK13">
        <v>336.4</v>
      </c>
      <c r="AL13">
        <v>337.3</v>
      </c>
      <c r="AM13">
        <v>341.9</v>
      </c>
      <c r="AN13">
        <v>342</v>
      </c>
      <c r="AO13">
        <v>340.6</v>
      </c>
      <c r="AP13">
        <v>339.7</v>
      </c>
      <c r="AQ13">
        <v>337.9</v>
      </c>
      <c r="AS13">
        <v>337.9</v>
      </c>
      <c r="AT13">
        <v>335.7</v>
      </c>
      <c r="AU13">
        <v>335.8</v>
      </c>
      <c r="AV13">
        <v>333.9</v>
      </c>
      <c r="AW13">
        <v>338.1</v>
      </c>
      <c r="AX13">
        <v>339</v>
      </c>
      <c r="AY13">
        <v>342.3</v>
      </c>
      <c r="AZ13">
        <v>340.8</v>
      </c>
      <c r="BA13">
        <v>340.4</v>
      </c>
      <c r="BB13">
        <v>344.4</v>
      </c>
      <c r="BC13">
        <v>342.6</v>
      </c>
      <c r="BD13">
        <v>339.8</v>
      </c>
      <c r="BE13">
        <v>336.4</v>
      </c>
      <c r="BF13">
        <v>336.3</v>
      </c>
      <c r="BG13">
        <v>336.2</v>
      </c>
      <c r="BH13">
        <v>336.6</v>
      </c>
      <c r="BI13">
        <v>341.6</v>
      </c>
      <c r="BJ13">
        <v>340.1</v>
      </c>
      <c r="BK13">
        <v>342.8</v>
      </c>
      <c r="BL13">
        <v>335.5</v>
      </c>
      <c r="BM13">
        <v>341.7</v>
      </c>
      <c r="BN13">
        <v>342.5</v>
      </c>
      <c r="BO13" s="26"/>
    </row>
    <row r="14" spans="1:67">
      <c r="A14" s="13">
        <v>49</v>
      </c>
      <c r="B14" t="s">
        <v>44</v>
      </c>
      <c r="C14" t="s">
        <v>46</v>
      </c>
      <c r="D14">
        <v>270.60000000000002</v>
      </c>
      <c r="E14">
        <v>271.10000000000002</v>
      </c>
      <c r="F14">
        <v>266.7</v>
      </c>
      <c r="G14">
        <v>269.8</v>
      </c>
      <c r="H14">
        <v>273.3</v>
      </c>
      <c r="I14">
        <v>268.89999999999998</v>
      </c>
      <c r="J14">
        <v>268.39999999999998</v>
      </c>
      <c r="K14" s="6">
        <v>268.60000000000002</v>
      </c>
      <c r="L14">
        <v>272.39999999999998</v>
      </c>
      <c r="M14">
        <v>276.10000000000002</v>
      </c>
      <c r="N14">
        <v>277.7</v>
      </c>
      <c r="O14">
        <v>283.10000000000002</v>
      </c>
      <c r="P14">
        <v>283.2</v>
      </c>
      <c r="Q14">
        <v>283.2</v>
      </c>
      <c r="R14">
        <v>285.10000000000002</v>
      </c>
      <c r="S14">
        <v>285.3</v>
      </c>
      <c r="T14">
        <v>286.3</v>
      </c>
      <c r="U14">
        <v>288.7</v>
      </c>
      <c r="V14">
        <v>287.2</v>
      </c>
      <c r="W14">
        <v>290.8</v>
      </c>
      <c r="X14">
        <v>288.8</v>
      </c>
      <c r="Y14">
        <v>292.10000000000002</v>
      </c>
      <c r="Z14">
        <v>291.10000000000002</v>
      </c>
      <c r="AA14">
        <v>291.2</v>
      </c>
      <c r="AB14">
        <v>291.8</v>
      </c>
      <c r="AC14">
        <v>291.10000000000002</v>
      </c>
      <c r="AD14">
        <v>289.60000000000002</v>
      </c>
      <c r="AE14">
        <v>289.39999999999998</v>
      </c>
      <c r="AF14">
        <v>291</v>
      </c>
      <c r="AG14">
        <v>289.3</v>
      </c>
      <c r="AH14">
        <v>287.2</v>
      </c>
      <c r="AI14">
        <v>288.60000000000002</v>
      </c>
      <c r="AJ14">
        <v>291.3</v>
      </c>
      <c r="AK14">
        <v>292.5</v>
      </c>
      <c r="AL14">
        <v>291</v>
      </c>
      <c r="AM14">
        <v>291.5</v>
      </c>
      <c r="AN14">
        <v>290.5</v>
      </c>
      <c r="AO14">
        <v>289.89999999999998</v>
      </c>
      <c r="AP14">
        <v>289.8</v>
      </c>
      <c r="AQ14">
        <v>291.39999999999998</v>
      </c>
      <c r="AS14">
        <v>290.60000000000002</v>
      </c>
      <c r="AT14">
        <v>293.89999999999998</v>
      </c>
      <c r="AU14">
        <v>293.39999999999998</v>
      </c>
      <c r="AV14">
        <v>293.5</v>
      </c>
      <c r="AW14">
        <v>292.89999999999998</v>
      </c>
      <c r="AX14">
        <v>291.7</v>
      </c>
      <c r="AY14">
        <v>289.3</v>
      </c>
      <c r="AZ14">
        <v>291.7</v>
      </c>
      <c r="BA14">
        <v>291.3</v>
      </c>
      <c r="BB14">
        <v>296.7</v>
      </c>
      <c r="BC14">
        <v>297.3</v>
      </c>
      <c r="BD14">
        <v>296.5</v>
      </c>
      <c r="BE14">
        <v>299.10000000000002</v>
      </c>
      <c r="BF14">
        <v>296.8</v>
      </c>
      <c r="BG14">
        <v>296.8</v>
      </c>
      <c r="BH14">
        <v>298.7</v>
      </c>
      <c r="BI14">
        <v>299.3</v>
      </c>
      <c r="BJ14">
        <v>301.7</v>
      </c>
      <c r="BK14">
        <v>298.5</v>
      </c>
      <c r="BL14">
        <v>300.5</v>
      </c>
      <c r="BM14">
        <v>298.7</v>
      </c>
      <c r="BN14">
        <v>299</v>
      </c>
      <c r="BO14" s="26"/>
    </row>
    <row r="15" spans="1:67">
      <c r="A15" s="14">
        <v>50</v>
      </c>
      <c r="B15" t="s">
        <v>44</v>
      </c>
      <c r="C15" t="s">
        <v>45</v>
      </c>
      <c r="D15">
        <v>311.2</v>
      </c>
      <c r="E15">
        <v>312.10000000000002</v>
      </c>
      <c r="F15">
        <v>309.7</v>
      </c>
      <c r="G15">
        <v>306.10000000000002</v>
      </c>
      <c r="H15">
        <v>309.60000000000002</v>
      </c>
      <c r="I15">
        <v>303.89999999999998</v>
      </c>
      <c r="J15">
        <v>305.60000000000002</v>
      </c>
      <c r="K15" s="6">
        <v>302.3</v>
      </c>
      <c r="L15">
        <v>305.10000000000002</v>
      </c>
      <c r="M15">
        <v>303.89999999999998</v>
      </c>
      <c r="N15">
        <v>303.3</v>
      </c>
      <c r="O15">
        <v>305.2</v>
      </c>
      <c r="P15">
        <v>305</v>
      </c>
      <c r="Q15">
        <v>303.39999999999998</v>
      </c>
      <c r="R15">
        <v>305.2</v>
      </c>
      <c r="S15">
        <v>304.39999999999998</v>
      </c>
      <c r="T15">
        <v>305.60000000000002</v>
      </c>
      <c r="U15">
        <v>305.5</v>
      </c>
      <c r="V15">
        <v>308.3</v>
      </c>
      <c r="W15">
        <v>313.10000000000002</v>
      </c>
      <c r="X15">
        <v>311.8</v>
      </c>
      <c r="Y15">
        <v>316.7</v>
      </c>
      <c r="Z15">
        <v>321.2</v>
      </c>
      <c r="AA15">
        <v>317.7</v>
      </c>
      <c r="AB15">
        <v>315.5</v>
      </c>
      <c r="AC15">
        <v>312.10000000000002</v>
      </c>
      <c r="AD15">
        <v>308.5</v>
      </c>
      <c r="AE15">
        <v>312.89999999999998</v>
      </c>
      <c r="AF15">
        <v>314.2</v>
      </c>
      <c r="AG15">
        <v>315.10000000000002</v>
      </c>
      <c r="AH15">
        <v>311.89999999999998</v>
      </c>
      <c r="AI15">
        <v>316.2</v>
      </c>
      <c r="AJ15">
        <v>314.8</v>
      </c>
      <c r="AK15">
        <v>315</v>
      </c>
      <c r="AL15">
        <v>312.8</v>
      </c>
      <c r="AM15">
        <v>309.2</v>
      </c>
      <c r="AN15">
        <v>315.60000000000002</v>
      </c>
      <c r="AO15">
        <v>315.10000000000002</v>
      </c>
      <c r="AP15">
        <v>312.60000000000002</v>
      </c>
      <c r="AQ15">
        <v>315.3</v>
      </c>
      <c r="AS15">
        <v>316.39999999999998</v>
      </c>
      <c r="AT15">
        <v>313.5</v>
      </c>
      <c r="AU15">
        <v>314.5</v>
      </c>
      <c r="AV15">
        <v>315.3</v>
      </c>
      <c r="AW15">
        <v>318.10000000000002</v>
      </c>
      <c r="AX15">
        <v>318.60000000000002</v>
      </c>
      <c r="AY15">
        <v>316.39999999999998</v>
      </c>
      <c r="AZ15">
        <v>317</v>
      </c>
      <c r="BA15">
        <v>318.2</v>
      </c>
      <c r="BB15">
        <v>317.89999999999998</v>
      </c>
      <c r="BC15">
        <v>320.3</v>
      </c>
      <c r="BD15">
        <v>320.10000000000002</v>
      </c>
      <c r="BE15">
        <v>320.7</v>
      </c>
      <c r="BF15">
        <v>319.89999999999998</v>
      </c>
      <c r="BG15">
        <v>320.39999999999998</v>
      </c>
      <c r="BH15">
        <v>317.8</v>
      </c>
      <c r="BI15">
        <v>318.8</v>
      </c>
      <c r="BJ15">
        <v>324.2</v>
      </c>
      <c r="BK15">
        <v>324.39999999999998</v>
      </c>
      <c r="BL15">
        <v>314.2</v>
      </c>
      <c r="BM15">
        <v>312.8</v>
      </c>
      <c r="BN15">
        <v>319.8</v>
      </c>
      <c r="BO15" s="26"/>
    </row>
    <row r="16" spans="1:67">
      <c r="A16" s="13">
        <v>51</v>
      </c>
      <c r="B16" t="s">
        <v>44</v>
      </c>
      <c r="C16" t="s">
        <v>46</v>
      </c>
      <c r="D16">
        <v>346.8</v>
      </c>
      <c r="E16">
        <v>342.8</v>
      </c>
      <c r="F16">
        <v>339.6</v>
      </c>
      <c r="G16">
        <v>339.6</v>
      </c>
      <c r="H16">
        <v>343.6</v>
      </c>
      <c r="I16">
        <v>341.8</v>
      </c>
      <c r="J16">
        <v>342.9</v>
      </c>
      <c r="K16" s="6">
        <v>345.2</v>
      </c>
      <c r="L16">
        <v>346.6</v>
      </c>
      <c r="M16">
        <v>353.1</v>
      </c>
      <c r="N16">
        <v>357.6</v>
      </c>
      <c r="O16">
        <v>361.4</v>
      </c>
      <c r="P16">
        <v>367.8</v>
      </c>
      <c r="Q16">
        <v>371.1</v>
      </c>
      <c r="R16">
        <v>374.1</v>
      </c>
      <c r="S16">
        <v>374.3</v>
      </c>
      <c r="T16">
        <v>378.2</v>
      </c>
      <c r="U16">
        <v>382.1</v>
      </c>
      <c r="V16">
        <v>386.3</v>
      </c>
      <c r="W16">
        <v>382.7</v>
      </c>
      <c r="X16">
        <v>379.6</v>
      </c>
      <c r="Y16">
        <v>378.7</v>
      </c>
      <c r="Z16">
        <v>384.6</v>
      </c>
      <c r="AA16">
        <v>386.3</v>
      </c>
      <c r="AB16">
        <v>381.7</v>
      </c>
      <c r="AC16">
        <v>383.6</v>
      </c>
      <c r="AD16">
        <v>384</v>
      </c>
      <c r="AE16">
        <v>380.6</v>
      </c>
      <c r="AF16">
        <v>383.1</v>
      </c>
      <c r="AG16">
        <v>381.5</v>
      </c>
      <c r="AH16">
        <v>381.2</v>
      </c>
      <c r="AI16">
        <v>382.6</v>
      </c>
      <c r="AJ16">
        <v>382.1</v>
      </c>
      <c r="AK16">
        <v>384</v>
      </c>
      <c r="AL16">
        <v>387.2</v>
      </c>
      <c r="AM16">
        <v>385.6</v>
      </c>
      <c r="AN16">
        <v>382</v>
      </c>
      <c r="AO16">
        <v>385.3</v>
      </c>
      <c r="AP16">
        <v>387.1</v>
      </c>
      <c r="AQ16">
        <v>388.5</v>
      </c>
      <c r="AS16">
        <v>386.5</v>
      </c>
      <c r="AT16">
        <v>392.1</v>
      </c>
      <c r="AU16">
        <v>395.5</v>
      </c>
      <c r="AV16">
        <v>393</v>
      </c>
      <c r="AW16">
        <v>392.4</v>
      </c>
      <c r="AX16">
        <v>394.2</v>
      </c>
      <c r="AY16">
        <v>394.1</v>
      </c>
      <c r="AZ16">
        <v>395.1</v>
      </c>
      <c r="BA16">
        <v>395.8</v>
      </c>
      <c r="BB16">
        <v>399.8</v>
      </c>
      <c r="BC16">
        <v>403.1</v>
      </c>
      <c r="BD16">
        <v>399.1</v>
      </c>
      <c r="BE16">
        <v>403.4</v>
      </c>
      <c r="BF16">
        <v>403.8</v>
      </c>
      <c r="BG16">
        <v>405.4</v>
      </c>
      <c r="BH16">
        <v>406.6</v>
      </c>
      <c r="BI16">
        <v>404.9</v>
      </c>
      <c r="BJ16">
        <v>406.8</v>
      </c>
      <c r="BK16">
        <v>404.4</v>
      </c>
      <c r="BL16">
        <v>408.4</v>
      </c>
      <c r="BM16">
        <v>406.8</v>
      </c>
      <c r="BN16">
        <v>411.3</v>
      </c>
      <c r="BO16" s="26"/>
    </row>
    <row r="17" spans="1:67">
      <c r="A17" s="14">
        <v>52</v>
      </c>
      <c r="B17" t="s">
        <v>44</v>
      </c>
      <c r="C17" t="s">
        <v>45</v>
      </c>
      <c r="D17">
        <v>329.4</v>
      </c>
      <c r="E17">
        <v>323.3</v>
      </c>
      <c r="F17">
        <v>326.7</v>
      </c>
      <c r="G17">
        <v>320.8</v>
      </c>
      <c r="H17">
        <v>322.7</v>
      </c>
      <c r="I17">
        <v>318.7</v>
      </c>
      <c r="J17">
        <v>320.60000000000002</v>
      </c>
      <c r="K17" s="6">
        <v>323.5</v>
      </c>
      <c r="L17">
        <v>321.39999999999998</v>
      </c>
      <c r="M17">
        <v>318.5</v>
      </c>
      <c r="N17">
        <v>316.5</v>
      </c>
      <c r="O17">
        <v>316.60000000000002</v>
      </c>
      <c r="P17">
        <v>319.5</v>
      </c>
      <c r="Q17">
        <v>322.2</v>
      </c>
      <c r="R17">
        <v>321.3</v>
      </c>
      <c r="S17">
        <v>318.3</v>
      </c>
      <c r="T17">
        <v>320.2</v>
      </c>
      <c r="U17">
        <v>320.7</v>
      </c>
      <c r="V17">
        <v>316.89999999999998</v>
      </c>
      <c r="W17">
        <v>323.39999999999998</v>
      </c>
      <c r="X17">
        <v>321.89999999999998</v>
      </c>
      <c r="Y17">
        <v>322.3</v>
      </c>
      <c r="Z17">
        <v>329.9</v>
      </c>
      <c r="AA17">
        <v>330.3</v>
      </c>
      <c r="AB17">
        <v>328.3</v>
      </c>
      <c r="AC17">
        <v>324.3</v>
      </c>
      <c r="AD17">
        <v>322.39999999999998</v>
      </c>
      <c r="AE17">
        <v>325.8</v>
      </c>
      <c r="AF17">
        <v>329.8</v>
      </c>
      <c r="AG17">
        <v>321.10000000000002</v>
      </c>
      <c r="AH17">
        <v>319.5</v>
      </c>
      <c r="AI17">
        <v>325.10000000000002</v>
      </c>
      <c r="AJ17">
        <v>323.39999999999998</v>
      </c>
      <c r="AK17">
        <v>322.39999999999998</v>
      </c>
      <c r="AL17">
        <v>320.2</v>
      </c>
      <c r="AM17" s="28">
        <v>695.4</v>
      </c>
      <c r="AN17">
        <v>323.10000000000002</v>
      </c>
      <c r="AO17">
        <v>329.2</v>
      </c>
      <c r="AP17">
        <v>325.3</v>
      </c>
      <c r="AQ17">
        <v>322.5</v>
      </c>
      <c r="AS17">
        <v>325.10000000000002</v>
      </c>
      <c r="AT17">
        <v>327.7</v>
      </c>
      <c r="AU17">
        <v>329.8</v>
      </c>
      <c r="AV17">
        <v>327.39999999999998</v>
      </c>
      <c r="AW17">
        <v>327.2</v>
      </c>
      <c r="AX17">
        <v>328.5</v>
      </c>
      <c r="AY17">
        <v>326.7</v>
      </c>
      <c r="AZ17">
        <v>329.3</v>
      </c>
      <c r="BA17">
        <v>328.4</v>
      </c>
      <c r="BB17">
        <v>333.6</v>
      </c>
      <c r="BC17">
        <v>329.8</v>
      </c>
      <c r="BD17">
        <v>329.7</v>
      </c>
      <c r="BE17">
        <v>328.4</v>
      </c>
      <c r="BF17">
        <v>327.7</v>
      </c>
      <c r="BG17">
        <v>325.89999999999998</v>
      </c>
      <c r="BH17">
        <v>328</v>
      </c>
      <c r="BI17">
        <v>329.8</v>
      </c>
      <c r="BJ17">
        <v>332.2</v>
      </c>
      <c r="BK17">
        <v>333.9</v>
      </c>
      <c r="BL17">
        <v>324.89999999999998</v>
      </c>
      <c r="BM17">
        <v>322.39999999999998</v>
      </c>
      <c r="BN17">
        <v>329.5</v>
      </c>
      <c r="BO17" s="26"/>
    </row>
    <row r="18" spans="1:67">
      <c r="A18" s="13">
        <v>53</v>
      </c>
      <c r="B18" t="s">
        <v>44</v>
      </c>
      <c r="C18" t="s">
        <v>46</v>
      </c>
      <c r="D18">
        <v>308.89999999999998</v>
      </c>
      <c r="E18">
        <v>302.5</v>
      </c>
      <c r="F18">
        <v>299.7</v>
      </c>
      <c r="G18">
        <v>298.10000000000002</v>
      </c>
      <c r="H18">
        <v>303.3</v>
      </c>
      <c r="I18">
        <v>299.10000000000002</v>
      </c>
      <c r="J18">
        <v>300.60000000000002</v>
      </c>
      <c r="K18" s="6">
        <v>299.8</v>
      </c>
      <c r="L18">
        <v>304</v>
      </c>
      <c r="M18">
        <v>313.3</v>
      </c>
      <c r="N18">
        <v>315.7</v>
      </c>
      <c r="O18">
        <v>323.39999999999998</v>
      </c>
      <c r="P18">
        <v>327.7</v>
      </c>
      <c r="Q18">
        <v>332.1</v>
      </c>
      <c r="R18">
        <v>338.9</v>
      </c>
      <c r="S18">
        <v>338.2</v>
      </c>
      <c r="T18">
        <v>342</v>
      </c>
      <c r="U18">
        <v>343.3</v>
      </c>
      <c r="V18">
        <v>346.7</v>
      </c>
      <c r="W18">
        <v>340.4</v>
      </c>
      <c r="X18">
        <v>347.4</v>
      </c>
      <c r="Y18">
        <v>347.8</v>
      </c>
      <c r="Z18">
        <v>351</v>
      </c>
      <c r="AA18">
        <v>350</v>
      </c>
      <c r="AB18">
        <v>353.6</v>
      </c>
      <c r="AC18">
        <v>351.9</v>
      </c>
      <c r="AD18">
        <v>352.7</v>
      </c>
      <c r="AE18">
        <v>354</v>
      </c>
      <c r="AF18">
        <v>355.6</v>
      </c>
      <c r="AG18">
        <v>352.7</v>
      </c>
      <c r="AH18">
        <v>352.9</v>
      </c>
      <c r="AI18">
        <v>351.9</v>
      </c>
      <c r="AJ18">
        <v>353.3</v>
      </c>
      <c r="AK18">
        <v>356.6</v>
      </c>
      <c r="AL18">
        <v>357.6</v>
      </c>
      <c r="AM18">
        <v>358.7</v>
      </c>
      <c r="AN18">
        <v>354.2</v>
      </c>
      <c r="AO18">
        <v>356.1</v>
      </c>
      <c r="AP18">
        <v>355.2</v>
      </c>
      <c r="AQ18">
        <v>358.6</v>
      </c>
      <c r="AS18">
        <v>355.1</v>
      </c>
      <c r="AT18">
        <v>359.8</v>
      </c>
      <c r="AU18">
        <v>359.2</v>
      </c>
      <c r="AV18">
        <v>359.3</v>
      </c>
      <c r="AW18">
        <v>356.9</v>
      </c>
      <c r="AX18">
        <v>357</v>
      </c>
      <c r="AY18">
        <v>357.1</v>
      </c>
      <c r="AZ18">
        <v>360.1</v>
      </c>
      <c r="BA18">
        <v>357.4</v>
      </c>
      <c r="BB18">
        <v>359.2</v>
      </c>
      <c r="BC18">
        <v>359.3</v>
      </c>
      <c r="BD18">
        <v>357.4</v>
      </c>
      <c r="BE18">
        <v>358.2</v>
      </c>
      <c r="BF18">
        <v>359.4</v>
      </c>
      <c r="BG18">
        <v>359.5</v>
      </c>
      <c r="BH18">
        <v>358.1</v>
      </c>
      <c r="BI18">
        <v>359.9</v>
      </c>
      <c r="BJ18">
        <v>365.2</v>
      </c>
      <c r="BK18">
        <v>364.6</v>
      </c>
      <c r="BL18">
        <v>359.6</v>
      </c>
      <c r="BM18">
        <v>362.2</v>
      </c>
      <c r="BN18">
        <v>361.3</v>
      </c>
      <c r="BO18" s="26"/>
    </row>
    <row r="19" spans="1:67">
      <c r="A19" s="14">
        <v>54</v>
      </c>
      <c r="B19" t="s">
        <v>44</v>
      </c>
      <c r="C19" t="s">
        <v>47</v>
      </c>
      <c r="D19">
        <v>378.2</v>
      </c>
      <c r="E19">
        <v>374.2</v>
      </c>
      <c r="F19">
        <v>372.1</v>
      </c>
      <c r="G19">
        <v>369.5</v>
      </c>
      <c r="H19">
        <v>373</v>
      </c>
      <c r="I19">
        <v>371.3</v>
      </c>
      <c r="J19">
        <v>372.4</v>
      </c>
      <c r="K19" s="6">
        <v>372.7</v>
      </c>
      <c r="L19">
        <v>370.3</v>
      </c>
      <c r="M19">
        <v>379.4</v>
      </c>
      <c r="N19">
        <v>381.2</v>
      </c>
      <c r="O19">
        <v>389.5</v>
      </c>
      <c r="P19">
        <v>395.3</v>
      </c>
      <c r="Q19">
        <v>400.1</v>
      </c>
      <c r="R19">
        <v>406.3</v>
      </c>
      <c r="S19">
        <v>410.1</v>
      </c>
      <c r="T19">
        <v>417.3</v>
      </c>
      <c r="U19">
        <v>421.3</v>
      </c>
      <c r="V19">
        <v>425.7</v>
      </c>
      <c r="W19">
        <v>430.2</v>
      </c>
      <c r="X19">
        <v>423.7</v>
      </c>
      <c r="Y19">
        <v>420.6</v>
      </c>
      <c r="Z19">
        <v>426.3</v>
      </c>
      <c r="AA19">
        <v>426.8</v>
      </c>
      <c r="AB19">
        <v>428.8</v>
      </c>
      <c r="AC19">
        <v>430.7</v>
      </c>
      <c r="AD19">
        <v>428.1</v>
      </c>
      <c r="AE19">
        <v>430.5</v>
      </c>
      <c r="AF19">
        <v>433.9</v>
      </c>
      <c r="AG19">
        <v>434.2</v>
      </c>
      <c r="AH19">
        <v>434.8</v>
      </c>
      <c r="AI19">
        <v>433.7</v>
      </c>
      <c r="AJ19">
        <v>437.8</v>
      </c>
      <c r="AK19">
        <v>441.9</v>
      </c>
      <c r="AL19">
        <v>442.7</v>
      </c>
      <c r="AM19">
        <v>447.5</v>
      </c>
      <c r="AN19">
        <v>443.6</v>
      </c>
      <c r="AO19">
        <v>446.6</v>
      </c>
      <c r="AP19">
        <v>452.4</v>
      </c>
      <c r="AQ19">
        <v>459.9</v>
      </c>
      <c r="AS19">
        <v>453.4</v>
      </c>
      <c r="AT19">
        <v>457.5</v>
      </c>
      <c r="AU19">
        <v>462.2</v>
      </c>
      <c r="AV19">
        <v>462.5</v>
      </c>
      <c r="AW19">
        <v>463.5</v>
      </c>
      <c r="AX19">
        <v>464.5</v>
      </c>
      <c r="AY19">
        <v>464.2</v>
      </c>
      <c r="AZ19">
        <v>465.8</v>
      </c>
      <c r="BA19">
        <v>464.9</v>
      </c>
      <c r="BB19">
        <v>469.9</v>
      </c>
      <c r="BC19">
        <v>471</v>
      </c>
      <c r="BD19">
        <v>467.7</v>
      </c>
      <c r="BE19">
        <v>474.5</v>
      </c>
      <c r="BF19">
        <v>474</v>
      </c>
      <c r="BG19">
        <v>471.2</v>
      </c>
      <c r="BH19">
        <v>474.9</v>
      </c>
      <c r="BI19">
        <v>475.5</v>
      </c>
      <c r="BJ19">
        <v>486.3</v>
      </c>
      <c r="BK19">
        <v>486</v>
      </c>
      <c r="BL19">
        <v>481.8</v>
      </c>
      <c r="BM19">
        <v>481.4</v>
      </c>
      <c r="BN19">
        <v>487.6</v>
      </c>
      <c r="BO19" s="26"/>
    </row>
    <row r="20" spans="1:67">
      <c r="A20" s="13">
        <v>55</v>
      </c>
      <c r="B20" t="s">
        <v>44</v>
      </c>
      <c r="C20" t="s">
        <v>46</v>
      </c>
      <c r="D20">
        <v>276.39999999999998</v>
      </c>
      <c r="E20">
        <v>276.3</v>
      </c>
      <c r="F20">
        <v>275.39999999999998</v>
      </c>
      <c r="G20">
        <v>276.10000000000002</v>
      </c>
      <c r="H20">
        <v>276.39999999999998</v>
      </c>
      <c r="I20">
        <v>275.39999999999998</v>
      </c>
      <c r="J20">
        <v>280.2</v>
      </c>
      <c r="K20" s="6">
        <v>281.3</v>
      </c>
      <c r="L20">
        <v>285</v>
      </c>
      <c r="M20">
        <v>287.39999999999998</v>
      </c>
      <c r="N20">
        <v>291.60000000000002</v>
      </c>
      <c r="O20">
        <v>296.10000000000002</v>
      </c>
      <c r="P20">
        <v>303.10000000000002</v>
      </c>
      <c r="Q20">
        <v>306.89999999999998</v>
      </c>
      <c r="R20">
        <v>310.3</v>
      </c>
      <c r="S20">
        <v>309.89999999999998</v>
      </c>
      <c r="T20">
        <v>309.8</v>
      </c>
      <c r="U20">
        <v>312.39999999999998</v>
      </c>
      <c r="V20">
        <v>310.5</v>
      </c>
      <c r="W20">
        <v>311.7</v>
      </c>
      <c r="X20">
        <v>309.7</v>
      </c>
      <c r="Y20">
        <v>310.60000000000002</v>
      </c>
      <c r="Z20">
        <v>315.7</v>
      </c>
      <c r="AA20">
        <v>314.5</v>
      </c>
      <c r="AB20">
        <v>313.2</v>
      </c>
      <c r="AC20">
        <v>308</v>
      </c>
      <c r="AD20">
        <v>303.5</v>
      </c>
      <c r="AE20">
        <v>306.5</v>
      </c>
      <c r="AF20">
        <v>307.60000000000002</v>
      </c>
      <c r="AG20">
        <v>307.5</v>
      </c>
      <c r="AH20">
        <v>304.3</v>
      </c>
      <c r="AI20">
        <v>307.5</v>
      </c>
      <c r="AJ20">
        <v>305.2</v>
      </c>
      <c r="AK20">
        <v>307.10000000000002</v>
      </c>
      <c r="AL20">
        <v>308.89999999999998</v>
      </c>
      <c r="AM20">
        <v>311.10000000000002</v>
      </c>
      <c r="AN20">
        <v>315</v>
      </c>
      <c r="AO20">
        <v>316.7</v>
      </c>
      <c r="AP20">
        <v>315.10000000000002</v>
      </c>
      <c r="AQ20">
        <v>313.7</v>
      </c>
      <c r="AS20">
        <v>315.8</v>
      </c>
      <c r="AT20">
        <v>318.3</v>
      </c>
      <c r="AU20">
        <v>318.39999999999998</v>
      </c>
      <c r="AV20">
        <v>314</v>
      </c>
      <c r="AW20">
        <v>314.3</v>
      </c>
      <c r="AX20">
        <v>315.8</v>
      </c>
      <c r="AY20">
        <v>320</v>
      </c>
      <c r="AZ20">
        <v>324</v>
      </c>
      <c r="BA20">
        <v>322.2</v>
      </c>
      <c r="BB20">
        <v>320.5</v>
      </c>
      <c r="BC20">
        <v>317.8</v>
      </c>
      <c r="BD20">
        <v>318.3</v>
      </c>
      <c r="BE20">
        <v>320.60000000000002</v>
      </c>
      <c r="BF20">
        <v>321.7</v>
      </c>
      <c r="BG20">
        <v>319.3</v>
      </c>
      <c r="BH20">
        <v>323.60000000000002</v>
      </c>
      <c r="BI20">
        <v>320.7</v>
      </c>
      <c r="BJ20">
        <v>321.10000000000002</v>
      </c>
      <c r="BK20">
        <v>323.3</v>
      </c>
      <c r="BL20">
        <v>324.8</v>
      </c>
      <c r="BM20">
        <v>326.60000000000002</v>
      </c>
      <c r="BN20">
        <v>327.8</v>
      </c>
      <c r="BO20" s="26"/>
    </row>
    <row r="21" spans="1:67">
      <c r="A21" s="14">
        <v>56</v>
      </c>
      <c r="B21" t="s">
        <v>48</v>
      </c>
      <c r="C21" t="s">
        <v>47</v>
      </c>
      <c r="D21">
        <v>509.7</v>
      </c>
      <c r="E21">
        <v>504.1</v>
      </c>
      <c r="F21">
        <v>500.3</v>
      </c>
      <c r="G21">
        <v>497</v>
      </c>
      <c r="H21">
        <v>499.1</v>
      </c>
      <c r="I21">
        <v>491.5</v>
      </c>
      <c r="J21">
        <v>495.9</v>
      </c>
      <c r="K21" s="6">
        <v>496.4</v>
      </c>
      <c r="L21">
        <v>488.2</v>
      </c>
      <c r="M21">
        <v>494.3</v>
      </c>
      <c r="N21">
        <v>498.2</v>
      </c>
      <c r="O21">
        <v>500.8</v>
      </c>
      <c r="P21">
        <v>503</v>
      </c>
      <c r="Q21">
        <v>505.7</v>
      </c>
      <c r="R21">
        <v>510.7</v>
      </c>
      <c r="S21">
        <v>505.4</v>
      </c>
      <c r="T21">
        <v>511.3</v>
      </c>
      <c r="U21">
        <v>511.2</v>
      </c>
      <c r="V21">
        <v>512.79999999999995</v>
      </c>
      <c r="W21">
        <v>516.1</v>
      </c>
      <c r="X21">
        <v>506.9</v>
      </c>
      <c r="Y21">
        <v>510.5</v>
      </c>
      <c r="Z21">
        <v>515.4</v>
      </c>
      <c r="AA21">
        <v>517.20000000000005</v>
      </c>
      <c r="AB21">
        <v>517.70000000000005</v>
      </c>
      <c r="AC21">
        <v>518.4</v>
      </c>
      <c r="AD21">
        <v>516.9</v>
      </c>
      <c r="AE21">
        <v>519.1</v>
      </c>
      <c r="AF21">
        <v>522.1</v>
      </c>
      <c r="AG21">
        <v>520.29999999999995</v>
      </c>
      <c r="AH21">
        <v>517.4</v>
      </c>
      <c r="AI21">
        <v>517.1</v>
      </c>
      <c r="AJ21">
        <v>522.1</v>
      </c>
      <c r="AK21">
        <v>520.9</v>
      </c>
      <c r="AL21">
        <v>520.70000000000005</v>
      </c>
      <c r="AM21">
        <v>523.29999999999995</v>
      </c>
      <c r="AN21">
        <v>523.70000000000005</v>
      </c>
      <c r="AO21">
        <v>527.9</v>
      </c>
      <c r="AP21">
        <v>528.6</v>
      </c>
      <c r="AQ21">
        <v>531</v>
      </c>
      <c r="AS21">
        <v>533.20000000000005</v>
      </c>
      <c r="AT21">
        <v>536.20000000000005</v>
      </c>
      <c r="AU21">
        <v>540</v>
      </c>
      <c r="AV21">
        <v>539.1</v>
      </c>
      <c r="AW21">
        <v>544.9</v>
      </c>
      <c r="AX21">
        <v>544.1</v>
      </c>
      <c r="AY21">
        <v>544.4</v>
      </c>
      <c r="AZ21">
        <v>545.29999999999995</v>
      </c>
      <c r="BA21">
        <v>551.20000000000005</v>
      </c>
      <c r="BB21">
        <v>552.5</v>
      </c>
      <c r="BC21">
        <v>553.20000000000005</v>
      </c>
      <c r="BD21">
        <v>552.70000000000005</v>
      </c>
      <c r="BE21">
        <v>557.20000000000005</v>
      </c>
      <c r="BF21">
        <v>553.9</v>
      </c>
      <c r="BG21">
        <v>554.29999999999995</v>
      </c>
      <c r="BH21">
        <v>558.1</v>
      </c>
      <c r="BI21">
        <v>561.20000000000005</v>
      </c>
      <c r="BJ21">
        <v>565.20000000000005</v>
      </c>
      <c r="BK21">
        <v>568.70000000000005</v>
      </c>
      <c r="BL21">
        <v>562.70000000000005</v>
      </c>
      <c r="BM21">
        <v>566.29999999999995</v>
      </c>
      <c r="BN21">
        <v>566.79999999999995</v>
      </c>
      <c r="BO21" s="26"/>
    </row>
    <row r="22" spans="1:67">
      <c r="A22" s="13">
        <v>57</v>
      </c>
      <c r="B22" t="s">
        <v>48</v>
      </c>
      <c r="C22" t="s">
        <v>45</v>
      </c>
      <c r="D22">
        <v>536</v>
      </c>
      <c r="E22">
        <v>529.6</v>
      </c>
      <c r="F22">
        <v>521.20000000000005</v>
      </c>
      <c r="G22">
        <v>520.20000000000005</v>
      </c>
      <c r="H22">
        <v>524.70000000000005</v>
      </c>
      <c r="I22">
        <v>516.70000000000005</v>
      </c>
      <c r="J22">
        <v>517.79999999999995</v>
      </c>
      <c r="K22" s="6">
        <v>509.8</v>
      </c>
      <c r="L22">
        <v>512.4</v>
      </c>
      <c r="M22">
        <v>515.20000000000005</v>
      </c>
      <c r="N22">
        <v>515.29999999999995</v>
      </c>
      <c r="O22">
        <v>511.6</v>
      </c>
      <c r="P22">
        <v>515.20000000000005</v>
      </c>
      <c r="Q22">
        <v>514.9</v>
      </c>
      <c r="R22">
        <v>513</v>
      </c>
      <c r="S22">
        <v>513.20000000000005</v>
      </c>
      <c r="T22">
        <v>509.1</v>
      </c>
      <c r="U22">
        <v>514.29999999999995</v>
      </c>
      <c r="V22">
        <v>511.5</v>
      </c>
      <c r="W22">
        <v>517.70000000000005</v>
      </c>
      <c r="X22">
        <v>516.4</v>
      </c>
      <c r="Y22">
        <v>521.9</v>
      </c>
      <c r="Z22">
        <v>521.4</v>
      </c>
      <c r="AA22">
        <v>527.1</v>
      </c>
      <c r="AB22">
        <v>520.70000000000005</v>
      </c>
      <c r="AC22">
        <v>524.5</v>
      </c>
      <c r="AD22">
        <v>517.20000000000005</v>
      </c>
      <c r="AE22">
        <v>519.79999999999995</v>
      </c>
      <c r="AF22">
        <v>527</v>
      </c>
      <c r="AG22">
        <v>525.6</v>
      </c>
      <c r="AH22" s="28">
        <v>471.5</v>
      </c>
      <c r="AI22">
        <v>530.5</v>
      </c>
      <c r="AJ22">
        <v>526.5</v>
      </c>
      <c r="AK22">
        <v>527.20000000000005</v>
      </c>
      <c r="AL22">
        <v>528.4</v>
      </c>
      <c r="AM22">
        <v>531.1</v>
      </c>
      <c r="AN22">
        <v>532.6</v>
      </c>
      <c r="AO22">
        <v>535.4</v>
      </c>
      <c r="AP22">
        <v>533.29999999999995</v>
      </c>
      <c r="AQ22">
        <v>532.4</v>
      </c>
      <c r="AS22">
        <v>531.79999999999995</v>
      </c>
      <c r="AT22">
        <v>530.70000000000005</v>
      </c>
      <c r="AU22">
        <v>532.79999999999995</v>
      </c>
      <c r="AV22">
        <v>536.1</v>
      </c>
      <c r="AW22">
        <v>535.29999999999995</v>
      </c>
      <c r="AX22">
        <v>536.4</v>
      </c>
      <c r="AY22">
        <v>535.5</v>
      </c>
      <c r="AZ22">
        <v>540.79999999999995</v>
      </c>
      <c r="BA22">
        <v>538.70000000000005</v>
      </c>
      <c r="BB22">
        <v>539.1</v>
      </c>
      <c r="BC22">
        <v>537.5</v>
      </c>
      <c r="BD22">
        <v>545</v>
      </c>
      <c r="BE22">
        <v>543.20000000000005</v>
      </c>
      <c r="BF22">
        <v>540.6</v>
      </c>
      <c r="BG22">
        <v>538.6</v>
      </c>
      <c r="BH22">
        <v>544.5</v>
      </c>
      <c r="BI22">
        <v>543.70000000000005</v>
      </c>
      <c r="BJ22">
        <v>547.5</v>
      </c>
      <c r="BK22">
        <v>539.29999999999995</v>
      </c>
      <c r="BL22">
        <v>541.9</v>
      </c>
      <c r="BM22">
        <v>542.1</v>
      </c>
      <c r="BN22">
        <v>541.20000000000005</v>
      </c>
      <c r="BO22" s="26"/>
    </row>
    <row r="23" spans="1:67">
      <c r="A23" s="14">
        <v>58</v>
      </c>
      <c r="B23" t="s">
        <v>48</v>
      </c>
      <c r="C23" t="s">
        <v>45</v>
      </c>
      <c r="D23">
        <v>538.4</v>
      </c>
      <c r="E23">
        <v>528.6</v>
      </c>
      <c r="F23">
        <v>529.4</v>
      </c>
      <c r="G23">
        <v>531</v>
      </c>
      <c r="H23">
        <v>534.5</v>
      </c>
      <c r="I23">
        <v>526.70000000000005</v>
      </c>
      <c r="J23">
        <v>529.20000000000005</v>
      </c>
      <c r="K23" s="6">
        <v>529.4</v>
      </c>
      <c r="L23">
        <v>533.5</v>
      </c>
      <c r="M23">
        <v>532.5</v>
      </c>
      <c r="N23">
        <v>533.20000000000005</v>
      </c>
      <c r="O23">
        <v>533.5</v>
      </c>
      <c r="P23">
        <v>536.1</v>
      </c>
      <c r="Q23">
        <v>534.79999999999995</v>
      </c>
      <c r="R23">
        <v>539.4</v>
      </c>
      <c r="S23">
        <v>530.6</v>
      </c>
      <c r="T23">
        <v>539.70000000000005</v>
      </c>
      <c r="U23">
        <v>537.20000000000005</v>
      </c>
      <c r="V23">
        <v>541</v>
      </c>
      <c r="W23">
        <v>546.29999999999995</v>
      </c>
      <c r="X23">
        <v>545.79999999999995</v>
      </c>
      <c r="Y23">
        <v>541.29999999999995</v>
      </c>
      <c r="Z23">
        <v>546</v>
      </c>
      <c r="AA23">
        <v>552.20000000000005</v>
      </c>
      <c r="AB23">
        <v>553.9</v>
      </c>
      <c r="AC23">
        <v>545.6</v>
      </c>
      <c r="AD23">
        <v>548.70000000000005</v>
      </c>
      <c r="AE23">
        <v>550.29999999999995</v>
      </c>
      <c r="AF23">
        <v>555.79999999999995</v>
      </c>
      <c r="AG23">
        <v>555.6</v>
      </c>
      <c r="AH23">
        <v>547.9</v>
      </c>
      <c r="AI23">
        <v>555.79999999999995</v>
      </c>
      <c r="AJ23">
        <v>548.9</v>
      </c>
      <c r="AK23">
        <v>551.70000000000005</v>
      </c>
      <c r="AL23">
        <v>555.1</v>
      </c>
      <c r="AM23">
        <v>553.6</v>
      </c>
      <c r="AN23">
        <v>561.6</v>
      </c>
      <c r="AO23">
        <v>560.1</v>
      </c>
      <c r="AP23">
        <v>561.1</v>
      </c>
      <c r="AQ23">
        <v>560.1</v>
      </c>
      <c r="AS23">
        <v>565.4</v>
      </c>
      <c r="AT23">
        <v>560</v>
      </c>
      <c r="AU23">
        <v>568.79999999999995</v>
      </c>
      <c r="AV23">
        <v>567.70000000000005</v>
      </c>
      <c r="AW23">
        <v>568.1</v>
      </c>
      <c r="AX23">
        <v>571.1</v>
      </c>
      <c r="AY23">
        <v>570.29999999999995</v>
      </c>
      <c r="AZ23">
        <v>574</v>
      </c>
      <c r="BA23">
        <v>570.5</v>
      </c>
      <c r="BB23">
        <v>571.6</v>
      </c>
      <c r="BC23">
        <v>577.5</v>
      </c>
      <c r="BD23">
        <v>568.79999999999995</v>
      </c>
      <c r="BE23">
        <v>567.4</v>
      </c>
      <c r="BF23">
        <v>566.70000000000005</v>
      </c>
      <c r="BG23">
        <v>570.4</v>
      </c>
      <c r="BH23">
        <v>570.9</v>
      </c>
      <c r="BI23">
        <v>569</v>
      </c>
      <c r="BJ23">
        <v>574</v>
      </c>
      <c r="BK23">
        <v>571.5</v>
      </c>
      <c r="BL23">
        <v>575.1</v>
      </c>
      <c r="BM23">
        <v>573.70000000000005</v>
      </c>
      <c r="BN23">
        <v>572.5</v>
      </c>
      <c r="BO23" s="26"/>
    </row>
    <row r="24" spans="1:67">
      <c r="A24" s="13">
        <v>59</v>
      </c>
      <c r="B24" t="s">
        <v>48</v>
      </c>
      <c r="C24" t="s">
        <v>46</v>
      </c>
      <c r="D24">
        <v>542.1</v>
      </c>
      <c r="E24">
        <v>528.1</v>
      </c>
      <c r="F24">
        <v>522.29999999999995</v>
      </c>
      <c r="G24">
        <v>527.6</v>
      </c>
      <c r="H24">
        <v>524.6</v>
      </c>
      <c r="I24">
        <v>525.20000000000005</v>
      </c>
      <c r="J24">
        <v>525.4</v>
      </c>
      <c r="K24" s="6">
        <v>523.70000000000005</v>
      </c>
      <c r="L24">
        <v>533.79999999999995</v>
      </c>
      <c r="M24">
        <v>543.1</v>
      </c>
      <c r="N24">
        <v>544.70000000000005</v>
      </c>
      <c r="O24">
        <v>553</v>
      </c>
      <c r="P24">
        <v>554.1</v>
      </c>
      <c r="Q24">
        <v>563.20000000000005</v>
      </c>
      <c r="R24">
        <v>568.5</v>
      </c>
      <c r="S24">
        <v>570.1</v>
      </c>
      <c r="T24" s="28">
        <v>515.4</v>
      </c>
      <c r="U24">
        <v>581.20000000000005</v>
      </c>
      <c r="V24">
        <v>586.5</v>
      </c>
      <c r="W24">
        <v>594.6</v>
      </c>
      <c r="X24">
        <v>593.70000000000005</v>
      </c>
      <c r="Y24">
        <v>598.79999999999995</v>
      </c>
      <c r="Z24">
        <v>603.20000000000005</v>
      </c>
      <c r="AA24">
        <v>613.70000000000005</v>
      </c>
      <c r="AB24">
        <v>610.1</v>
      </c>
      <c r="AC24">
        <v>614.20000000000005</v>
      </c>
      <c r="AD24">
        <v>617.4</v>
      </c>
      <c r="AE24">
        <v>614.70000000000005</v>
      </c>
      <c r="AF24">
        <v>618.20000000000005</v>
      </c>
      <c r="AG24">
        <v>616</v>
      </c>
      <c r="AH24">
        <v>620.20000000000005</v>
      </c>
      <c r="AI24">
        <v>620.5</v>
      </c>
      <c r="AJ24">
        <v>623.20000000000005</v>
      </c>
      <c r="AK24">
        <v>624.4</v>
      </c>
      <c r="AL24">
        <v>624</v>
      </c>
      <c r="AM24">
        <v>624.70000000000005</v>
      </c>
      <c r="AN24">
        <v>625.6</v>
      </c>
      <c r="AO24">
        <v>625.1</v>
      </c>
      <c r="AP24">
        <v>627.5</v>
      </c>
      <c r="AQ24">
        <v>634.20000000000005</v>
      </c>
      <c r="AS24">
        <v>626.29999999999995</v>
      </c>
      <c r="AT24">
        <v>634.5</v>
      </c>
      <c r="AU24">
        <v>638.20000000000005</v>
      </c>
      <c r="AV24">
        <v>638.79999999999995</v>
      </c>
      <c r="AW24">
        <v>644.70000000000005</v>
      </c>
      <c r="AX24">
        <v>643.79999999999995</v>
      </c>
      <c r="AY24">
        <v>644</v>
      </c>
      <c r="AZ24">
        <v>645.1</v>
      </c>
      <c r="BA24">
        <v>648.20000000000005</v>
      </c>
      <c r="BB24">
        <v>651.4</v>
      </c>
      <c r="BC24" s="28">
        <v>547.6</v>
      </c>
      <c r="BD24">
        <v>651</v>
      </c>
      <c r="BE24">
        <v>649.79999999999995</v>
      </c>
      <c r="BF24">
        <v>651.6</v>
      </c>
      <c r="BG24">
        <v>653.4</v>
      </c>
      <c r="BH24">
        <v>650</v>
      </c>
      <c r="BI24">
        <v>649.5</v>
      </c>
      <c r="BJ24">
        <v>654.70000000000005</v>
      </c>
      <c r="BK24">
        <v>654.6</v>
      </c>
      <c r="BL24">
        <v>651.79999999999995</v>
      </c>
      <c r="BM24">
        <v>653</v>
      </c>
      <c r="BN24">
        <v>654.70000000000005</v>
      </c>
      <c r="BO24" s="26"/>
    </row>
    <row r="25" spans="1:67">
      <c r="A25" s="14">
        <v>60</v>
      </c>
      <c r="B25" t="s">
        <v>48</v>
      </c>
      <c r="C25" t="s">
        <v>47</v>
      </c>
      <c r="D25">
        <v>529.9</v>
      </c>
      <c r="E25">
        <v>524.79999999999995</v>
      </c>
      <c r="F25">
        <v>524.29999999999995</v>
      </c>
      <c r="G25">
        <v>522.6</v>
      </c>
      <c r="H25">
        <v>526.5</v>
      </c>
      <c r="I25">
        <v>527.9</v>
      </c>
      <c r="J25">
        <v>528.5</v>
      </c>
      <c r="K25" s="6">
        <v>525.5</v>
      </c>
      <c r="L25">
        <v>522.1</v>
      </c>
      <c r="M25">
        <v>524.9</v>
      </c>
      <c r="N25">
        <v>530</v>
      </c>
      <c r="O25">
        <v>530.6</v>
      </c>
      <c r="P25">
        <v>534.1</v>
      </c>
      <c r="Q25">
        <v>536</v>
      </c>
      <c r="R25">
        <v>540.9</v>
      </c>
      <c r="S25">
        <v>541.79999999999995</v>
      </c>
      <c r="T25">
        <v>544.1</v>
      </c>
      <c r="U25">
        <v>546.5</v>
      </c>
      <c r="V25">
        <v>546.29999999999995</v>
      </c>
      <c r="W25">
        <v>549.4</v>
      </c>
      <c r="X25">
        <v>546.6</v>
      </c>
      <c r="Y25">
        <v>550.20000000000005</v>
      </c>
      <c r="Z25">
        <v>555.9</v>
      </c>
      <c r="AA25">
        <v>556.70000000000005</v>
      </c>
      <c r="AB25">
        <v>553</v>
      </c>
      <c r="AC25">
        <v>556.29999999999995</v>
      </c>
      <c r="AD25">
        <v>553</v>
      </c>
      <c r="AE25">
        <v>554.4</v>
      </c>
      <c r="AF25">
        <v>559.1</v>
      </c>
      <c r="AG25">
        <v>554</v>
      </c>
      <c r="AH25">
        <v>561.6</v>
      </c>
      <c r="AI25">
        <v>559.6</v>
      </c>
      <c r="AJ25">
        <v>560.70000000000005</v>
      </c>
      <c r="AK25">
        <v>564.79999999999995</v>
      </c>
      <c r="AL25">
        <v>565</v>
      </c>
      <c r="AM25">
        <v>566.4</v>
      </c>
      <c r="AN25">
        <v>570</v>
      </c>
      <c r="AO25">
        <v>571.20000000000005</v>
      </c>
      <c r="AP25">
        <v>574.9</v>
      </c>
      <c r="AQ25">
        <v>572.1</v>
      </c>
      <c r="AS25">
        <v>575</v>
      </c>
      <c r="AT25">
        <v>576.6</v>
      </c>
      <c r="AU25">
        <v>581.70000000000005</v>
      </c>
      <c r="AV25">
        <v>578.5</v>
      </c>
      <c r="AW25">
        <v>587.5</v>
      </c>
      <c r="AX25">
        <v>586.70000000000005</v>
      </c>
      <c r="AY25">
        <v>585.70000000000005</v>
      </c>
      <c r="AZ25">
        <v>589.79999999999995</v>
      </c>
      <c r="BA25">
        <v>592.20000000000005</v>
      </c>
      <c r="BB25">
        <v>596.20000000000005</v>
      </c>
      <c r="BC25">
        <v>596.70000000000005</v>
      </c>
      <c r="BD25">
        <v>594.79999999999995</v>
      </c>
      <c r="BE25">
        <v>599.4</v>
      </c>
      <c r="BF25">
        <v>601.5</v>
      </c>
      <c r="BG25">
        <v>597.9</v>
      </c>
      <c r="BH25">
        <v>602.29999999999995</v>
      </c>
      <c r="BI25">
        <v>599.4</v>
      </c>
      <c r="BJ25">
        <v>608.20000000000005</v>
      </c>
      <c r="BK25">
        <v>605.29999999999995</v>
      </c>
      <c r="BL25">
        <v>608.1</v>
      </c>
      <c r="BM25">
        <v>608.4</v>
      </c>
      <c r="BN25">
        <v>613.20000000000005</v>
      </c>
      <c r="BO25" s="26"/>
    </row>
    <row r="26" spans="1:67">
      <c r="A26" s="13">
        <v>61</v>
      </c>
      <c r="B26" t="s">
        <v>48</v>
      </c>
      <c r="C26" t="s">
        <v>46</v>
      </c>
      <c r="D26">
        <v>516.79999999999995</v>
      </c>
      <c r="E26">
        <v>503.7</v>
      </c>
      <c r="F26">
        <v>501.2</v>
      </c>
      <c r="G26">
        <v>506.4</v>
      </c>
      <c r="H26">
        <v>504</v>
      </c>
      <c r="I26">
        <v>500.9</v>
      </c>
      <c r="J26">
        <v>507.4</v>
      </c>
      <c r="K26" s="6">
        <v>505.1</v>
      </c>
      <c r="L26">
        <v>511.2</v>
      </c>
      <c r="M26">
        <v>512.6</v>
      </c>
      <c r="N26">
        <v>512.20000000000005</v>
      </c>
      <c r="O26">
        <v>522.1</v>
      </c>
      <c r="P26">
        <v>524.9</v>
      </c>
      <c r="Q26">
        <v>529.1</v>
      </c>
      <c r="R26">
        <v>530.1</v>
      </c>
      <c r="S26">
        <v>531.9</v>
      </c>
      <c r="T26">
        <v>538.20000000000005</v>
      </c>
      <c r="U26">
        <v>542.79999999999995</v>
      </c>
      <c r="V26">
        <v>538.79999999999995</v>
      </c>
      <c r="W26">
        <v>546.79999999999995</v>
      </c>
      <c r="X26">
        <v>542.79999999999995</v>
      </c>
      <c r="Y26">
        <v>547.20000000000005</v>
      </c>
      <c r="Z26">
        <v>550.1</v>
      </c>
      <c r="AA26">
        <v>558.20000000000005</v>
      </c>
      <c r="AB26">
        <v>557.29999999999995</v>
      </c>
      <c r="AC26">
        <v>563.79999999999995</v>
      </c>
      <c r="AD26">
        <v>557.5</v>
      </c>
      <c r="AE26">
        <v>553.5</v>
      </c>
      <c r="AF26">
        <v>555.79999999999995</v>
      </c>
      <c r="AG26">
        <v>556.5</v>
      </c>
      <c r="AH26">
        <v>557.4</v>
      </c>
      <c r="AI26">
        <v>558.1</v>
      </c>
      <c r="AJ26">
        <v>563.79999999999995</v>
      </c>
      <c r="AK26">
        <v>565</v>
      </c>
      <c r="AL26">
        <v>561.5</v>
      </c>
      <c r="AM26">
        <v>565.9</v>
      </c>
      <c r="AN26">
        <v>564.9</v>
      </c>
      <c r="AO26">
        <v>570.4</v>
      </c>
      <c r="AP26">
        <v>571.70000000000005</v>
      </c>
      <c r="AQ26">
        <v>571.29999999999995</v>
      </c>
      <c r="AS26">
        <v>574.5</v>
      </c>
      <c r="AT26">
        <v>581.6</v>
      </c>
      <c r="AU26">
        <v>582.29999999999995</v>
      </c>
      <c r="AV26">
        <v>581.5</v>
      </c>
      <c r="AW26">
        <v>588.20000000000005</v>
      </c>
      <c r="AX26">
        <v>588.6</v>
      </c>
      <c r="AY26">
        <v>587.79999999999995</v>
      </c>
      <c r="AZ26">
        <v>589.5</v>
      </c>
      <c r="BA26">
        <v>592.29999999999995</v>
      </c>
      <c r="BB26">
        <v>595.79999999999995</v>
      </c>
      <c r="BC26">
        <v>592.29999999999995</v>
      </c>
      <c r="BD26">
        <v>594.9</v>
      </c>
      <c r="BE26">
        <v>595.70000000000005</v>
      </c>
      <c r="BF26">
        <v>595.20000000000005</v>
      </c>
      <c r="BG26">
        <v>594.4</v>
      </c>
      <c r="BH26">
        <v>597.29999999999995</v>
      </c>
      <c r="BI26">
        <v>596.6</v>
      </c>
      <c r="BJ26">
        <v>604.79999999999995</v>
      </c>
      <c r="BK26">
        <v>605.79999999999995</v>
      </c>
      <c r="BL26">
        <v>604.20000000000005</v>
      </c>
      <c r="BM26">
        <v>605.20000000000005</v>
      </c>
      <c r="BN26">
        <v>607.70000000000005</v>
      </c>
      <c r="BO26" s="26"/>
    </row>
    <row r="27" spans="1:67">
      <c r="A27" s="14">
        <v>62</v>
      </c>
      <c r="B27" t="s">
        <v>48</v>
      </c>
      <c r="C27" t="s">
        <v>45</v>
      </c>
      <c r="D27">
        <v>556.20000000000005</v>
      </c>
      <c r="E27">
        <v>547.29999999999995</v>
      </c>
      <c r="F27">
        <v>545.20000000000005</v>
      </c>
      <c r="G27">
        <v>538.1</v>
      </c>
      <c r="H27">
        <v>545.9</v>
      </c>
      <c r="I27">
        <v>538.1</v>
      </c>
      <c r="J27">
        <v>545.79999999999995</v>
      </c>
      <c r="K27" s="6">
        <v>546.70000000000005</v>
      </c>
      <c r="L27">
        <v>543.1</v>
      </c>
      <c r="M27" s="28">
        <v>414.2</v>
      </c>
      <c r="N27">
        <v>542.6</v>
      </c>
      <c r="O27">
        <v>539.5</v>
      </c>
      <c r="P27">
        <v>535.70000000000005</v>
      </c>
      <c r="Q27">
        <v>541.20000000000005</v>
      </c>
      <c r="R27">
        <v>543.6</v>
      </c>
      <c r="S27">
        <v>541.6</v>
      </c>
      <c r="T27">
        <v>540.9</v>
      </c>
      <c r="U27">
        <v>542.9</v>
      </c>
      <c r="V27">
        <v>536.4</v>
      </c>
      <c r="W27">
        <v>543.70000000000005</v>
      </c>
      <c r="X27">
        <v>540.70000000000005</v>
      </c>
      <c r="Y27">
        <v>541.4</v>
      </c>
      <c r="Z27">
        <v>545.4</v>
      </c>
      <c r="AA27">
        <v>546.70000000000005</v>
      </c>
      <c r="AB27">
        <v>546.4</v>
      </c>
      <c r="AC27">
        <v>544.5</v>
      </c>
      <c r="AD27">
        <v>538.6</v>
      </c>
      <c r="AE27">
        <v>540.79999999999995</v>
      </c>
      <c r="AF27">
        <v>545.20000000000005</v>
      </c>
      <c r="AG27">
        <v>543.9</v>
      </c>
      <c r="AH27">
        <v>542.1</v>
      </c>
      <c r="AI27">
        <v>546</v>
      </c>
      <c r="AJ27">
        <v>544.70000000000005</v>
      </c>
      <c r="AK27">
        <v>546.70000000000005</v>
      </c>
      <c r="AL27">
        <v>550.9</v>
      </c>
      <c r="AM27">
        <v>557.4</v>
      </c>
      <c r="AN27">
        <v>548.6</v>
      </c>
      <c r="AO27">
        <v>553.1</v>
      </c>
      <c r="AP27">
        <v>553.4</v>
      </c>
      <c r="AQ27">
        <v>553.79999999999995</v>
      </c>
      <c r="AS27">
        <v>555.29999999999995</v>
      </c>
      <c r="AT27">
        <v>561</v>
      </c>
      <c r="AU27">
        <v>560.4</v>
      </c>
      <c r="AV27">
        <v>560.6</v>
      </c>
      <c r="AW27">
        <v>563.4</v>
      </c>
      <c r="AX27">
        <v>563.5</v>
      </c>
      <c r="AY27">
        <v>562.29999999999995</v>
      </c>
      <c r="AZ27">
        <v>565.9</v>
      </c>
      <c r="BA27">
        <v>565</v>
      </c>
      <c r="BB27">
        <v>568.70000000000005</v>
      </c>
      <c r="BC27">
        <v>572.9</v>
      </c>
      <c r="BD27">
        <v>573.29999999999995</v>
      </c>
      <c r="BE27">
        <v>564.9</v>
      </c>
      <c r="BF27">
        <v>564.6</v>
      </c>
      <c r="BG27">
        <v>567.4</v>
      </c>
      <c r="BH27">
        <v>567.29999999999995</v>
      </c>
      <c r="BI27">
        <v>570</v>
      </c>
      <c r="BJ27">
        <v>574.5</v>
      </c>
      <c r="BK27">
        <v>574</v>
      </c>
      <c r="BL27">
        <v>568.79999999999995</v>
      </c>
      <c r="BM27">
        <v>570.79999999999995</v>
      </c>
      <c r="BN27">
        <v>574.79999999999995</v>
      </c>
      <c r="BO27" s="26"/>
    </row>
    <row r="28" spans="1:67">
      <c r="A28" s="13">
        <v>63</v>
      </c>
      <c r="B28" t="s">
        <v>48</v>
      </c>
      <c r="C28" t="s">
        <v>47</v>
      </c>
      <c r="D28">
        <v>545.6</v>
      </c>
      <c r="E28">
        <v>538.70000000000005</v>
      </c>
      <c r="F28">
        <v>533.20000000000005</v>
      </c>
      <c r="G28">
        <v>535</v>
      </c>
      <c r="H28">
        <v>537.9</v>
      </c>
      <c r="I28">
        <v>534.79999999999995</v>
      </c>
      <c r="J28">
        <v>531.6</v>
      </c>
      <c r="K28" s="6">
        <v>533.4</v>
      </c>
      <c r="L28">
        <v>533.4</v>
      </c>
      <c r="M28">
        <v>536.29999999999995</v>
      </c>
      <c r="N28">
        <v>539.6</v>
      </c>
      <c r="O28">
        <v>541.20000000000005</v>
      </c>
      <c r="P28">
        <v>545.1</v>
      </c>
      <c r="Q28">
        <v>545.20000000000005</v>
      </c>
      <c r="R28">
        <v>551.20000000000005</v>
      </c>
      <c r="S28">
        <v>552.79999999999995</v>
      </c>
      <c r="T28">
        <v>558.9</v>
      </c>
      <c r="U28">
        <v>558.4</v>
      </c>
      <c r="V28">
        <v>561.70000000000005</v>
      </c>
      <c r="W28">
        <v>570.5</v>
      </c>
      <c r="X28">
        <v>565.79999999999995</v>
      </c>
      <c r="Y28">
        <v>569.1</v>
      </c>
      <c r="Z28">
        <v>576.20000000000005</v>
      </c>
      <c r="AA28">
        <v>577.20000000000005</v>
      </c>
      <c r="AB28">
        <v>577.79999999999995</v>
      </c>
      <c r="AC28">
        <v>579.70000000000005</v>
      </c>
      <c r="AD28">
        <v>580.29999999999995</v>
      </c>
      <c r="AE28">
        <v>582.9</v>
      </c>
      <c r="AF28">
        <v>586.4</v>
      </c>
      <c r="AG28">
        <v>581.70000000000005</v>
      </c>
      <c r="AH28">
        <v>586.9</v>
      </c>
      <c r="AI28">
        <v>590.4</v>
      </c>
      <c r="AJ28">
        <v>592.9</v>
      </c>
      <c r="AK28">
        <v>595.6</v>
      </c>
      <c r="AL28">
        <v>591.1</v>
      </c>
      <c r="AM28">
        <v>601</v>
      </c>
      <c r="AN28">
        <v>597</v>
      </c>
      <c r="AO28">
        <v>596.1</v>
      </c>
      <c r="AP28">
        <v>602.1</v>
      </c>
      <c r="AQ28">
        <v>602.70000000000005</v>
      </c>
      <c r="AS28">
        <v>604.20000000000005</v>
      </c>
      <c r="AT28">
        <v>612.6</v>
      </c>
      <c r="AU28">
        <v>616.79999999999995</v>
      </c>
      <c r="AV28">
        <v>613.1</v>
      </c>
      <c r="AW28">
        <v>618.6</v>
      </c>
      <c r="AX28">
        <v>622.29999999999995</v>
      </c>
      <c r="AY28">
        <v>619.6</v>
      </c>
      <c r="AZ28">
        <v>627.6</v>
      </c>
      <c r="BA28">
        <v>628.70000000000005</v>
      </c>
      <c r="BB28">
        <v>632.6</v>
      </c>
      <c r="BC28">
        <v>633.29999999999995</v>
      </c>
      <c r="BD28">
        <v>633.6</v>
      </c>
      <c r="BE28">
        <v>640.29999999999995</v>
      </c>
      <c r="BF28">
        <v>637.70000000000005</v>
      </c>
      <c r="BG28">
        <v>642.20000000000005</v>
      </c>
      <c r="BH28">
        <v>643.29999999999995</v>
      </c>
      <c r="BI28">
        <v>641.79999999999995</v>
      </c>
      <c r="BJ28">
        <v>650.70000000000005</v>
      </c>
      <c r="BK28">
        <v>649.20000000000005</v>
      </c>
      <c r="BL28">
        <v>646.20000000000005</v>
      </c>
      <c r="BM28">
        <v>650.1</v>
      </c>
      <c r="BN28">
        <v>657.1</v>
      </c>
      <c r="BO28" s="26"/>
    </row>
    <row r="29" spans="1:67">
      <c r="A29" s="14">
        <v>64</v>
      </c>
      <c r="B29" t="s">
        <v>48</v>
      </c>
      <c r="C29" t="s">
        <v>45</v>
      </c>
      <c r="D29">
        <v>619.79999999999995</v>
      </c>
      <c r="E29">
        <v>614.1</v>
      </c>
      <c r="F29">
        <v>604.9</v>
      </c>
      <c r="G29">
        <v>602.79999999999995</v>
      </c>
      <c r="H29">
        <v>607.4</v>
      </c>
      <c r="I29">
        <v>604.20000000000005</v>
      </c>
      <c r="J29">
        <v>600</v>
      </c>
      <c r="K29" s="6">
        <v>596.1</v>
      </c>
      <c r="L29">
        <v>594.79999999999995</v>
      </c>
      <c r="M29">
        <v>593.1</v>
      </c>
      <c r="N29">
        <v>597.79999999999995</v>
      </c>
      <c r="O29">
        <v>597.4</v>
      </c>
      <c r="P29">
        <v>597.79999999999995</v>
      </c>
      <c r="Q29">
        <v>598.6</v>
      </c>
      <c r="R29">
        <v>605.4</v>
      </c>
      <c r="S29">
        <v>599.1</v>
      </c>
      <c r="T29">
        <v>608.4</v>
      </c>
      <c r="U29">
        <v>603.5</v>
      </c>
      <c r="V29">
        <v>602.1</v>
      </c>
      <c r="W29">
        <v>618.1</v>
      </c>
      <c r="X29">
        <v>610.6</v>
      </c>
      <c r="Y29">
        <v>615.1</v>
      </c>
      <c r="Z29">
        <v>614.79999999999995</v>
      </c>
      <c r="AA29">
        <v>618.1</v>
      </c>
      <c r="AB29">
        <v>613.20000000000005</v>
      </c>
      <c r="AC29">
        <v>615.20000000000005</v>
      </c>
      <c r="AD29">
        <v>613.1</v>
      </c>
      <c r="AE29">
        <v>614.1</v>
      </c>
      <c r="AF29">
        <v>622.9</v>
      </c>
      <c r="AG29">
        <v>622</v>
      </c>
      <c r="AH29">
        <v>622.9</v>
      </c>
      <c r="AI29">
        <v>630</v>
      </c>
      <c r="AJ29">
        <v>622.4</v>
      </c>
      <c r="AK29">
        <v>629</v>
      </c>
      <c r="AL29">
        <v>628.1</v>
      </c>
      <c r="AM29">
        <v>634.79999999999995</v>
      </c>
      <c r="AN29">
        <v>628.70000000000005</v>
      </c>
      <c r="AO29">
        <v>633.4</v>
      </c>
      <c r="AP29">
        <v>634</v>
      </c>
      <c r="AQ29">
        <v>630.29999999999995</v>
      </c>
      <c r="AS29" s="28">
        <v>535.4</v>
      </c>
      <c r="AT29">
        <v>637.20000000000005</v>
      </c>
      <c r="AU29">
        <v>638.4</v>
      </c>
      <c r="AV29">
        <v>635.20000000000005</v>
      </c>
      <c r="AW29">
        <v>638.9</v>
      </c>
      <c r="AX29">
        <v>633.1</v>
      </c>
      <c r="AY29">
        <v>636.29999999999995</v>
      </c>
      <c r="AZ29">
        <v>639.70000000000005</v>
      </c>
      <c r="BA29">
        <v>642.79999999999995</v>
      </c>
      <c r="BB29">
        <v>636.6</v>
      </c>
      <c r="BC29">
        <v>636.6</v>
      </c>
      <c r="BD29">
        <v>641.9</v>
      </c>
      <c r="BE29">
        <v>638.1</v>
      </c>
      <c r="BF29">
        <v>639.9</v>
      </c>
      <c r="BG29">
        <v>640.20000000000005</v>
      </c>
      <c r="BH29">
        <v>644.1</v>
      </c>
      <c r="BI29">
        <v>641.6</v>
      </c>
      <c r="BJ29">
        <v>648.70000000000005</v>
      </c>
      <c r="BK29">
        <v>652.1</v>
      </c>
      <c r="BL29">
        <v>649.5</v>
      </c>
      <c r="BM29">
        <v>649.9</v>
      </c>
      <c r="BN29">
        <v>655</v>
      </c>
      <c r="BO29" s="26"/>
    </row>
    <row r="30" spans="1:67">
      <c r="A30" s="13">
        <v>65</v>
      </c>
      <c r="B30" t="s">
        <v>48</v>
      </c>
      <c r="C30" t="s">
        <v>46</v>
      </c>
      <c r="D30">
        <v>579.70000000000005</v>
      </c>
      <c r="E30">
        <v>569.1</v>
      </c>
      <c r="F30">
        <v>565.70000000000005</v>
      </c>
      <c r="G30">
        <v>566.1</v>
      </c>
      <c r="H30">
        <v>572</v>
      </c>
      <c r="I30">
        <v>566.29999999999995</v>
      </c>
      <c r="J30">
        <v>566.4</v>
      </c>
      <c r="K30" s="6">
        <v>570.20000000000005</v>
      </c>
      <c r="L30">
        <v>576</v>
      </c>
      <c r="M30">
        <v>581.20000000000005</v>
      </c>
      <c r="N30">
        <v>584.9</v>
      </c>
      <c r="O30">
        <v>592.4</v>
      </c>
      <c r="P30">
        <v>591.79999999999995</v>
      </c>
      <c r="Q30">
        <v>597.1</v>
      </c>
      <c r="R30">
        <v>605.9</v>
      </c>
      <c r="S30">
        <v>606.4</v>
      </c>
      <c r="T30">
        <v>608.79999999999995</v>
      </c>
      <c r="U30">
        <v>615.29999999999995</v>
      </c>
      <c r="V30">
        <v>620.4</v>
      </c>
      <c r="W30">
        <v>620.20000000000005</v>
      </c>
      <c r="X30">
        <v>620.4</v>
      </c>
      <c r="Y30">
        <v>621.5</v>
      </c>
      <c r="Z30">
        <v>630.1</v>
      </c>
      <c r="AA30">
        <v>632.1</v>
      </c>
      <c r="AB30">
        <v>630.70000000000005</v>
      </c>
      <c r="AC30">
        <v>632.1</v>
      </c>
      <c r="AD30">
        <v>627.5</v>
      </c>
      <c r="AE30">
        <v>629.29999999999995</v>
      </c>
      <c r="AF30">
        <v>631.9</v>
      </c>
      <c r="AG30">
        <v>629.9</v>
      </c>
      <c r="AH30">
        <v>630.5</v>
      </c>
      <c r="AI30">
        <v>632.1</v>
      </c>
      <c r="AJ30">
        <v>636.20000000000005</v>
      </c>
      <c r="AK30">
        <v>640.20000000000005</v>
      </c>
      <c r="AL30">
        <v>640.4</v>
      </c>
      <c r="AM30">
        <v>635.70000000000005</v>
      </c>
      <c r="AN30">
        <v>636.6</v>
      </c>
      <c r="AO30">
        <v>641.1</v>
      </c>
      <c r="AP30">
        <v>647.6</v>
      </c>
      <c r="AQ30">
        <v>649.29999999999995</v>
      </c>
      <c r="AS30">
        <v>652.5</v>
      </c>
      <c r="AT30">
        <v>660.1</v>
      </c>
      <c r="AU30">
        <v>663.9</v>
      </c>
      <c r="AV30">
        <v>664.1</v>
      </c>
      <c r="AW30">
        <v>666.6</v>
      </c>
      <c r="AX30">
        <v>672.5</v>
      </c>
      <c r="AY30">
        <v>672.5</v>
      </c>
      <c r="AZ30">
        <v>679.8</v>
      </c>
      <c r="BA30">
        <v>678.3</v>
      </c>
      <c r="BB30">
        <v>682.4</v>
      </c>
      <c r="BC30">
        <v>684.4</v>
      </c>
      <c r="BD30">
        <v>682.7</v>
      </c>
      <c r="BE30">
        <v>687.2</v>
      </c>
      <c r="BF30">
        <v>688.4</v>
      </c>
      <c r="BG30">
        <v>686.2</v>
      </c>
      <c r="BH30">
        <v>687.8</v>
      </c>
      <c r="BI30">
        <v>687</v>
      </c>
      <c r="BJ30">
        <v>697.1</v>
      </c>
      <c r="BK30">
        <v>695.1</v>
      </c>
      <c r="BL30">
        <v>698.1</v>
      </c>
      <c r="BM30">
        <v>699.3</v>
      </c>
      <c r="BN30">
        <v>696.7</v>
      </c>
      <c r="BO30" s="26"/>
    </row>
    <row r="31" spans="1:67">
      <c r="A31" s="14">
        <v>66</v>
      </c>
      <c r="B31" t="s">
        <v>48</v>
      </c>
      <c r="C31" t="s">
        <v>47</v>
      </c>
      <c r="D31">
        <v>590.20000000000005</v>
      </c>
      <c r="E31">
        <v>583.4</v>
      </c>
      <c r="F31">
        <v>576.70000000000005</v>
      </c>
      <c r="G31">
        <v>578</v>
      </c>
      <c r="H31">
        <v>582.1</v>
      </c>
      <c r="I31">
        <v>581.1</v>
      </c>
      <c r="J31">
        <v>580.5</v>
      </c>
      <c r="K31" s="6">
        <v>581.9</v>
      </c>
      <c r="L31">
        <v>581.1</v>
      </c>
      <c r="M31">
        <v>587.70000000000005</v>
      </c>
      <c r="N31">
        <v>588.9</v>
      </c>
      <c r="O31">
        <v>593.70000000000005</v>
      </c>
      <c r="P31">
        <v>591.9</v>
      </c>
      <c r="Q31">
        <v>601.9</v>
      </c>
      <c r="R31">
        <v>606</v>
      </c>
      <c r="S31">
        <v>608.70000000000005</v>
      </c>
      <c r="T31">
        <v>612</v>
      </c>
      <c r="U31">
        <v>614.70000000000005</v>
      </c>
      <c r="V31">
        <v>619.70000000000005</v>
      </c>
      <c r="W31">
        <v>627.79999999999995</v>
      </c>
      <c r="X31">
        <v>621.4</v>
      </c>
      <c r="Y31">
        <v>625</v>
      </c>
      <c r="Z31">
        <v>628.79999999999995</v>
      </c>
      <c r="AA31">
        <v>632.29999999999995</v>
      </c>
      <c r="AB31">
        <v>633.6</v>
      </c>
      <c r="AC31">
        <v>635.6</v>
      </c>
      <c r="AD31">
        <v>634.79999999999995</v>
      </c>
      <c r="AE31">
        <v>636.9</v>
      </c>
      <c r="AF31">
        <v>643.20000000000005</v>
      </c>
      <c r="AG31">
        <v>640.29999999999995</v>
      </c>
      <c r="AH31">
        <v>643.20000000000005</v>
      </c>
      <c r="AI31">
        <v>647.70000000000005</v>
      </c>
      <c r="AJ31">
        <v>648.70000000000005</v>
      </c>
      <c r="AK31">
        <v>648.29999999999995</v>
      </c>
      <c r="AL31">
        <v>651</v>
      </c>
      <c r="AM31">
        <v>653.29999999999995</v>
      </c>
      <c r="AN31">
        <v>654.5</v>
      </c>
      <c r="AO31">
        <v>657.7</v>
      </c>
      <c r="AP31">
        <v>658.3</v>
      </c>
      <c r="AQ31">
        <v>658.3</v>
      </c>
      <c r="AS31">
        <v>654.20000000000005</v>
      </c>
      <c r="AT31">
        <v>655.5</v>
      </c>
      <c r="AU31">
        <v>663.6</v>
      </c>
      <c r="AV31">
        <v>663.6</v>
      </c>
      <c r="AW31">
        <v>667.9</v>
      </c>
      <c r="AX31">
        <v>665.1</v>
      </c>
      <c r="AY31">
        <v>666</v>
      </c>
      <c r="AZ31">
        <v>672.6</v>
      </c>
      <c r="BA31">
        <v>670.9</v>
      </c>
      <c r="BB31">
        <v>674.9</v>
      </c>
      <c r="BC31">
        <v>671.6</v>
      </c>
      <c r="BD31">
        <v>674.4</v>
      </c>
      <c r="BE31">
        <v>678.9</v>
      </c>
      <c r="BF31" s="28">
        <v>580.5</v>
      </c>
      <c r="BG31">
        <v>679.2</v>
      </c>
      <c r="BH31">
        <v>682.3</v>
      </c>
      <c r="BI31">
        <v>678.7</v>
      </c>
      <c r="BJ31">
        <v>681.4</v>
      </c>
      <c r="BK31">
        <v>684.9</v>
      </c>
      <c r="BL31">
        <v>671.7</v>
      </c>
      <c r="BM31">
        <v>675.6</v>
      </c>
      <c r="BN31">
        <v>682.3</v>
      </c>
      <c r="BO31" s="26"/>
    </row>
    <row r="32" spans="1:67">
      <c r="A32" s="13">
        <v>67</v>
      </c>
      <c r="B32" t="s">
        <v>48</v>
      </c>
      <c r="C32" t="s">
        <v>45</v>
      </c>
      <c r="D32">
        <v>557</v>
      </c>
      <c r="E32">
        <v>555.5</v>
      </c>
      <c r="F32">
        <v>549.6</v>
      </c>
      <c r="G32">
        <v>551.4</v>
      </c>
      <c r="H32">
        <v>551.9</v>
      </c>
      <c r="I32">
        <v>546.70000000000005</v>
      </c>
      <c r="J32">
        <v>549.79999999999995</v>
      </c>
      <c r="K32" s="6">
        <v>547.70000000000005</v>
      </c>
      <c r="L32">
        <v>546.20000000000005</v>
      </c>
      <c r="M32">
        <v>545.29999999999995</v>
      </c>
      <c r="N32">
        <v>544.1</v>
      </c>
      <c r="O32">
        <v>537.6</v>
      </c>
      <c r="P32">
        <v>537.20000000000005</v>
      </c>
      <c r="Q32">
        <v>535.70000000000005</v>
      </c>
      <c r="R32">
        <v>537.6</v>
      </c>
      <c r="S32">
        <v>536.1</v>
      </c>
      <c r="T32">
        <v>537.4</v>
      </c>
      <c r="U32">
        <v>536.5</v>
      </c>
      <c r="V32">
        <v>528.70000000000005</v>
      </c>
      <c r="W32">
        <v>538.20000000000005</v>
      </c>
      <c r="X32">
        <v>532.70000000000005</v>
      </c>
      <c r="Y32">
        <v>531.70000000000005</v>
      </c>
      <c r="Z32">
        <v>535.20000000000005</v>
      </c>
      <c r="AA32">
        <v>538.70000000000005</v>
      </c>
      <c r="AB32">
        <v>540.20000000000005</v>
      </c>
      <c r="AC32">
        <v>537.20000000000005</v>
      </c>
      <c r="AD32">
        <v>536</v>
      </c>
      <c r="AE32">
        <v>532.4</v>
      </c>
      <c r="AF32">
        <v>537.4</v>
      </c>
      <c r="AG32">
        <v>537.5</v>
      </c>
      <c r="AH32">
        <v>535.79999999999995</v>
      </c>
      <c r="AI32">
        <v>538.6</v>
      </c>
      <c r="AJ32">
        <v>532.29999999999995</v>
      </c>
      <c r="AK32">
        <v>535.1</v>
      </c>
      <c r="AL32">
        <v>536.9</v>
      </c>
      <c r="AM32">
        <v>532.70000000000005</v>
      </c>
      <c r="AN32">
        <v>531.70000000000005</v>
      </c>
      <c r="AO32">
        <v>536.20000000000005</v>
      </c>
      <c r="AP32">
        <v>537.6</v>
      </c>
      <c r="AQ32">
        <v>534.9</v>
      </c>
      <c r="AS32">
        <v>532.20000000000005</v>
      </c>
      <c r="AT32">
        <v>536.79999999999995</v>
      </c>
      <c r="AU32">
        <v>542.1</v>
      </c>
      <c r="AV32">
        <v>540.6</v>
      </c>
      <c r="AW32">
        <v>540.20000000000005</v>
      </c>
      <c r="AX32">
        <v>540.4</v>
      </c>
      <c r="AY32">
        <v>540.1</v>
      </c>
      <c r="AZ32">
        <v>536.9</v>
      </c>
      <c r="BA32">
        <v>540.1</v>
      </c>
      <c r="BB32">
        <v>544.4</v>
      </c>
      <c r="BC32">
        <v>544.20000000000005</v>
      </c>
      <c r="BD32">
        <v>543.29999999999995</v>
      </c>
      <c r="BE32">
        <v>544.29999999999995</v>
      </c>
      <c r="BF32">
        <v>540.20000000000005</v>
      </c>
      <c r="BG32">
        <v>541.4</v>
      </c>
      <c r="BH32">
        <v>543.9</v>
      </c>
      <c r="BI32">
        <v>543.79999999999995</v>
      </c>
      <c r="BJ32">
        <v>549.9</v>
      </c>
      <c r="BK32">
        <v>545.5</v>
      </c>
      <c r="BL32">
        <v>541.29999999999995</v>
      </c>
      <c r="BM32">
        <v>543.1</v>
      </c>
      <c r="BN32">
        <v>547.6</v>
      </c>
      <c r="BO32" s="26"/>
    </row>
    <row r="33" spans="1:179">
      <c r="A33" s="14">
        <v>68</v>
      </c>
      <c r="B33" t="s">
        <v>48</v>
      </c>
      <c r="C33" t="s">
        <v>47</v>
      </c>
      <c r="D33">
        <v>548.79999999999995</v>
      </c>
      <c r="E33">
        <v>534</v>
      </c>
      <c r="F33">
        <v>532.1</v>
      </c>
      <c r="G33">
        <v>529.4</v>
      </c>
      <c r="H33">
        <v>527.5</v>
      </c>
      <c r="I33">
        <v>526.5</v>
      </c>
      <c r="J33">
        <v>525.6</v>
      </c>
      <c r="K33" s="6">
        <v>521.20000000000005</v>
      </c>
      <c r="L33">
        <v>524.29999999999995</v>
      </c>
      <c r="M33">
        <v>528.6</v>
      </c>
      <c r="N33">
        <v>538.70000000000005</v>
      </c>
      <c r="O33">
        <v>537.20000000000005</v>
      </c>
      <c r="P33">
        <v>537.4</v>
      </c>
      <c r="Q33">
        <v>544.79999999999995</v>
      </c>
      <c r="R33">
        <v>545.9</v>
      </c>
      <c r="S33">
        <v>552.20000000000005</v>
      </c>
      <c r="T33">
        <v>551.20000000000005</v>
      </c>
      <c r="U33">
        <v>550.20000000000005</v>
      </c>
      <c r="V33">
        <v>549.29999999999995</v>
      </c>
      <c r="W33">
        <v>554.79999999999995</v>
      </c>
      <c r="X33">
        <v>548.5</v>
      </c>
      <c r="Y33">
        <v>551.4</v>
      </c>
      <c r="Z33">
        <v>555.70000000000005</v>
      </c>
      <c r="AA33">
        <v>555.20000000000005</v>
      </c>
      <c r="AB33">
        <v>555.1</v>
      </c>
      <c r="AC33">
        <v>561.9</v>
      </c>
      <c r="AD33">
        <v>554.6</v>
      </c>
      <c r="AE33">
        <v>554.6</v>
      </c>
      <c r="AF33">
        <v>543.79999999999995</v>
      </c>
      <c r="AG33">
        <v>532.6</v>
      </c>
      <c r="AH33">
        <v>546.1</v>
      </c>
      <c r="AI33">
        <v>549.4</v>
      </c>
      <c r="AJ33">
        <v>546.79999999999995</v>
      </c>
      <c r="AK33">
        <v>548.29999999999995</v>
      </c>
      <c r="AL33">
        <v>552.6</v>
      </c>
      <c r="AM33">
        <v>558.6</v>
      </c>
      <c r="AN33">
        <v>554.1</v>
      </c>
      <c r="AO33">
        <v>557.9</v>
      </c>
      <c r="AP33">
        <v>567.1</v>
      </c>
      <c r="AQ33">
        <v>570.6</v>
      </c>
      <c r="AS33">
        <v>567.9</v>
      </c>
      <c r="AT33">
        <v>577.9</v>
      </c>
      <c r="AU33">
        <v>581.70000000000005</v>
      </c>
      <c r="AV33">
        <v>586.20000000000005</v>
      </c>
      <c r="AW33">
        <v>592.70000000000005</v>
      </c>
      <c r="AX33">
        <v>592.6</v>
      </c>
      <c r="AY33">
        <v>598.1</v>
      </c>
      <c r="AZ33">
        <v>607.1</v>
      </c>
      <c r="BA33">
        <v>606.79999999999995</v>
      </c>
      <c r="BB33">
        <v>609.70000000000005</v>
      </c>
      <c r="BC33">
        <v>615.20000000000005</v>
      </c>
      <c r="BD33">
        <v>613.20000000000005</v>
      </c>
      <c r="BE33">
        <v>621.1</v>
      </c>
      <c r="BF33">
        <v>617.70000000000005</v>
      </c>
      <c r="BG33">
        <v>619.79999999999995</v>
      </c>
      <c r="BH33">
        <v>619.4</v>
      </c>
      <c r="BI33">
        <v>621.1</v>
      </c>
      <c r="BJ33">
        <v>626.29999999999995</v>
      </c>
      <c r="BK33">
        <v>629.1</v>
      </c>
      <c r="BL33">
        <v>620</v>
      </c>
      <c r="BM33">
        <v>621.4</v>
      </c>
      <c r="BN33">
        <v>628</v>
      </c>
      <c r="BO33" s="26"/>
    </row>
    <row r="34" spans="1:179">
      <c r="A34" s="13">
        <v>69</v>
      </c>
      <c r="B34" t="s">
        <v>48</v>
      </c>
      <c r="C34" t="s">
        <v>46</v>
      </c>
      <c r="D34">
        <v>526.70000000000005</v>
      </c>
      <c r="E34">
        <v>517.70000000000005</v>
      </c>
      <c r="F34">
        <v>518.20000000000005</v>
      </c>
      <c r="G34">
        <v>513.9</v>
      </c>
      <c r="H34">
        <v>514.9</v>
      </c>
      <c r="I34">
        <v>507.5</v>
      </c>
      <c r="J34">
        <v>513.1</v>
      </c>
      <c r="K34" s="6">
        <v>512.1</v>
      </c>
      <c r="L34">
        <v>520.29999999999995</v>
      </c>
      <c r="M34">
        <v>527.5</v>
      </c>
      <c r="N34">
        <v>532.20000000000005</v>
      </c>
      <c r="O34">
        <v>537.29999999999995</v>
      </c>
      <c r="P34">
        <v>543.6</v>
      </c>
      <c r="Q34">
        <v>549.70000000000005</v>
      </c>
      <c r="R34">
        <v>552.29999999999995</v>
      </c>
      <c r="S34">
        <v>556</v>
      </c>
      <c r="T34">
        <v>563.6</v>
      </c>
      <c r="U34">
        <v>565.6</v>
      </c>
      <c r="V34">
        <v>569.4</v>
      </c>
      <c r="W34">
        <v>571.29999999999995</v>
      </c>
      <c r="X34">
        <v>571.29999999999995</v>
      </c>
      <c r="Y34">
        <v>573.1</v>
      </c>
      <c r="Z34">
        <v>584.5</v>
      </c>
      <c r="AA34">
        <v>584.5</v>
      </c>
      <c r="AB34">
        <v>586.4</v>
      </c>
      <c r="AC34">
        <v>592.5</v>
      </c>
      <c r="AD34">
        <v>593.70000000000005</v>
      </c>
      <c r="AE34">
        <v>590.79999999999995</v>
      </c>
      <c r="AF34">
        <v>597.70000000000005</v>
      </c>
      <c r="AG34">
        <v>597</v>
      </c>
      <c r="AH34">
        <v>597.29999999999995</v>
      </c>
      <c r="AI34">
        <v>600</v>
      </c>
      <c r="AJ34">
        <v>603.70000000000005</v>
      </c>
      <c r="AK34">
        <v>603.9</v>
      </c>
      <c r="AL34">
        <v>605.29999999999995</v>
      </c>
      <c r="AM34">
        <v>604.9</v>
      </c>
      <c r="AN34">
        <v>607</v>
      </c>
      <c r="AO34">
        <v>609.9</v>
      </c>
      <c r="AP34">
        <v>613.9</v>
      </c>
      <c r="AQ34">
        <v>616.29999999999995</v>
      </c>
      <c r="AS34">
        <v>613.5</v>
      </c>
      <c r="AT34">
        <v>619.9</v>
      </c>
      <c r="AU34">
        <v>616.29999999999995</v>
      </c>
      <c r="AV34">
        <v>614.29999999999995</v>
      </c>
      <c r="AW34">
        <v>618.1</v>
      </c>
      <c r="AX34">
        <v>620.5</v>
      </c>
      <c r="AY34">
        <v>622.29999999999995</v>
      </c>
      <c r="AZ34">
        <v>625.79999999999995</v>
      </c>
      <c r="BA34">
        <v>624.6</v>
      </c>
      <c r="BB34">
        <v>630.29999999999995</v>
      </c>
      <c r="BC34">
        <v>627.29999999999995</v>
      </c>
      <c r="BD34">
        <v>628.6</v>
      </c>
      <c r="BE34">
        <v>628.70000000000005</v>
      </c>
      <c r="BF34">
        <v>627.79999999999995</v>
      </c>
      <c r="BG34">
        <v>627.70000000000005</v>
      </c>
      <c r="BH34">
        <v>625.9</v>
      </c>
      <c r="BI34">
        <v>628.29999999999995</v>
      </c>
      <c r="BJ34">
        <v>634</v>
      </c>
      <c r="BK34">
        <v>634.79999999999995</v>
      </c>
      <c r="BL34">
        <v>631.70000000000005</v>
      </c>
      <c r="BM34">
        <v>629.4</v>
      </c>
      <c r="BN34">
        <v>632.70000000000005</v>
      </c>
      <c r="BO34" s="26"/>
    </row>
    <row r="35" spans="1:179">
      <c r="A35" s="14">
        <v>70</v>
      </c>
      <c r="B35" t="s">
        <v>48</v>
      </c>
      <c r="C35" t="s">
        <v>46</v>
      </c>
      <c r="D35">
        <v>604.1</v>
      </c>
      <c r="E35">
        <v>596.9</v>
      </c>
      <c r="F35">
        <v>599.1</v>
      </c>
      <c r="G35">
        <v>594.29999999999995</v>
      </c>
      <c r="H35">
        <v>595.29999999999995</v>
      </c>
      <c r="I35">
        <v>594.1</v>
      </c>
      <c r="J35">
        <v>595.1</v>
      </c>
      <c r="K35" s="6">
        <v>594.1</v>
      </c>
      <c r="L35">
        <v>599.20000000000005</v>
      </c>
      <c r="M35">
        <v>610.5</v>
      </c>
      <c r="N35">
        <v>618.70000000000005</v>
      </c>
      <c r="O35">
        <v>622.9</v>
      </c>
      <c r="P35">
        <v>627.6</v>
      </c>
      <c r="Q35">
        <v>633.79999999999995</v>
      </c>
      <c r="R35">
        <v>640.6</v>
      </c>
      <c r="S35">
        <v>646.20000000000005</v>
      </c>
      <c r="T35">
        <v>651.20000000000005</v>
      </c>
      <c r="U35">
        <v>654.29999999999995</v>
      </c>
      <c r="V35">
        <v>657.4</v>
      </c>
      <c r="W35">
        <v>659.9</v>
      </c>
      <c r="X35">
        <v>661.6</v>
      </c>
      <c r="Y35">
        <v>664.7</v>
      </c>
      <c r="Z35">
        <v>675.4</v>
      </c>
      <c r="AA35">
        <v>680.7</v>
      </c>
      <c r="AB35">
        <v>680.7</v>
      </c>
      <c r="AC35">
        <v>680.2</v>
      </c>
      <c r="AD35">
        <v>683.2</v>
      </c>
      <c r="AE35">
        <v>682.4</v>
      </c>
      <c r="AF35">
        <v>683.7</v>
      </c>
      <c r="AG35">
        <v>686</v>
      </c>
      <c r="AH35">
        <v>681.1</v>
      </c>
      <c r="AI35">
        <v>691.1</v>
      </c>
      <c r="AJ35">
        <v>693.1</v>
      </c>
      <c r="AK35">
        <v>700.4</v>
      </c>
      <c r="AL35">
        <v>703.3</v>
      </c>
      <c r="AM35">
        <v>690.7</v>
      </c>
      <c r="AN35">
        <v>702.6</v>
      </c>
      <c r="AO35">
        <v>703.2</v>
      </c>
      <c r="AP35">
        <v>711.3</v>
      </c>
      <c r="AQ35">
        <v>711.3</v>
      </c>
      <c r="AS35">
        <v>712.6</v>
      </c>
      <c r="AT35">
        <v>718.7</v>
      </c>
      <c r="AU35">
        <v>725.2</v>
      </c>
      <c r="AV35">
        <v>729.2</v>
      </c>
      <c r="AW35">
        <v>731.8</v>
      </c>
      <c r="AX35">
        <v>735</v>
      </c>
      <c r="AY35">
        <v>731.7</v>
      </c>
      <c r="AZ35">
        <v>737.2</v>
      </c>
      <c r="BA35">
        <v>742</v>
      </c>
      <c r="BB35">
        <v>744.9</v>
      </c>
      <c r="BC35">
        <v>746.2</v>
      </c>
      <c r="BD35">
        <v>748</v>
      </c>
      <c r="BE35">
        <v>751</v>
      </c>
      <c r="BF35">
        <v>748.6</v>
      </c>
      <c r="BG35">
        <v>749.5</v>
      </c>
      <c r="BH35">
        <v>753.9</v>
      </c>
      <c r="BI35">
        <v>754.5</v>
      </c>
      <c r="BJ35">
        <v>760.9</v>
      </c>
      <c r="BK35">
        <v>760</v>
      </c>
      <c r="BL35">
        <v>754.9</v>
      </c>
      <c r="BM35">
        <v>758.7</v>
      </c>
      <c r="BN35">
        <v>764.3</v>
      </c>
      <c r="BO35" s="26"/>
    </row>
    <row r="36" spans="1:179">
      <c r="A36" s="13">
        <v>71</v>
      </c>
      <c r="B36" t="s">
        <v>48</v>
      </c>
      <c r="C36" t="s">
        <v>45</v>
      </c>
      <c r="D36">
        <v>556.6</v>
      </c>
      <c r="E36">
        <v>542.1</v>
      </c>
      <c r="F36">
        <v>540.1</v>
      </c>
      <c r="G36">
        <v>534.70000000000005</v>
      </c>
      <c r="H36">
        <v>533.1</v>
      </c>
      <c r="I36">
        <v>526.29999999999995</v>
      </c>
      <c r="J36">
        <v>528.6</v>
      </c>
      <c r="K36" s="6">
        <v>528</v>
      </c>
      <c r="L36">
        <v>527.4</v>
      </c>
      <c r="M36">
        <v>527.1</v>
      </c>
      <c r="N36">
        <v>527.6</v>
      </c>
      <c r="O36">
        <v>527.20000000000005</v>
      </c>
      <c r="P36">
        <v>520.70000000000005</v>
      </c>
      <c r="Q36">
        <v>523.5</v>
      </c>
      <c r="R36">
        <v>526.6</v>
      </c>
      <c r="S36">
        <v>524.1</v>
      </c>
      <c r="T36">
        <v>520.6</v>
      </c>
      <c r="U36">
        <v>525.9</v>
      </c>
      <c r="V36">
        <v>519.1</v>
      </c>
      <c r="W36">
        <v>524.79999999999995</v>
      </c>
      <c r="X36">
        <v>520.1</v>
      </c>
      <c r="Y36">
        <v>520.79999999999995</v>
      </c>
      <c r="Z36">
        <v>522.4</v>
      </c>
      <c r="AA36">
        <v>527.79999999999995</v>
      </c>
      <c r="AB36">
        <v>528.20000000000005</v>
      </c>
      <c r="AC36">
        <v>527.1</v>
      </c>
      <c r="AD36">
        <v>526.29999999999995</v>
      </c>
      <c r="AE36">
        <v>521.5</v>
      </c>
      <c r="AF36">
        <v>524.79999999999995</v>
      </c>
      <c r="AG36">
        <v>526</v>
      </c>
      <c r="AH36">
        <v>521.5</v>
      </c>
      <c r="AI36">
        <v>524.79999999999995</v>
      </c>
      <c r="AJ36">
        <v>524</v>
      </c>
      <c r="AK36">
        <v>526.70000000000005</v>
      </c>
      <c r="AL36">
        <v>524.6</v>
      </c>
      <c r="AM36">
        <v>525.29999999999995</v>
      </c>
      <c r="AN36">
        <v>524.5</v>
      </c>
      <c r="AO36">
        <v>531.5</v>
      </c>
      <c r="AP36">
        <v>532.29999999999995</v>
      </c>
      <c r="AQ36">
        <v>535.29999999999995</v>
      </c>
      <c r="AS36">
        <v>533.5</v>
      </c>
      <c r="AT36">
        <v>541.79999999999995</v>
      </c>
      <c r="AU36">
        <v>544.29999999999995</v>
      </c>
      <c r="AV36">
        <v>544.79999999999995</v>
      </c>
      <c r="AW36">
        <v>545.9</v>
      </c>
      <c r="AX36">
        <v>552.4</v>
      </c>
      <c r="AY36">
        <v>550.29999999999995</v>
      </c>
      <c r="AZ36">
        <v>552.4</v>
      </c>
      <c r="BA36">
        <v>551.5</v>
      </c>
      <c r="BB36">
        <v>554.9</v>
      </c>
      <c r="BC36">
        <v>558.20000000000005</v>
      </c>
      <c r="BD36">
        <v>552.1</v>
      </c>
      <c r="BE36">
        <v>552.4</v>
      </c>
      <c r="BF36">
        <v>553.5</v>
      </c>
      <c r="BG36">
        <v>549.79999999999995</v>
      </c>
      <c r="BH36">
        <v>552.79999999999995</v>
      </c>
      <c r="BI36">
        <v>556.9</v>
      </c>
      <c r="BJ36">
        <v>563.70000000000005</v>
      </c>
      <c r="BK36">
        <v>565.9</v>
      </c>
      <c r="BL36">
        <v>560.4</v>
      </c>
      <c r="BM36">
        <v>564.29999999999995</v>
      </c>
      <c r="BN36">
        <v>557.4</v>
      </c>
      <c r="BO36" s="26"/>
    </row>
    <row r="37" spans="1:179">
      <c r="A37" s="14">
        <v>72</v>
      </c>
      <c r="B37" t="s">
        <v>48</v>
      </c>
      <c r="C37" t="s">
        <v>47</v>
      </c>
      <c r="D37">
        <v>607.70000000000005</v>
      </c>
      <c r="E37">
        <v>597.1</v>
      </c>
      <c r="F37">
        <v>597.1</v>
      </c>
      <c r="G37">
        <v>593.6</v>
      </c>
      <c r="H37">
        <v>591.70000000000005</v>
      </c>
      <c r="I37">
        <v>585.6</v>
      </c>
      <c r="J37">
        <v>591.70000000000005</v>
      </c>
      <c r="K37" s="6">
        <v>590.6</v>
      </c>
      <c r="L37">
        <v>584.5</v>
      </c>
      <c r="M37">
        <v>590.79999999999995</v>
      </c>
      <c r="N37">
        <v>589.1</v>
      </c>
      <c r="O37">
        <v>591.79999999999995</v>
      </c>
      <c r="P37">
        <v>586.9</v>
      </c>
      <c r="Q37">
        <v>588.4</v>
      </c>
      <c r="R37">
        <v>596</v>
      </c>
      <c r="S37">
        <v>598.4</v>
      </c>
      <c r="T37">
        <v>595.6</v>
      </c>
      <c r="U37">
        <v>601.5</v>
      </c>
      <c r="V37">
        <v>599.70000000000005</v>
      </c>
      <c r="W37">
        <v>602.70000000000005</v>
      </c>
      <c r="X37">
        <v>606.79999999999995</v>
      </c>
      <c r="Y37">
        <v>606.5</v>
      </c>
      <c r="Z37">
        <v>615.6</v>
      </c>
      <c r="AA37">
        <v>615.79999999999995</v>
      </c>
      <c r="AB37">
        <v>617.9</v>
      </c>
      <c r="AC37">
        <v>622.5</v>
      </c>
      <c r="AD37">
        <v>622</v>
      </c>
      <c r="AE37">
        <v>624.6</v>
      </c>
      <c r="AF37">
        <v>626.70000000000005</v>
      </c>
      <c r="AG37">
        <v>624.4</v>
      </c>
      <c r="AH37">
        <v>626.29999999999995</v>
      </c>
      <c r="AI37">
        <v>630.4</v>
      </c>
      <c r="AJ37">
        <v>630.6</v>
      </c>
      <c r="AK37">
        <v>635.79999999999995</v>
      </c>
      <c r="AL37">
        <v>638.6</v>
      </c>
      <c r="AM37">
        <v>637.5</v>
      </c>
      <c r="AN37">
        <v>639.79999999999995</v>
      </c>
      <c r="AO37">
        <v>643.29999999999995</v>
      </c>
      <c r="AP37">
        <v>648.5</v>
      </c>
      <c r="AQ37">
        <v>651</v>
      </c>
      <c r="AS37">
        <v>652.70000000000005</v>
      </c>
      <c r="AT37">
        <v>659.5</v>
      </c>
      <c r="AU37">
        <v>661.1</v>
      </c>
      <c r="AV37">
        <v>662.2</v>
      </c>
      <c r="AW37">
        <v>666</v>
      </c>
      <c r="AX37">
        <v>664.9</v>
      </c>
      <c r="AY37">
        <v>664.9</v>
      </c>
      <c r="AZ37">
        <v>671.1</v>
      </c>
      <c r="BA37">
        <v>673.5</v>
      </c>
      <c r="BB37">
        <v>672.1</v>
      </c>
      <c r="BC37">
        <v>673.7</v>
      </c>
      <c r="BD37">
        <v>675.6</v>
      </c>
      <c r="BE37">
        <v>676.6</v>
      </c>
      <c r="BF37">
        <v>677.8</v>
      </c>
      <c r="BG37">
        <v>677.3</v>
      </c>
      <c r="BH37">
        <v>674.5</v>
      </c>
      <c r="BI37">
        <v>678.4</v>
      </c>
      <c r="BJ37">
        <v>682.5</v>
      </c>
      <c r="BK37">
        <v>685.1</v>
      </c>
      <c r="BL37">
        <v>689.6</v>
      </c>
      <c r="BM37">
        <v>686.7</v>
      </c>
      <c r="BN37">
        <v>691.1</v>
      </c>
      <c r="BO37" s="26"/>
    </row>
    <row r="38" spans="1:179">
      <c r="A38" s="13">
        <v>73</v>
      </c>
      <c r="B38" t="s">
        <v>48</v>
      </c>
      <c r="C38" t="s">
        <v>46</v>
      </c>
      <c r="D38">
        <v>495.9</v>
      </c>
      <c r="E38">
        <v>489.7</v>
      </c>
      <c r="F38">
        <v>487.1</v>
      </c>
      <c r="G38">
        <v>486</v>
      </c>
      <c r="H38">
        <v>494.3</v>
      </c>
      <c r="I38">
        <v>484.8</v>
      </c>
      <c r="J38">
        <v>488.7</v>
      </c>
      <c r="K38" s="6">
        <v>491.5</v>
      </c>
      <c r="L38">
        <v>490.5</v>
      </c>
      <c r="M38">
        <v>498.5</v>
      </c>
      <c r="N38">
        <v>502.5</v>
      </c>
      <c r="O38">
        <v>505</v>
      </c>
      <c r="P38">
        <v>506.1</v>
      </c>
      <c r="Q38">
        <v>512.1</v>
      </c>
      <c r="R38">
        <v>512.79999999999995</v>
      </c>
      <c r="S38">
        <v>516.4</v>
      </c>
      <c r="T38">
        <v>516.29999999999995</v>
      </c>
      <c r="U38">
        <v>521</v>
      </c>
      <c r="V38">
        <v>519.1</v>
      </c>
      <c r="W38" s="28">
        <v>563.79999999999995</v>
      </c>
      <c r="X38">
        <v>524.1</v>
      </c>
      <c r="Y38">
        <v>525</v>
      </c>
      <c r="Z38">
        <v>533.6</v>
      </c>
      <c r="AA38">
        <v>534.6</v>
      </c>
      <c r="AB38">
        <v>532.79999999999995</v>
      </c>
      <c r="AC38">
        <v>534.79999999999995</v>
      </c>
      <c r="AD38">
        <v>532.9</v>
      </c>
      <c r="AE38">
        <v>536.6</v>
      </c>
      <c r="AF38">
        <v>538.29999999999995</v>
      </c>
      <c r="AG38">
        <v>536.29999999999995</v>
      </c>
      <c r="AH38">
        <v>536.4</v>
      </c>
      <c r="AI38">
        <v>542.6</v>
      </c>
      <c r="AJ38">
        <v>539.79999999999995</v>
      </c>
      <c r="AK38">
        <v>541</v>
      </c>
      <c r="AL38">
        <v>540.79999999999995</v>
      </c>
      <c r="AM38">
        <v>544.4</v>
      </c>
      <c r="AN38">
        <v>539.79999999999995</v>
      </c>
      <c r="AO38">
        <v>544.6</v>
      </c>
      <c r="AP38">
        <v>551.70000000000005</v>
      </c>
      <c r="AQ38">
        <v>549.79999999999995</v>
      </c>
      <c r="AS38">
        <v>547.70000000000005</v>
      </c>
      <c r="AT38">
        <v>556.6</v>
      </c>
      <c r="AU38">
        <v>558.70000000000005</v>
      </c>
      <c r="AV38">
        <v>556.20000000000005</v>
      </c>
      <c r="AW38">
        <v>561.6</v>
      </c>
      <c r="AX38">
        <v>559.79999999999995</v>
      </c>
      <c r="AY38">
        <v>557.4</v>
      </c>
      <c r="AZ38">
        <v>564.1</v>
      </c>
      <c r="BA38">
        <v>566.6</v>
      </c>
      <c r="BB38">
        <v>570.70000000000005</v>
      </c>
      <c r="BC38">
        <v>566.70000000000005</v>
      </c>
      <c r="BD38" s="28">
        <v>656.8</v>
      </c>
      <c r="BE38">
        <v>566.79999999999995</v>
      </c>
      <c r="BF38">
        <v>564.79999999999995</v>
      </c>
      <c r="BG38">
        <v>566.29999999999995</v>
      </c>
      <c r="BH38">
        <v>570</v>
      </c>
      <c r="BI38">
        <v>570.29999999999995</v>
      </c>
      <c r="BJ38">
        <v>578.1</v>
      </c>
      <c r="BK38">
        <v>577.1</v>
      </c>
      <c r="BL38">
        <v>578.70000000000005</v>
      </c>
      <c r="BM38">
        <v>577.79999999999995</v>
      </c>
      <c r="BN38">
        <v>579.79999999999995</v>
      </c>
      <c r="BO38" s="26"/>
    </row>
    <row r="39" spans="1:179">
      <c r="A39" s="14">
        <v>74</v>
      </c>
      <c r="B39" t="s">
        <v>48</v>
      </c>
      <c r="C39" t="s">
        <v>46</v>
      </c>
      <c r="D39">
        <v>547.4</v>
      </c>
      <c r="E39">
        <v>539.70000000000005</v>
      </c>
      <c r="F39">
        <v>541.20000000000005</v>
      </c>
      <c r="G39">
        <v>536.5</v>
      </c>
      <c r="H39">
        <v>535</v>
      </c>
      <c r="I39">
        <v>529.79999999999995</v>
      </c>
      <c r="J39">
        <v>529.9</v>
      </c>
      <c r="K39" s="6">
        <v>527.9</v>
      </c>
      <c r="L39">
        <v>532.5</v>
      </c>
      <c r="M39" s="28">
        <v>443.3</v>
      </c>
      <c r="N39">
        <v>540.20000000000005</v>
      </c>
      <c r="O39">
        <v>542.4</v>
      </c>
      <c r="P39">
        <v>541.29999999999995</v>
      </c>
      <c r="Q39">
        <v>549.9</v>
      </c>
      <c r="R39">
        <v>556.1</v>
      </c>
      <c r="S39">
        <v>560.6</v>
      </c>
      <c r="T39">
        <v>565.1</v>
      </c>
      <c r="U39">
        <v>565.9</v>
      </c>
      <c r="V39">
        <v>571.5</v>
      </c>
      <c r="W39">
        <v>579.79999999999995</v>
      </c>
      <c r="X39">
        <v>579.6</v>
      </c>
      <c r="Y39">
        <v>586.29999999999995</v>
      </c>
      <c r="Z39">
        <v>592.70000000000005</v>
      </c>
      <c r="AA39">
        <v>597.70000000000005</v>
      </c>
      <c r="AB39">
        <v>598.1</v>
      </c>
      <c r="AC39">
        <v>600.9</v>
      </c>
      <c r="AD39">
        <v>603.70000000000005</v>
      </c>
      <c r="AE39">
        <v>605.79999999999995</v>
      </c>
      <c r="AF39">
        <v>609.79999999999995</v>
      </c>
      <c r="AG39">
        <v>609.5</v>
      </c>
      <c r="AH39">
        <v>611.20000000000005</v>
      </c>
      <c r="AI39">
        <v>610.4</v>
      </c>
      <c r="AJ39">
        <v>609.5</v>
      </c>
      <c r="AK39">
        <v>613.20000000000005</v>
      </c>
      <c r="AL39">
        <v>616</v>
      </c>
      <c r="AM39">
        <v>614.20000000000005</v>
      </c>
      <c r="AN39">
        <v>616.4</v>
      </c>
      <c r="AO39">
        <v>618.4</v>
      </c>
      <c r="AP39">
        <v>619.29999999999995</v>
      </c>
      <c r="AQ39">
        <v>623.9</v>
      </c>
      <c r="AS39">
        <v>622</v>
      </c>
      <c r="AT39">
        <v>628.79999999999995</v>
      </c>
      <c r="AU39">
        <v>627.70000000000005</v>
      </c>
      <c r="AV39">
        <v>627.4</v>
      </c>
      <c r="AW39">
        <v>630.6</v>
      </c>
      <c r="AX39">
        <v>631.29999999999995</v>
      </c>
      <c r="AY39">
        <v>627</v>
      </c>
      <c r="AZ39">
        <v>631</v>
      </c>
      <c r="BA39">
        <v>634</v>
      </c>
      <c r="BB39">
        <v>635.79999999999995</v>
      </c>
      <c r="BC39">
        <v>635.1</v>
      </c>
      <c r="BD39">
        <v>634.9</v>
      </c>
      <c r="BE39">
        <v>634.20000000000005</v>
      </c>
      <c r="BF39">
        <v>635.6</v>
      </c>
      <c r="BG39">
        <v>635</v>
      </c>
      <c r="BH39">
        <v>635.20000000000005</v>
      </c>
      <c r="BI39">
        <v>636.70000000000005</v>
      </c>
      <c r="BJ39">
        <v>640.5</v>
      </c>
      <c r="BK39">
        <v>638.4</v>
      </c>
      <c r="BL39">
        <v>640.20000000000005</v>
      </c>
      <c r="BM39">
        <v>638.20000000000005</v>
      </c>
      <c r="BN39">
        <v>644.4</v>
      </c>
      <c r="BO39" s="26"/>
    </row>
    <row r="40" spans="1:179">
      <c r="A40" s="16"/>
    </row>
    <row r="41" spans="1:179">
      <c r="A41" s="16"/>
      <c r="M41" s="14">
        <f>(M27-L27)/L27*100</f>
        <v>-23.734118946786971</v>
      </c>
      <c r="T41" s="14">
        <f>(T24-S24)/S24*100</f>
        <v>-9.5948079284336156</v>
      </c>
      <c r="W41" s="14">
        <f>(W38-V38)/V38*100</f>
        <v>8.6110575996917618</v>
      </c>
      <c r="AH41">
        <f>(AH22-AG22)/AG22*100</f>
        <v>-10.29299847792999</v>
      </c>
      <c r="AM41" s="14"/>
      <c r="AS41">
        <f>(AS29-AQ29)/AQ29*100</f>
        <v>-15.056322386165316</v>
      </c>
      <c r="BA41">
        <f>(BA7-AZ7)/AZ7*100</f>
        <v>54.868270332187855</v>
      </c>
      <c r="BC41">
        <f>(BC24-BB24)/BB24*100</f>
        <v>-15.934909425852004</v>
      </c>
      <c r="BD41">
        <f>(BD6-BC6)/BC6*100</f>
        <v>82.683863885839756</v>
      </c>
      <c r="BF41">
        <f>(BF31-BE31)/BE31*100</f>
        <v>-14.494034467520986</v>
      </c>
    </row>
    <row r="42" spans="1:179">
      <c r="A42" s="16"/>
      <c r="M42" s="14">
        <f>(M39-L39)/L39*100</f>
        <v>-16.751173708920184</v>
      </c>
      <c r="AM42">
        <f>(AM17-AL17)/AL17*100</f>
        <v>117.17676452217364</v>
      </c>
      <c r="BD42">
        <f>(BD38-BC38)/BC38*100</f>
        <v>15.899064760896401</v>
      </c>
    </row>
    <row r="43" spans="1:179">
      <c r="A43" s="16" t="s">
        <v>120</v>
      </c>
      <c r="B43" t="s">
        <v>121</v>
      </c>
      <c r="C43" t="s">
        <v>122</v>
      </c>
    </row>
    <row r="44" spans="1:179">
      <c r="D44" t="s">
        <v>57</v>
      </c>
      <c r="E44" t="s">
        <v>58</v>
      </c>
      <c r="F44" t="s">
        <v>59</v>
      </c>
      <c r="G44" t="s">
        <v>60</v>
      </c>
      <c r="H44" t="s">
        <v>61</v>
      </c>
      <c r="I44" t="s">
        <v>62</v>
      </c>
      <c r="J44" t="s">
        <v>63</v>
      </c>
      <c r="K44" t="s">
        <v>64</v>
      </c>
      <c r="L44" t="s">
        <v>65</v>
      </c>
      <c r="M44" t="s">
        <v>66</v>
      </c>
      <c r="N44" t="s">
        <v>67</v>
      </c>
      <c r="O44" t="s">
        <v>68</v>
      </c>
      <c r="P44" t="s">
        <v>69</v>
      </c>
      <c r="Q44" t="s">
        <v>70</v>
      </c>
      <c r="R44" t="s">
        <v>71</v>
      </c>
      <c r="S44" t="s">
        <v>72</v>
      </c>
      <c r="T44" t="s">
        <v>73</v>
      </c>
      <c r="U44" t="s">
        <v>74</v>
      </c>
      <c r="V44" t="s">
        <v>75</v>
      </c>
      <c r="W44" t="s">
        <v>76</v>
      </c>
      <c r="X44" t="s">
        <v>77</v>
      </c>
      <c r="Y44" t="s">
        <v>78</v>
      </c>
      <c r="Z44" t="s">
        <v>79</v>
      </c>
      <c r="AA44" t="s">
        <v>80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91</v>
      </c>
      <c r="AM44" t="s">
        <v>92</v>
      </c>
      <c r="AN44" t="s">
        <v>93</v>
      </c>
      <c r="AO44" t="s">
        <v>94</v>
      </c>
      <c r="AP44" t="s">
        <v>95</v>
      </c>
      <c r="AQ44" t="s">
        <v>96</v>
      </c>
      <c r="AR44" t="s">
        <v>97</v>
      </c>
      <c r="AS44" t="s">
        <v>98</v>
      </c>
      <c r="AT44" t="s">
        <v>99</v>
      </c>
      <c r="AU44" t="s">
        <v>100</v>
      </c>
      <c r="AV44" t="s">
        <v>101</v>
      </c>
      <c r="AW44" t="s">
        <v>102</v>
      </c>
      <c r="AX44" t="s">
        <v>103</v>
      </c>
      <c r="AY44" t="s">
        <v>104</v>
      </c>
      <c r="AZ44" t="s">
        <v>105</v>
      </c>
      <c r="BA44" t="s">
        <v>106</v>
      </c>
      <c r="BB44" t="s">
        <v>107</v>
      </c>
      <c r="BC44" t="s">
        <v>108</v>
      </c>
      <c r="BD44" t="s">
        <v>109</v>
      </c>
      <c r="BE44" t="s">
        <v>110</v>
      </c>
      <c r="BF44" t="s">
        <v>111</v>
      </c>
      <c r="BG44" t="s">
        <v>112</v>
      </c>
      <c r="BH44" t="s">
        <v>113</v>
      </c>
      <c r="BI44" t="s">
        <v>114</v>
      </c>
      <c r="BJ44" t="s">
        <v>115</v>
      </c>
      <c r="BK44" t="s">
        <v>116</v>
      </c>
      <c r="BL44" s="30">
        <v>45444</v>
      </c>
      <c r="BM44" s="10">
        <v>45445</v>
      </c>
      <c r="BN44" s="10">
        <v>45446</v>
      </c>
    </row>
    <row r="45" spans="1:179">
      <c r="A45" s="16" t="s">
        <v>36</v>
      </c>
      <c r="B45" t="s">
        <v>37</v>
      </c>
      <c r="C45" t="s">
        <v>123</v>
      </c>
      <c r="D45" t="s">
        <v>124</v>
      </c>
      <c r="E45" t="s">
        <v>125</v>
      </c>
      <c r="F45" t="s">
        <v>126</v>
      </c>
      <c r="G45" t="s">
        <v>127</v>
      </c>
      <c r="H45" t="s">
        <v>128</v>
      </c>
      <c r="I45" t="s">
        <v>129</v>
      </c>
      <c r="J45" t="s">
        <v>130</v>
      </c>
      <c r="K45" t="s">
        <v>131</v>
      </c>
      <c r="L45" t="s">
        <v>132</v>
      </c>
      <c r="M45" t="s">
        <v>133</v>
      </c>
      <c r="N45" t="s">
        <v>134</v>
      </c>
      <c r="O45" t="s">
        <v>135</v>
      </c>
      <c r="P45" t="s">
        <v>136</v>
      </c>
      <c r="Q45" t="s">
        <v>137</v>
      </c>
      <c r="R45" t="s">
        <v>138</v>
      </c>
      <c r="S45" t="s">
        <v>139</v>
      </c>
      <c r="T45" t="s">
        <v>140</v>
      </c>
      <c r="U45" t="s">
        <v>141</v>
      </c>
      <c r="V45" t="s">
        <v>142</v>
      </c>
      <c r="W45" t="s">
        <v>143</v>
      </c>
      <c r="X45" t="s">
        <v>144</v>
      </c>
      <c r="Y45" t="s">
        <v>145</v>
      </c>
      <c r="Z45" t="s">
        <v>146</v>
      </c>
      <c r="AA45" t="s">
        <v>147</v>
      </c>
      <c r="AB45" t="s">
        <v>148</v>
      </c>
      <c r="AC45" t="s">
        <v>149</v>
      </c>
      <c r="AD45" t="s">
        <v>150</v>
      </c>
      <c r="AE45" t="s">
        <v>151</v>
      </c>
      <c r="AF45" t="s">
        <v>152</v>
      </c>
      <c r="AG45" t="s">
        <v>153</v>
      </c>
      <c r="AH45" t="s">
        <v>154</v>
      </c>
      <c r="AI45" t="s">
        <v>155</v>
      </c>
      <c r="AJ45" t="s">
        <v>156</v>
      </c>
      <c r="AK45" t="s">
        <v>157</v>
      </c>
      <c r="AL45" t="s">
        <v>158</v>
      </c>
      <c r="AM45" t="s">
        <v>159</v>
      </c>
      <c r="AN45" t="s">
        <v>160</v>
      </c>
      <c r="AO45" t="s">
        <v>161</v>
      </c>
      <c r="AP45" t="s">
        <v>162</v>
      </c>
      <c r="AQ45" t="s">
        <v>163</v>
      </c>
      <c r="AR45" t="s">
        <v>164</v>
      </c>
      <c r="AS45" t="s">
        <v>165</v>
      </c>
      <c r="AT45" t="s">
        <v>166</v>
      </c>
      <c r="AU45" t="s">
        <v>167</v>
      </c>
      <c r="AV45" t="s">
        <v>168</v>
      </c>
      <c r="AW45" t="s">
        <v>169</v>
      </c>
      <c r="AX45" t="s">
        <v>170</v>
      </c>
      <c r="AY45" t="s">
        <v>171</v>
      </c>
      <c r="AZ45" t="s">
        <v>172</v>
      </c>
      <c r="BA45" t="s">
        <v>173</v>
      </c>
      <c r="BB45" t="s">
        <v>174</v>
      </c>
      <c r="BC45" t="s">
        <v>175</v>
      </c>
      <c r="BD45" t="s">
        <v>176</v>
      </c>
      <c r="BE45" t="s">
        <v>177</v>
      </c>
      <c r="BF45" t="s">
        <v>178</v>
      </c>
      <c r="BG45" t="s">
        <v>179</v>
      </c>
      <c r="BH45" t="s">
        <v>180</v>
      </c>
      <c r="BI45" t="s">
        <v>181</v>
      </c>
      <c r="BJ45" t="s">
        <v>182</v>
      </c>
      <c r="BK45" t="s">
        <v>183</v>
      </c>
      <c r="BL45" t="s">
        <v>184</v>
      </c>
      <c r="BM45" t="s">
        <v>185</v>
      </c>
      <c r="BN45" t="s">
        <v>186</v>
      </c>
      <c r="BO45" t="s">
        <v>187</v>
      </c>
      <c r="BP45" t="s">
        <v>188</v>
      </c>
      <c r="BQ45" t="s">
        <v>189</v>
      </c>
      <c r="BR45" s="56" t="s">
        <v>190</v>
      </c>
      <c r="BS45" t="s">
        <v>191</v>
      </c>
      <c r="BT45" t="s">
        <v>192</v>
      </c>
      <c r="BU45" s="56" t="s">
        <v>193</v>
      </c>
      <c r="BV45" t="s">
        <v>194</v>
      </c>
      <c r="BW45" t="s">
        <v>195</v>
      </c>
      <c r="BX45" s="56" t="s">
        <v>196</v>
      </c>
      <c r="BY45" t="s">
        <v>197</v>
      </c>
      <c r="BZ45" t="s">
        <v>198</v>
      </c>
      <c r="CA45" s="56" t="s">
        <v>199</v>
      </c>
      <c r="CB45" t="s">
        <v>200</v>
      </c>
      <c r="CC45" t="s">
        <v>201</v>
      </c>
      <c r="CD45" s="56" t="s">
        <v>202</v>
      </c>
      <c r="CE45" t="s">
        <v>203</v>
      </c>
      <c r="CF45" t="s">
        <v>204</v>
      </c>
      <c r="CG45" s="56" t="s">
        <v>205</v>
      </c>
      <c r="CH45" t="s">
        <v>206</v>
      </c>
      <c r="CI45" t="s">
        <v>207</v>
      </c>
      <c r="CJ45" s="56" t="s">
        <v>208</v>
      </c>
      <c r="CK45" t="s">
        <v>209</v>
      </c>
      <c r="CL45" t="s">
        <v>210</v>
      </c>
      <c r="CM45" s="56" t="s">
        <v>211</v>
      </c>
      <c r="CN45" t="s">
        <v>212</v>
      </c>
      <c r="CO45" t="s">
        <v>213</v>
      </c>
      <c r="CP45" s="56" t="s">
        <v>214</v>
      </c>
      <c r="CQ45" t="s">
        <v>215</v>
      </c>
      <c r="CR45" t="s">
        <v>216</v>
      </c>
      <c r="CS45" s="56" t="s">
        <v>217</v>
      </c>
      <c r="CT45" t="s">
        <v>218</v>
      </c>
      <c r="CU45" t="s">
        <v>219</v>
      </c>
      <c r="CV45" s="56" t="s">
        <v>220</v>
      </c>
      <c r="CW45" t="s">
        <v>221</v>
      </c>
      <c r="CX45" t="s">
        <v>222</v>
      </c>
      <c r="CY45" s="56" t="s">
        <v>223</v>
      </c>
      <c r="CZ45" t="s">
        <v>224</v>
      </c>
      <c r="DA45" t="s">
        <v>225</v>
      </c>
      <c r="DB45" s="56" t="s">
        <v>226</v>
      </c>
      <c r="DC45" t="s">
        <v>227</v>
      </c>
      <c r="DD45" t="s">
        <v>228</v>
      </c>
      <c r="DE45" s="56" t="s">
        <v>229</v>
      </c>
      <c r="DF45" t="s">
        <v>230</v>
      </c>
      <c r="DG45" t="s">
        <v>231</v>
      </c>
      <c r="DH45" s="56" t="s">
        <v>232</v>
      </c>
      <c r="DI45" t="s">
        <v>233</v>
      </c>
      <c r="DJ45" t="s">
        <v>234</v>
      </c>
      <c r="DK45" s="56" t="s">
        <v>235</v>
      </c>
      <c r="DL45" t="s">
        <v>236</v>
      </c>
      <c r="DM45" t="s">
        <v>237</v>
      </c>
      <c r="DN45" s="56" t="s">
        <v>238</v>
      </c>
      <c r="DO45" t="s">
        <v>239</v>
      </c>
      <c r="DP45" t="s">
        <v>240</v>
      </c>
      <c r="DQ45" s="56" t="s">
        <v>241</v>
      </c>
      <c r="DR45" t="s">
        <v>242</v>
      </c>
      <c r="DS45" t="s">
        <v>243</v>
      </c>
      <c r="DT45" s="56" t="s">
        <v>244</v>
      </c>
      <c r="DU45" t="s">
        <v>245</v>
      </c>
      <c r="DV45" t="s">
        <v>246</v>
      </c>
      <c r="DW45" t="s">
        <v>247</v>
      </c>
      <c r="DX45" t="s">
        <v>248</v>
      </c>
      <c r="DY45" t="s">
        <v>249</v>
      </c>
      <c r="DZ45" t="s">
        <v>250</v>
      </c>
      <c r="EA45" t="s">
        <v>251</v>
      </c>
      <c r="EB45" s="26"/>
      <c r="EE45" s="26"/>
      <c r="EH45" s="26"/>
      <c r="EK45" s="26"/>
      <c r="EN45" s="26"/>
      <c r="EQ45" s="26"/>
      <c r="ET45" s="26"/>
      <c r="EW45" s="26"/>
      <c r="EZ45" s="26"/>
      <c r="FC45" s="26"/>
      <c r="FF45" s="26"/>
      <c r="FI45" s="26"/>
      <c r="FL45" s="26"/>
      <c r="FN45" s="26"/>
      <c r="FQ45" s="26"/>
      <c r="FT45" s="26"/>
    </row>
    <row r="46" spans="1:179">
      <c r="A46" s="16">
        <v>37</v>
      </c>
      <c r="B46">
        <v>1</v>
      </c>
      <c r="C46">
        <v>0</v>
      </c>
      <c r="D46" s="13">
        <v>301.8</v>
      </c>
      <c r="E46" s="13">
        <v>297.7</v>
      </c>
      <c r="F46" s="13">
        <v>292.39999999999998</v>
      </c>
      <c r="G46" s="13">
        <v>293.60000000000002</v>
      </c>
      <c r="H46" s="13">
        <v>300.60000000000002</v>
      </c>
      <c r="I46" s="13">
        <v>294.89999999999998</v>
      </c>
      <c r="J46" s="13">
        <v>294.10000000000002</v>
      </c>
      <c r="K46" s="46">
        <v>289.2</v>
      </c>
      <c r="L46" s="13">
        <v>295.3</v>
      </c>
      <c r="M46" s="13">
        <v>291.60000000000002</v>
      </c>
      <c r="N46" s="13">
        <v>290.3</v>
      </c>
      <c r="O46" s="13">
        <v>293.10000000000002</v>
      </c>
      <c r="P46" s="13">
        <v>290.60000000000002</v>
      </c>
      <c r="Q46" s="13">
        <v>293.8</v>
      </c>
      <c r="R46" s="13">
        <v>294.39999999999998</v>
      </c>
      <c r="S46" s="13">
        <v>293.60000000000002</v>
      </c>
      <c r="T46" s="13">
        <v>294.5</v>
      </c>
      <c r="U46" s="13">
        <v>295.7</v>
      </c>
      <c r="V46" s="13">
        <v>292.8</v>
      </c>
      <c r="W46" s="13">
        <v>297.10000000000002</v>
      </c>
      <c r="X46" s="13">
        <v>297.5</v>
      </c>
      <c r="Y46" s="13">
        <v>297.7</v>
      </c>
      <c r="Z46" s="13">
        <v>297.39999999999998</v>
      </c>
      <c r="AA46" s="13">
        <v>298.10000000000002</v>
      </c>
      <c r="AB46" s="13">
        <v>297.60000000000002</v>
      </c>
      <c r="AC46" s="13">
        <v>295.39999999999998</v>
      </c>
      <c r="AD46" s="13">
        <v>289.3</v>
      </c>
      <c r="AE46" s="13">
        <v>290.60000000000002</v>
      </c>
      <c r="AF46" s="13">
        <v>297.2</v>
      </c>
      <c r="AG46" s="13">
        <v>294.2</v>
      </c>
      <c r="AH46" s="13">
        <v>288.3</v>
      </c>
      <c r="AI46" s="13">
        <v>292.3</v>
      </c>
      <c r="AJ46" s="13">
        <v>291.5</v>
      </c>
      <c r="AK46" s="13">
        <v>288.3</v>
      </c>
      <c r="AL46" s="13">
        <v>292.7</v>
      </c>
      <c r="AM46" s="13">
        <v>294.10000000000002</v>
      </c>
      <c r="AN46" s="13">
        <v>297.2</v>
      </c>
      <c r="AO46" s="13">
        <v>301.2</v>
      </c>
      <c r="AP46" s="13">
        <v>297.10000000000002</v>
      </c>
      <c r="AQ46" s="13">
        <v>297</v>
      </c>
      <c r="AR46" s="13">
        <f t="shared" ref="AR46:AR83" si="0">AVERAGE(AQ46,AS46)</f>
        <v>298.95</v>
      </c>
      <c r="AS46" s="13">
        <v>300.89999999999998</v>
      </c>
      <c r="AT46" s="13">
        <v>297.39999999999998</v>
      </c>
      <c r="AU46" s="13">
        <v>299</v>
      </c>
      <c r="AV46" s="13">
        <v>300.39999999999998</v>
      </c>
      <c r="AW46" s="13">
        <v>302.5</v>
      </c>
      <c r="AX46" s="13">
        <v>301.2</v>
      </c>
      <c r="AY46" s="13">
        <v>299.10000000000002</v>
      </c>
      <c r="AZ46" s="13">
        <v>299.3</v>
      </c>
      <c r="BA46" s="13">
        <v>301</v>
      </c>
      <c r="BB46" s="13">
        <v>299.2</v>
      </c>
      <c r="BC46" s="13">
        <v>295.5</v>
      </c>
      <c r="BD46" s="13">
        <v>295.8</v>
      </c>
      <c r="BE46" s="13">
        <v>295.10000000000002</v>
      </c>
      <c r="BF46" s="13">
        <v>298.2</v>
      </c>
      <c r="BG46" s="13">
        <v>299.2</v>
      </c>
      <c r="BH46" s="13">
        <v>303.39999999999998</v>
      </c>
      <c r="BI46" s="13">
        <v>301.89999999999998</v>
      </c>
      <c r="BJ46" s="13">
        <v>307.5</v>
      </c>
      <c r="BK46" s="13">
        <v>303.3</v>
      </c>
      <c r="BL46" s="13">
        <v>304.2</v>
      </c>
      <c r="BM46" s="13">
        <v>304.10000000000002</v>
      </c>
      <c r="BN46" s="47">
        <v>297.10000000000002</v>
      </c>
      <c r="BO46" s="17">
        <f t="shared" ref="BO46:BO83" si="1">U46-K46</f>
        <v>6.5</v>
      </c>
      <c r="BP46" s="26">
        <f t="shared" ref="BP46:BP83" si="2">BN46-U46</f>
        <v>1.4000000000000341</v>
      </c>
      <c r="BQ46" s="26">
        <f t="shared" ref="BQ46:BQ83" si="3">BL46-K46</f>
        <v>15</v>
      </c>
      <c r="BR46" s="26">
        <f t="shared" ref="BR46:BR83" si="4">K46/AVERAGEIFS(K$46:K$83, $B$46:$B$83,$B46,$C$46:$C$83, 0)</f>
        <v>0.91273473252327586</v>
      </c>
      <c r="BS46" s="26">
        <f t="shared" ref="BS46:BS83" si="5">L46/AVERAGEIFS(L$46:L$83, $B$46:$B$83,$B46,$C$46:$C$83, 0)</f>
        <v>0.930762765286825</v>
      </c>
      <c r="BT46" s="26">
        <f t="shared" ref="BT46:BT83" si="6">M46/AVERAGEIFS(M$46:M$83, $B$46:$B$83,$B46,$C$46:$C$83, 0)</f>
        <v>0.92713687668909983</v>
      </c>
      <c r="BU46" s="26">
        <f t="shared" ref="BU46:BU83" si="7">N46/AVERAGEIFS(N$46:N$83, $B$46:$B$83,$B46,$C$46:$C$83, 0)</f>
        <v>0.92236814234272413</v>
      </c>
      <c r="BV46" s="26">
        <f t="shared" ref="BV46:BV83" si="8">O46/AVERAGEIFS(O$46:O$83, $B$46:$B$83,$B46,$C$46:$C$83, 0)</f>
        <v>0.92665191274106862</v>
      </c>
      <c r="BW46" s="26">
        <f t="shared" ref="BW46:BW83" si="9">P46/AVERAGEIFS(P$46:P$83, $B$46:$B$83,$B46,$C$46:$C$83, 0)</f>
        <v>0.9229303408850309</v>
      </c>
      <c r="BX46" s="26">
        <f t="shared" ref="BX46:BX83" si="10">Q46/AVERAGEIFS(Q$46:Q$83, $B$46:$B$83,$B46,$C$46:$C$83, 0)</f>
        <v>0.93048297703879634</v>
      </c>
      <c r="BY46" s="26">
        <f t="shared" ref="BY46:BY83" si="11">R46/AVERAGEIFS(R$46:R$83, $B$46:$B$83,$B46,$C$46:$C$83, 0)</f>
        <v>0.92777982036871676</v>
      </c>
      <c r="BZ46" s="26">
        <f t="shared" ref="BZ46:BZ83" si="12">S46/AVERAGEIFS(S$46:S$83, $B$46:$B$83,$B46,$C$46:$C$83, 0)</f>
        <v>0.93034063902825448</v>
      </c>
      <c r="CA46" s="26">
        <f t="shared" ref="CA46:CA83" si="13">T46/AVERAGEIFS(T$46:T$83, $B$46:$B$83,$B46,$C$46:$C$83, 0)</f>
        <v>0.92517932876066811</v>
      </c>
      <c r="CB46" s="26">
        <f t="shared" ref="CB46:CB83" si="14">U46/AVERAGEIFS(U$46:U$83, $B$46:$B$83,$B46,$C$46:$C$83, 0)</f>
        <v>0.93158309267524297</v>
      </c>
      <c r="CC46" s="26">
        <f t="shared" ref="CC46:CC83" si="15">V46/AVERAGEIFS(V$46:V$83, $B$46:$B$83,$B46,$C$46:$C$83, 0)</f>
        <v>0.92780565091101141</v>
      </c>
      <c r="CD46" s="26">
        <f t="shared" ref="CD46:CD83" si="16">W46/AVERAGEIFS(W$46:W$83, $B$46:$B$83,$B46,$C$46:$C$83, 0)</f>
        <v>0.9228618761648375</v>
      </c>
      <c r="CE46" s="26">
        <f t="shared" ref="CE46:CE83" si="17">X46/AVERAGEIFS(X$46:X$83, $B$46:$B$83,$B46,$C$46:$C$83, 0)</f>
        <v>0.93201754385964919</v>
      </c>
      <c r="CF46" s="26">
        <f t="shared" ref="CF46:CF83" si="18">Y46/AVERAGEIFS(Y$46:Y$83, $B$46:$B$83,$B46,$C$46:$C$83, 0)</f>
        <v>0.92963464140730712</v>
      </c>
      <c r="CG46" s="26">
        <f t="shared" ref="CG46:CG83" si="19">Z46/AVERAGEIFS(Z$46:Z$83, $B$46:$B$83,$B46,$C$46:$C$83, 0)</f>
        <v>0.91894118858790819</v>
      </c>
      <c r="CH46" s="26">
        <f t="shared" ref="CH46:CH83" si="20">AA46/AVERAGEIFS(AA$46:AA$83, $B$46:$B$83,$B46,$C$46:$C$83, 0)</f>
        <v>0.92448441618855648</v>
      </c>
      <c r="CI46" s="26">
        <f t="shared" ref="CI46:CI83" si="21">AB46/AVERAGEIFS(AB$46:AB$83, $B$46:$B$83,$B46,$C$46:$C$83, 0)</f>
        <v>0.92360213107122546</v>
      </c>
      <c r="CJ46" s="26">
        <f t="shared" ref="CJ46:CJ83" si="22">AC46/AVERAGEIFS(AC$46:AC$83, $B$46:$B$83,$B46,$C$46:$C$83, 0)</f>
        <v>0.9268904926262943</v>
      </c>
      <c r="CK46" s="26">
        <f t="shared" ref="CK46:CK83" si="23">AD46/AVERAGEIFS(AD$46:AD$83, $B$46:$B$83,$B46,$C$46:$C$83, 0)</f>
        <v>0.9147826086956522</v>
      </c>
      <c r="CL46" s="26">
        <f t="shared" ref="CL46:CL83" si="24">AE46/AVERAGEIFS(AE$46:AE$83, $B$46:$B$83,$B46,$C$46:$C$83, 0)</f>
        <v>0.9107814458838277</v>
      </c>
      <c r="CM46" s="26">
        <f t="shared" ref="CM46:CM83" si="25">AF46/AVERAGEIFS(AF$46:AF$83, $B$46:$B$83,$B46,$C$46:$C$83, 0)</f>
        <v>0.92083656080557708</v>
      </c>
      <c r="CN46" s="26">
        <f t="shared" ref="CN46:CN83" si="26">AG46/AVERAGEIFS(AG$46:AG$83, $B$46:$B$83,$B46,$C$46:$C$83, 0)</f>
        <v>0.9223052406081822</v>
      </c>
      <c r="CO46" s="26">
        <f t="shared" ref="CO46:CO83" si="27">AH46/AVERAGEIFS(AH$46:AH$83, $B$46:$B$83,$B46,$C$46:$C$83, 0)</f>
        <v>0.91037313825588129</v>
      </c>
      <c r="CP46" s="26">
        <f t="shared" ref="CP46:CP83" si="28">AI46/AVERAGEIFS(AI$46:AI$83, $B$46:$B$83,$B46,$C$46:$C$83, 0)</f>
        <v>0.90964730290456441</v>
      </c>
      <c r="CQ46" s="26">
        <f t="shared" ref="CQ46:CQ83" si="29">AJ46/AVERAGEIFS(AJ$46:AJ$83, $B$46:$B$83,$B46,$C$46:$C$83, 0)</f>
        <v>0.9142229888662381</v>
      </c>
      <c r="CR46" s="26">
        <f t="shared" ref="CR46:CR83" si="30">AK46/AVERAGEIFS(AK$46:AK$83, $B$46:$B$83,$B46,$C$46:$C$83, 0)</f>
        <v>0.90736466638690727</v>
      </c>
      <c r="CS46" s="26">
        <f t="shared" ref="CS46:CS83" si="31">AL46/AVERAGEIFS(AL$46:AL$83, $B$46:$B$83,$B46,$C$46:$C$83, 0)</f>
        <v>0.91971720345640218</v>
      </c>
      <c r="CT46" s="26">
        <f t="shared" ref="CT46:CT83" si="32">AM46/AVERAGEIFS(AM$46:AM$83, $B$46:$B$83,$B46,$C$46:$C$83, 0)</f>
        <v>0.91617559253394276</v>
      </c>
      <c r="CU46" s="26">
        <f t="shared" ref="CU46:CU83" si="33">AN46/AVERAGEIFS(AN$46:AN$83, $B$46:$B$83,$B46,$C$46:$C$83, 0)</f>
        <v>0.92326809568188861</v>
      </c>
      <c r="CV46" s="26">
        <f t="shared" ref="CV46:CV83" si="34">AO46/AVERAGEIFS(AO$46:AO$83, $B$46:$B$83,$B46,$C$46:$C$83, 0)</f>
        <v>0.93001235076163025</v>
      </c>
      <c r="CW46" s="26">
        <f t="shared" ref="CW46:CW83" si="35">AP46/AVERAGEIFS(AP$46:AP$83, $B$46:$B$83,$B46,$C$46:$C$83, 0)</f>
        <v>0.92243208279430799</v>
      </c>
      <c r="CX46" s="26">
        <f t="shared" ref="CX46:CX83" si="36">AQ46/AVERAGEIFS(AQ$46:AQ$83, $B$46:$B$83,$B46,$C$46:$C$83, 0)</f>
        <v>0.92016936899721147</v>
      </c>
      <c r="CY46" s="26">
        <f t="shared" ref="CY46:CY83" si="37">AR46/AVERAGEIFS(AR$46:AR$83, $B$46:$B$83,$B46,$C$46:$C$83, 0)</f>
        <v>0.92323133540932145</v>
      </c>
      <c r="CZ46" s="26">
        <f t="shared" ref="CZ46:CZ83" si="38">AS46/AVERAGEIFS(AS$46:AS$83, $B$46:$B$83,$B46,$C$46:$C$83, 0)</f>
        <v>0.9262736647683546</v>
      </c>
      <c r="DA46" s="26">
        <f t="shared" ref="DA46:DA83" si="39">AT46/AVERAGEIFS(AT$46:AT$83, $B$46:$B$83,$B46,$C$46:$C$83, 0)</f>
        <v>0.91724067029916712</v>
      </c>
      <c r="DB46" s="26">
        <f t="shared" ref="DB46:DB83" si="40">AU46/AVERAGEIFS(AU$46:AU$83, $B$46:$B$83,$B46,$C$46:$C$83, 0)</f>
        <v>0.92056650246305416</v>
      </c>
      <c r="DC46" s="26">
        <f t="shared" ref="DC46:DC83" si="41">AV46/AVERAGEIFS(AV$46:AV$83, $B$46:$B$83,$B46,$C$46:$C$83, 0)</f>
        <v>0.92473449284285059</v>
      </c>
      <c r="DD46" s="26">
        <f t="shared" ref="DD46:DD83" si="42">AW46/AVERAGEIFS(AW$46:AW$83, $B$46:$B$83,$B46,$C$46:$C$83, 0)</f>
        <v>0.92677696078431382</v>
      </c>
      <c r="DE46" s="26">
        <f t="shared" ref="DE46:DE83" si="43">AX46/AVERAGEIFS(AX$46:AX$83, $B$46:$B$83,$B46,$C$46:$C$83, 0)</f>
        <v>0.92232316015106663</v>
      </c>
      <c r="DF46" s="26">
        <f t="shared" ref="DF46:DF83" si="44">AY46/AVERAGEIFS(AY$46:AY$83, $B$46:$B$83,$B46,$C$46:$C$83, 0)</f>
        <v>0.91762540266912118</v>
      </c>
      <c r="DG46" s="26">
        <f t="shared" ref="DG46:DG83" si="45">AZ46/AVERAGEIFS(AZ$46:AZ$83, $B$46:$B$83,$B46,$C$46:$C$83, 0)</f>
        <v>0.91585067319461444</v>
      </c>
      <c r="DH46" s="26">
        <f t="shared" ref="DH46:DH83" si="46">BA46/AVERAGEIFS(BA$46:BA$83, $B$46:$B$83,$B46,$C$46:$C$83, 0)</f>
        <v>0.92161665646050228</v>
      </c>
      <c r="DI46" s="26">
        <f t="shared" ref="DI46:DI83" si="47">BB46/AVERAGEIFS(BB$46:BB$83, $B$46:$B$83,$B46,$C$46:$C$83, 0)</f>
        <v>0.91039099345808627</v>
      </c>
      <c r="DJ46" s="26">
        <f t="shared" ref="DJ46:DJ83" si="48">BC46/AVERAGEIFS(BC$46:BC$83, $B$46:$B$83,$B46,$C$46:$C$83, 0)</f>
        <v>0.90533088235294112</v>
      </c>
      <c r="DK46" s="26">
        <f t="shared" ref="DK46:DK83" si="49">BD46/AVERAGEIFS(BD$46:BD$83, $B$46:$B$83,$B46,$C$46:$C$83, 0)</f>
        <v>0.90694465736624241</v>
      </c>
      <c r="DL46" s="26">
        <f t="shared" ref="DL46:DL83" si="50">BE46/AVERAGEIFS(BE$46:BE$83, $B$46:$B$83,$B46,$C$46:$C$83, 0)</f>
        <v>0.91084932352487269</v>
      </c>
      <c r="DM46" s="26">
        <f t="shared" ref="DM46:DM83" si="51">BF46/AVERAGEIFS(BF$46:BF$83, $B$46:$B$83,$B46,$C$46:$C$83, 0)</f>
        <v>0.91697416974169743</v>
      </c>
      <c r="DN46" s="26">
        <f t="shared" ref="DN46:DN83" si="52">BG46/AVERAGEIFS(BG$46:BG$83, $B$46:$B$83,$B46,$C$46:$C$83, 0)</f>
        <v>0.92075703954454513</v>
      </c>
      <c r="DO46" s="26">
        <f t="shared" ref="DO46:DO83" si="53">BH46/AVERAGEIFS(BH$46:BH$83, $B$46:$B$83,$B46,$C$46:$C$83, 0)</f>
        <v>0.9308176100628931</v>
      </c>
      <c r="DP46" s="26">
        <f t="shared" ref="DP46:DP83" si="54">BI46/AVERAGEIFS(BI$46:BI$83, $B$46:$B$83,$B46,$C$46:$C$83, 0)</f>
        <v>0.92211362248014639</v>
      </c>
      <c r="DQ46" s="26">
        <f t="shared" ref="DQ46:DQ83" si="55">BJ46/AVERAGEIFS(BJ$46:BJ$83, $B$46:$B$83,$B46,$C$46:$C$83, 0)</f>
        <v>0.92900302114803623</v>
      </c>
      <c r="DR46" s="26">
        <f t="shared" ref="DR46:DR83" si="56">BK46/AVERAGEIFS(BK$46:BK$83, $B$46:$B$83,$B46,$C$46:$C$83, 0)</f>
        <v>0.91760790641387657</v>
      </c>
      <c r="DS46" s="26">
        <f t="shared" ref="DS46:DS83" si="57">BL46/AVERAGEIFS(BL$46:BL$83, $B$46:$B$83,$B46,$C$46:$C$83, 0)</f>
        <v>0.93777937625237617</v>
      </c>
      <c r="DT46" s="26">
        <f t="shared" ref="DT46:DT83" si="58">BM46/AVERAGEIFS(BM$46:BM$83, $B$46:$B$83,$B46,$C$46:$C$83, 0)</f>
        <v>0.93263136372929878</v>
      </c>
      <c r="DU46" s="26">
        <f t="shared" ref="DU46:DU83" si="59">BN46/AVERAGEIFS(BN$46:BN$83, $B$46:$B$83,$B46,$C$46:$C$83, 0)</f>
        <v>0.90579268292682935</v>
      </c>
      <c r="DV46" s="26">
        <f t="shared" ref="DV46:DV83" si="60">BO46/ABS(AVERAGEIFS(BO$46:BO$83, $B$46:$B$83,$B46,$C$46:$C$83, 0))</f>
        <v>11.470588235294386</v>
      </c>
      <c r="DW46" s="26">
        <f t="shared" ref="DW46:DW83" si="61">BP46/AVERAGEIFS(BP$46:BP$83, $B$46:$B$83,$B46,$C$46:$C$83, 0)</f>
        <v>0.13228346456693213</v>
      </c>
      <c r="DX46" s="26">
        <f t="shared" ref="DX46:DX83" si="62">BQ46/AVERAGEIFS(BQ$46:BQ$83, $B$46:$B$83,$B46,$C$46:$C$83, 0)</f>
        <v>1.9911504424778792</v>
      </c>
      <c r="DY46" s="17">
        <f t="shared" ref="DY46:DY83" si="63">BO46/K46*100</f>
        <v>2.2475795297372061</v>
      </c>
      <c r="DZ46" s="26">
        <f t="shared" ref="DZ46:DZ83" si="64">BP46/AD46*100</f>
        <v>0.48392671966817635</v>
      </c>
      <c r="EA46" s="26">
        <f t="shared" ref="EA46:EA83" si="65">(BL46-K46)/K46*100</f>
        <v>5.186721991701245</v>
      </c>
      <c r="EB46" s="26"/>
      <c r="EC46" s="26"/>
      <c r="ED46" s="26"/>
      <c r="EE46" s="26"/>
      <c r="EF46" s="26"/>
      <c r="EG46" s="26"/>
      <c r="EH46" s="26"/>
      <c r="EI46" s="26"/>
      <c r="EJ46" s="26"/>
      <c r="EK46" s="26"/>
      <c r="EL46" s="26"/>
      <c r="EM46" s="26"/>
      <c r="EN46" s="26"/>
      <c r="EO46" s="26"/>
      <c r="EP46" s="26"/>
      <c r="EQ46" s="26"/>
      <c r="ER46" s="26"/>
      <c r="ES46" s="26"/>
      <c r="ET46" s="26"/>
      <c r="EU46" s="26"/>
      <c r="EV46" s="26"/>
      <c r="EW46" s="26"/>
      <c r="EX46" s="26"/>
      <c r="EY46" s="26"/>
      <c r="EZ46" s="26"/>
      <c r="FA46" s="26"/>
      <c r="FB46" s="26"/>
      <c r="FC46" s="26"/>
      <c r="FD46" s="26"/>
      <c r="FE46" s="26"/>
      <c r="FF46" s="26"/>
      <c r="FG46" s="26"/>
      <c r="FH46" s="26"/>
      <c r="FI46" s="26"/>
      <c r="FJ46" s="26"/>
      <c r="FK46" s="26"/>
      <c r="FL46" s="26"/>
      <c r="FM46" s="26"/>
      <c r="FN46" s="26"/>
      <c r="FO46" s="26"/>
      <c r="FP46" s="26"/>
      <c r="FQ46" s="26"/>
      <c r="FR46" s="26"/>
      <c r="FS46" s="26"/>
      <c r="FT46" s="26"/>
      <c r="FU46" s="26"/>
      <c r="FV46" s="26"/>
      <c r="FW46" s="26"/>
    </row>
    <row r="47" spans="1:179">
      <c r="A47" s="16">
        <v>38</v>
      </c>
      <c r="B47">
        <v>1</v>
      </c>
      <c r="C47">
        <v>2</v>
      </c>
      <c r="D47" s="14">
        <v>318.39999999999998</v>
      </c>
      <c r="E47" s="14">
        <v>309.39999999999998</v>
      </c>
      <c r="F47" s="14">
        <v>308.7</v>
      </c>
      <c r="G47" s="14">
        <v>309.89999999999998</v>
      </c>
      <c r="H47" s="14">
        <v>315.2</v>
      </c>
      <c r="I47" s="14">
        <v>308</v>
      </c>
      <c r="J47" s="14">
        <v>307.5</v>
      </c>
      <c r="K47" s="48">
        <v>306.10000000000002</v>
      </c>
      <c r="L47" s="14">
        <v>308.5</v>
      </c>
      <c r="M47" s="14">
        <v>314.5</v>
      </c>
      <c r="N47" s="14">
        <v>317.8</v>
      </c>
      <c r="O47" s="14">
        <v>319.89999999999998</v>
      </c>
      <c r="P47" s="14">
        <v>323.5</v>
      </c>
      <c r="Q47" s="14">
        <v>327.60000000000002</v>
      </c>
      <c r="R47" s="14">
        <v>332.6</v>
      </c>
      <c r="S47" s="14">
        <v>328.8</v>
      </c>
      <c r="T47" s="14">
        <v>331.7</v>
      </c>
      <c r="U47" s="14">
        <v>333.4</v>
      </c>
      <c r="V47" s="14">
        <v>334.7</v>
      </c>
      <c r="W47" s="14">
        <v>339.3</v>
      </c>
      <c r="X47" s="14">
        <v>338.1</v>
      </c>
      <c r="Y47" s="14">
        <v>335</v>
      </c>
      <c r="Z47" s="14">
        <v>336.8</v>
      </c>
      <c r="AA47" s="14">
        <v>339.2</v>
      </c>
      <c r="AB47" s="14">
        <v>344.5</v>
      </c>
      <c r="AC47" s="14">
        <v>341.2</v>
      </c>
      <c r="AD47" s="14">
        <v>336.7</v>
      </c>
      <c r="AE47" s="14">
        <v>338.6</v>
      </c>
      <c r="AF47" s="14">
        <v>338.9</v>
      </c>
      <c r="AG47" s="14">
        <v>341.1</v>
      </c>
      <c r="AH47" s="14">
        <v>340.3</v>
      </c>
      <c r="AI47" s="14">
        <v>340.1</v>
      </c>
      <c r="AJ47" s="14">
        <v>338.7</v>
      </c>
      <c r="AK47" s="14">
        <v>341.9</v>
      </c>
      <c r="AL47" s="14">
        <v>341</v>
      </c>
      <c r="AM47" s="14">
        <v>346.1</v>
      </c>
      <c r="AN47" s="14">
        <v>342.9</v>
      </c>
      <c r="AO47" s="14">
        <v>344.2</v>
      </c>
      <c r="AP47" s="14">
        <v>348.1</v>
      </c>
      <c r="AQ47" s="14">
        <v>346.1</v>
      </c>
      <c r="AR47" s="13">
        <f t="shared" si="0"/>
        <v>347.35</v>
      </c>
      <c r="AS47" s="14">
        <v>348.6</v>
      </c>
      <c r="AT47" s="14">
        <v>349.7</v>
      </c>
      <c r="AU47" s="14">
        <v>352.4</v>
      </c>
      <c r="AV47" s="14">
        <v>350.9</v>
      </c>
      <c r="AW47" s="14">
        <v>352.7</v>
      </c>
      <c r="AX47" s="14">
        <v>349</v>
      </c>
      <c r="AY47" s="14">
        <v>349.8</v>
      </c>
      <c r="AZ47" s="14">
        <v>353</v>
      </c>
      <c r="BA47" s="14">
        <v>352.2</v>
      </c>
      <c r="BB47" s="14">
        <v>323.89999999999998</v>
      </c>
      <c r="BC47" s="14">
        <v>356.5</v>
      </c>
      <c r="BD47" s="14">
        <v>353</v>
      </c>
      <c r="BE47" s="14">
        <v>354.6</v>
      </c>
      <c r="BF47" s="14">
        <v>357.5</v>
      </c>
      <c r="BG47" s="14">
        <v>359.5</v>
      </c>
      <c r="BH47" s="14">
        <v>358</v>
      </c>
      <c r="BI47" s="14">
        <v>356.8</v>
      </c>
      <c r="BJ47" s="14">
        <v>363.7</v>
      </c>
      <c r="BK47" s="14">
        <v>362.8</v>
      </c>
      <c r="BL47" s="14">
        <v>363.8</v>
      </c>
      <c r="BM47" s="14">
        <v>361.3</v>
      </c>
      <c r="BN47" s="49">
        <v>361.3</v>
      </c>
      <c r="BO47" s="17">
        <f t="shared" si="1"/>
        <v>27.299999999999955</v>
      </c>
      <c r="BP47" s="26">
        <f t="shared" si="2"/>
        <v>27.900000000000034</v>
      </c>
      <c r="BQ47" s="26">
        <f t="shared" si="3"/>
        <v>57.699999999999989</v>
      </c>
      <c r="BR47" s="26">
        <f t="shared" si="4"/>
        <v>0.96607227394666251</v>
      </c>
      <c r="BS47" s="26">
        <f t="shared" si="5"/>
        <v>0.97236814456818665</v>
      </c>
      <c r="BT47" s="26">
        <f t="shared" si="6"/>
        <v>0.99994700863759212</v>
      </c>
      <c r="BU47" s="26">
        <f t="shared" si="7"/>
        <v>1.0097436983689898</v>
      </c>
      <c r="BV47" s="26">
        <f t="shared" si="8"/>
        <v>1.0113815997470754</v>
      </c>
      <c r="BW47" s="26">
        <f t="shared" si="9"/>
        <v>1.0274190133389796</v>
      </c>
      <c r="BX47" s="26">
        <f t="shared" si="10"/>
        <v>1.0375296912114014</v>
      </c>
      <c r="BY47" s="26">
        <f t="shared" si="11"/>
        <v>1.0481642943431904</v>
      </c>
      <c r="BZ47" s="26">
        <f t="shared" si="12"/>
        <v>1.0418801161869553</v>
      </c>
      <c r="CA47" s="26">
        <f t="shared" si="13"/>
        <v>1.0420440860778051</v>
      </c>
      <c r="CB47" s="26">
        <f t="shared" si="14"/>
        <v>1.0503544237332634</v>
      </c>
      <c r="CC47" s="26">
        <f t="shared" si="15"/>
        <v>1.060575653551624</v>
      </c>
      <c r="CD47" s="26">
        <f t="shared" si="16"/>
        <v>1.0539449161317043</v>
      </c>
      <c r="CE47" s="26">
        <f t="shared" si="17"/>
        <v>1.0592105263157896</v>
      </c>
      <c r="CF47" s="26">
        <f t="shared" si="18"/>
        <v>1.0461122098469866</v>
      </c>
      <c r="CG47" s="26">
        <f t="shared" si="19"/>
        <v>1.0406839015346587</v>
      </c>
      <c r="CH47" s="26">
        <f t="shared" si="20"/>
        <v>1.0519460381454488</v>
      </c>
      <c r="CI47" s="26">
        <f t="shared" si="21"/>
        <v>1.0691563647649098</v>
      </c>
      <c r="CJ47" s="26">
        <f t="shared" si="22"/>
        <v>1.0705993096956385</v>
      </c>
      <c r="CK47" s="26">
        <f t="shared" si="23"/>
        <v>1.0646640316205533</v>
      </c>
      <c r="CL47" s="26">
        <f t="shared" si="24"/>
        <v>1.0612202256581695</v>
      </c>
      <c r="CM47" s="26">
        <f t="shared" si="25"/>
        <v>1.0500387296669247</v>
      </c>
      <c r="CN47" s="26">
        <f t="shared" si="26"/>
        <v>1.0693348659804587</v>
      </c>
      <c r="CO47" s="26">
        <f t="shared" si="27"/>
        <v>1.0745750223672439</v>
      </c>
      <c r="CP47" s="26">
        <f t="shared" si="28"/>
        <v>1.0584024896265563</v>
      </c>
      <c r="CQ47" s="26">
        <f t="shared" si="29"/>
        <v>1.0622549788301709</v>
      </c>
      <c r="CR47" s="26">
        <f t="shared" si="30"/>
        <v>1.0760595887536717</v>
      </c>
      <c r="CS47" s="26">
        <f t="shared" si="31"/>
        <v>1.0714846818538883</v>
      </c>
      <c r="CT47" s="26">
        <f t="shared" si="32"/>
        <v>1.0781651566677919</v>
      </c>
      <c r="CU47" s="26">
        <f t="shared" si="33"/>
        <v>1.0652376514445479</v>
      </c>
      <c r="CV47" s="26">
        <f t="shared" si="34"/>
        <v>1.0627830382873611</v>
      </c>
      <c r="CW47" s="26">
        <f t="shared" si="35"/>
        <v>1.0807761966364813</v>
      </c>
      <c r="CX47" s="26">
        <f t="shared" si="36"/>
        <v>1.072291645151296</v>
      </c>
      <c r="CY47" s="26">
        <f t="shared" si="37"/>
        <v>1.0727024731708574</v>
      </c>
      <c r="CZ47" s="26">
        <f t="shared" si="38"/>
        <v>1.0731106664614438</v>
      </c>
      <c r="DA47" s="26">
        <f t="shared" si="39"/>
        <v>1.0785442582502311</v>
      </c>
      <c r="DB47" s="26">
        <f t="shared" si="40"/>
        <v>1.0849753694581279</v>
      </c>
      <c r="DC47" s="26">
        <f t="shared" si="41"/>
        <v>1.0801908573187626</v>
      </c>
      <c r="DD47" s="26">
        <f t="shared" si="42"/>
        <v>1.0805759803921569</v>
      </c>
      <c r="DE47" s="26">
        <f t="shared" si="43"/>
        <v>1.0686944983158109</v>
      </c>
      <c r="DF47" s="26">
        <f t="shared" si="44"/>
        <v>1.0731707317073171</v>
      </c>
      <c r="DG47" s="26">
        <f t="shared" si="45"/>
        <v>1.0801713586291308</v>
      </c>
      <c r="DH47" s="26">
        <f t="shared" si="46"/>
        <v>1.0783833435394978</v>
      </c>
      <c r="DI47" s="26">
        <f t="shared" si="47"/>
        <v>0.98554693442872376</v>
      </c>
      <c r="DJ47" s="26">
        <f t="shared" si="48"/>
        <v>1.0922181372549018</v>
      </c>
      <c r="DK47" s="26">
        <f t="shared" si="49"/>
        <v>1.0823240840104245</v>
      </c>
      <c r="DL47" s="26">
        <f t="shared" si="50"/>
        <v>1.0945007459231442</v>
      </c>
      <c r="DM47" s="26">
        <f t="shared" si="51"/>
        <v>1.0993234932349323</v>
      </c>
      <c r="DN47" s="26">
        <f t="shared" si="52"/>
        <v>1.1063240498538236</v>
      </c>
      <c r="DO47" s="26">
        <f t="shared" si="53"/>
        <v>1.0983279644117196</v>
      </c>
      <c r="DP47" s="26">
        <f t="shared" si="54"/>
        <v>1.089798411728772</v>
      </c>
      <c r="DQ47" s="26">
        <f t="shared" si="55"/>
        <v>1.0987915407854985</v>
      </c>
      <c r="DR47" s="26">
        <f t="shared" si="56"/>
        <v>1.0976200080677692</v>
      </c>
      <c r="DS47" s="26">
        <f t="shared" si="57"/>
        <v>1.1215126136772335</v>
      </c>
      <c r="DT47" s="26">
        <f t="shared" si="58"/>
        <v>1.1080556123492129</v>
      </c>
      <c r="DU47" s="26">
        <f t="shared" si="59"/>
        <v>1.1015243902439025</v>
      </c>
      <c r="DV47" s="26">
        <f t="shared" si="60"/>
        <v>48.176470588236342</v>
      </c>
      <c r="DW47" s="26">
        <f t="shared" si="61"/>
        <v>2.6362204724409435</v>
      </c>
      <c r="DX47" s="26">
        <f t="shared" si="62"/>
        <v>7.6592920353982406</v>
      </c>
      <c r="DY47" s="17">
        <f t="shared" si="63"/>
        <v>8.9186540346291903</v>
      </c>
      <c r="DZ47" s="26">
        <f t="shared" si="64"/>
        <v>8.286308286308298</v>
      </c>
      <c r="EA47" s="26">
        <f t="shared" si="65"/>
        <v>18.85004900359359</v>
      </c>
      <c r="EB47" s="26"/>
      <c r="EC47" s="26"/>
      <c r="ED47" s="26"/>
      <c r="EE47" s="26"/>
      <c r="EF47" s="26"/>
      <c r="EG47" s="26"/>
      <c r="EH47" s="26"/>
      <c r="EI47" s="26"/>
      <c r="EJ47" s="26"/>
      <c r="EK47" s="26"/>
      <c r="EL47" s="26"/>
      <c r="EM47" s="26"/>
      <c r="EN47" s="26"/>
      <c r="EO47" s="26"/>
      <c r="EP47" s="26"/>
      <c r="EQ47" s="26"/>
      <c r="ER47" s="26"/>
      <c r="ES47" s="26"/>
      <c r="ET47" s="26"/>
      <c r="EU47" s="26"/>
      <c r="EV47" s="26"/>
      <c r="EW47" s="26"/>
      <c r="EX47" s="26"/>
      <c r="EY47" s="26"/>
      <c r="EZ47" s="26"/>
      <c r="FA47" s="26"/>
      <c r="FB47" s="26"/>
      <c r="FC47" s="26"/>
      <c r="FD47" s="26"/>
      <c r="FE47" s="26"/>
      <c r="FF47" s="26"/>
      <c r="FG47" s="26"/>
      <c r="FH47" s="26"/>
      <c r="FI47" s="26"/>
      <c r="FJ47" s="26"/>
      <c r="FK47" s="26"/>
      <c r="FL47" s="26"/>
      <c r="FM47" s="26"/>
      <c r="FN47" s="26"/>
      <c r="FO47" s="26"/>
      <c r="FP47" s="26"/>
      <c r="FQ47" s="26"/>
      <c r="FR47" s="26"/>
      <c r="FS47" s="26"/>
      <c r="FT47" s="26"/>
      <c r="FU47" s="26"/>
      <c r="FV47" s="26"/>
      <c r="FW47" s="26"/>
    </row>
    <row r="48" spans="1:179">
      <c r="A48" s="16">
        <v>39</v>
      </c>
      <c r="B48">
        <v>1</v>
      </c>
      <c r="C48">
        <v>1</v>
      </c>
      <c r="D48" s="13">
        <v>266.8</v>
      </c>
      <c r="E48" s="13">
        <v>261.7</v>
      </c>
      <c r="F48" s="13">
        <v>261.5</v>
      </c>
      <c r="G48" s="13">
        <v>263.39999999999998</v>
      </c>
      <c r="H48" s="13">
        <v>265.2</v>
      </c>
      <c r="I48" s="13">
        <v>260.89999999999998</v>
      </c>
      <c r="J48" s="13">
        <v>264.89999999999998</v>
      </c>
      <c r="K48" s="46">
        <v>265.10000000000002</v>
      </c>
      <c r="L48" s="13">
        <v>268.89999999999998</v>
      </c>
      <c r="M48" s="13">
        <v>269.89999999999998</v>
      </c>
      <c r="N48" s="13">
        <v>275.60000000000002</v>
      </c>
      <c r="O48" s="13">
        <v>278.60000000000002</v>
      </c>
      <c r="P48" s="13">
        <v>279.39999999999998</v>
      </c>
      <c r="Q48" s="13">
        <v>282.2</v>
      </c>
      <c r="R48" s="13">
        <v>288.10000000000002</v>
      </c>
      <c r="S48" s="13">
        <v>293</v>
      </c>
      <c r="T48" s="13">
        <v>293.10000000000002</v>
      </c>
      <c r="U48" s="13">
        <v>291.5</v>
      </c>
      <c r="V48" s="13">
        <v>294.39999999999998</v>
      </c>
      <c r="W48" s="13">
        <v>301.10000000000002</v>
      </c>
      <c r="X48" s="13">
        <v>300</v>
      </c>
      <c r="Y48" s="13">
        <v>298.2</v>
      </c>
      <c r="Z48" s="13">
        <v>303.2</v>
      </c>
      <c r="AA48" s="13">
        <v>307.60000000000002</v>
      </c>
      <c r="AB48" s="13">
        <v>305</v>
      </c>
      <c r="AC48" s="13">
        <v>304.10000000000002</v>
      </c>
      <c r="AD48" s="13">
        <v>304.60000000000002</v>
      </c>
      <c r="AE48" s="13">
        <v>304.3</v>
      </c>
      <c r="AF48" s="13">
        <v>305</v>
      </c>
      <c r="AG48" s="13">
        <v>300</v>
      </c>
      <c r="AH48" s="13">
        <v>300.60000000000002</v>
      </c>
      <c r="AI48" s="13">
        <v>303.2</v>
      </c>
      <c r="AJ48" s="13">
        <v>300.7</v>
      </c>
      <c r="AK48" s="13">
        <v>301.10000000000002</v>
      </c>
      <c r="AL48" s="13">
        <v>301.39999999999998</v>
      </c>
      <c r="AM48" s="13">
        <v>307</v>
      </c>
      <c r="AN48" s="13">
        <v>301.39999999999998</v>
      </c>
      <c r="AO48" s="13">
        <v>302.10000000000002</v>
      </c>
      <c r="AP48" s="13">
        <v>302.89999999999998</v>
      </c>
      <c r="AQ48" s="13">
        <v>304.2</v>
      </c>
      <c r="AR48" s="13">
        <f t="shared" si="0"/>
        <v>303.75</v>
      </c>
      <c r="AS48" s="13">
        <v>303.3</v>
      </c>
      <c r="AT48" s="13">
        <v>308.10000000000002</v>
      </c>
      <c r="AU48" s="13">
        <v>312.7</v>
      </c>
      <c r="AV48" s="13">
        <v>307.10000000000002</v>
      </c>
      <c r="AW48" s="13">
        <v>306.39999999999998</v>
      </c>
      <c r="AX48" s="13">
        <v>307.10000000000002</v>
      </c>
      <c r="AY48" s="13">
        <v>310.5</v>
      </c>
      <c r="AZ48" s="13">
        <v>311.89999999999998</v>
      </c>
      <c r="BA48" s="13">
        <v>310.8</v>
      </c>
      <c r="BB48" s="13">
        <v>311.7</v>
      </c>
      <c r="BC48" s="13">
        <v>314.5</v>
      </c>
      <c r="BD48" s="13">
        <v>315.2</v>
      </c>
      <c r="BE48" s="13">
        <v>320.39999999999998</v>
      </c>
      <c r="BF48" s="13">
        <v>315.5</v>
      </c>
      <c r="BG48" s="13">
        <v>313.5</v>
      </c>
      <c r="BH48" s="13">
        <v>314.7</v>
      </c>
      <c r="BI48" s="13">
        <v>314.89999999999998</v>
      </c>
      <c r="BJ48" s="13">
        <v>323.5</v>
      </c>
      <c r="BK48" s="13">
        <v>319.8</v>
      </c>
      <c r="BL48" s="13">
        <v>318.10000000000002</v>
      </c>
      <c r="BM48" s="13">
        <v>321.8</v>
      </c>
      <c r="BN48" s="47">
        <v>321.7</v>
      </c>
      <c r="BO48" s="17">
        <f t="shared" si="1"/>
        <v>26.399999999999977</v>
      </c>
      <c r="BP48" s="26">
        <f t="shared" si="2"/>
        <v>30.199999999999989</v>
      </c>
      <c r="BQ48" s="26">
        <f t="shared" si="3"/>
        <v>53</v>
      </c>
      <c r="BR48" s="26">
        <f t="shared" si="4"/>
        <v>0.83667350481300296</v>
      </c>
      <c r="BS48" s="26">
        <f t="shared" si="5"/>
        <v>0.84755200672410169</v>
      </c>
      <c r="BT48" s="26">
        <f t="shared" si="6"/>
        <v>0.85814212283397806</v>
      </c>
      <c r="BU48" s="26">
        <f t="shared" si="7"/>
        <v>0.87566193603050224</v>
      </c>
      <c r="BV48" s="26">
        <f t="shared" si="8"/>
        <v>0.88080935820423656</v>
      </c>
      <c r="BW48" s="26">
        <f t="shared" si="9"/>
        <v>0.88735972898581417</v>
      </c>
      <c r="BX48" s="26">
        <f t="shared" si="10"/>
        <v>0.89374505146476624</v>
      </c>
      <c r="BY48" s="26">
        <f t="shared" si="11"/>
        <v>0.90792583644098968</v>
      </c>
      <c r="BZ48" s="26">
        <f t="shared" si="12"/>
        <v>0.92843939794032204</v>
      </c>
      <c r="CA48" s="26">
        <f t="shared" si="13"/>
        <v>0.92078119273260384</v>
      </c>
      <c r="CB48" s="26">
        <f t="shared" si="14"/>
        <v>0.91835127330007882</v>
      </c>
      <c r="CC48" s="26">
        <f t="shared" si="15"/>
        <v>0.93287562714549777</v>
      </c>
      <c r="CD48" s="26">
        <f t="shared" si="16"/>
        <v>0.93528680886311877</v>
      </c>
      <c r="CE48" s="26">
        <f t="shared" si="17"/>
        <v>0.93984962406015038</v>
      </c>
      <c r="CF48" s="26">
        <f t="shared" si="18"/>
        <v>0.93119600291454141</v>
      </c>
      <c r="CG48" s="26">
        <f t="shared" si="19"/>
        <v>0.93686270470697308</v>
      </c>
      <c r="CH48" s="26">
        <f t="shared" si="20"/>
        <v>0.95394634827104985</v>
      </c>
      <c r="CI48" s="26">
        <f t="shared" si="21"/>
        <v>0.94656804427662555</v>
      </c>
      <c r="CJ48" s="26">
        <f t="shared" si="22"/>
        <v>0.95418889237527471</v>
      </c>
      <c r="CK48" s="26">
        <f t="shared" si="23"/>
        <v>0.96316205533596844</v>
      </c>
      <c r="CL48" s="26">
        <f t="shared" si="24"/>
        <v>0.9537191809444211</v>
      </c>
      <c r="CM48" s="26">
        <f t="shared" si="25"/>
        <v>0.94500387296669253</v>
      </c>
      <c r="CN48" s="26">
        <f t="shared" si="26"/>
        <v>0.94048800877788807</v>
      </c>
      <c r="CO48" s="26">
        <f t="shared" si="27"/>
        <v>0.94921319930529979</v>
      </c>
      <c r="CP48" s="26">
        <f t="shared" si="28"/>
        <v>0.94356846473029043</v>
      </c>
      <c r="CQ48" s="26">
        <f t="shared" si="29"/>
        <v>0.94307668182530979</v>
      </c>
      <c r="CR48" s="26">
        <f t="shared" si="30"/>
        <v>0.9476500209819555</v>
      </c>
      <c r="CS48" s="26">
        <f t="shared" si="31"/>
        <v>0.94705420267085616</v>
      </c>
      <c r="CT48" s="26">
        <f t="shared" si="32"/>
        <v>0.95636146517483989</v>
      </c>
      <c r="CU48" s="26">
        <f t="shared" si="33"/>
        <v>0.9363156259707982</v>
      </c>
      <c r="CV48" s="26">
        <f t="shared" si="34"/>
        <v>0.93279127212844792</v>
      </c>
      <c r="CW48" s="26">
        <f t="shared" si="35"/>
        <v>0.94043984476067266</v>
      </c>
      <c r="CX48" s="26">
        <f t="shared" si="36"/>
        <v>0.94247650521532567</v>
      </c>
      <c r="CY48" s="26">
        <f t="shared" si="37"/>
        <v>0.93805491931955642</v>
      </c>
      <c r="CZ48" s="26">
        <f t="shared" si="38"/>
        <v>0.93366169001077437</v>
      </c>
      <c r="DA48" s="26">
        <f t="shared" si="39"/>
        <v>0.95024159555875398</v>
      </c>
      <c r="DB48" s="26">
        <f t="shared" si="40"/>
        <v>0.96274630541871919</v>
      </c>
      <c r="DC48" s="26">
        <f t="shared" si="41"/>
        <v>0.94535939664460533</v>
      </c>
      <c r="DD48" s="26">
        <f t="shared" si="42"/>
        <v>0.93872549019607843</v>
      </c>
      <c r="DE48" s="26">
        <f t="shared" si="43"/>
        <v>0.94038991528018789</v>
      </c>
      <c r="DF48" s="26">
        <f t="shared" si="44"/>
        <v>0.95260009203865625</v>
      </c>
      <c r="DG48" s="26">
        <f t="shared" si="45"/>
        <v>0.95440636474908191</v>
      </c>
      <c r="DH48" s="26">
        <f t="shared" si="46"/>
        <v>0.95162278015921631</v>
      </c>
      <c r="DI48" s="26">
        <f t="shared" si="47"/>
        <v>0.94842537654039272</v>
      </c>
      <c r="DJ48" s="26">
        <f t="shared" si="48"/>
        <v>0.96354166666666652</v>
      </c>
      <c r="DK48" s="26">
        <f t="shared" si="49"/>
        <v>0.96642649087843002</v>
      </c>
      <c r="DL48" s="26">
        <f t="shared" si="50"/>
        <v>0.98893976027573427</v>
      </c>
      <c r="DM48" s="26">
        <f t="shared" si="51"/>
        <v>0.97017220172201724</v>
      </c>
      <c r="DN48" s="26">
        <f t="shared" si="52"/>
        <v>0.9647638098168948</v>
      </c>
      <c r="DO48" s="26">
        <f t="shared" si="53"/>
        <v>0.96548550391164289</v>
      </c>
      <c r="DP48" s="26">
        <f t="shared" si="54"/>
        <v>0.96182040317654227</v>
      </c>
      <c r="DQ48" s="26">
        <f t="shared" si="55"/>
        <v>0.9773413897280967</v>
      </c>
      <c r="DR48" s="26">
        <f t="shared" si="56"/>
        <v>0.96752722872125851</v>
      </c>
      <c r="DS48" s="26">
        <f t="shared" si="57"/>
        <v>0.98062991316857617</v>
      </c>
      <c r="DT48" s="26">
        <f t="shared" si="58"/>
        <v>0.98691474136168478</v>
      </c>
      <c r="DU48" s="26">
        <f t="shared" si="59"/>
        <v>0.9807926829268292</v>
      </c>
      <c r="DV48" s="26">
        <f t="shared" si="60"/>
        <v>46.588235294118697</v>
      </c>
      <c r="DW48" s="26">
        <f t="shared" si="61"/>
        <v>2.8535433070866083</v>
      </c>
      <c r="DX48" s="26">
        <f t="shared" si="62"/>
        <v>7.0353982300885063</v>
      </c>
      <c r="DY48" s="17">
        <f t="shared" si="63"/>
        <v>9.9585062240663813</v>
      </c>
      <c r="DZ48" s="26">
        <f t="shared" si="64"/>
        <v>9.9146421536441203</v>
      </c>
      <c r="EA48" s="26">
        <f t="shared" si="65"/>
        <v>19.992455677102978</v>
      </c>
      <c r="EB48" s="26"/>
      <c r="EC48" s="26"/>
      <c r="ED48" s="26"/>
      <c r="EE48" s="26"/>
      <c r="EF48" s="26"/>
      <c r="EG48" s="26"/>
      <c r="EH48" s="26"/>
      <c r="EI48" s="26"/>
      <c r="EJ48" s="26"/>
      <c r="EK48" s="26"/>
      <c r="EL48" s="26"/>
      <c r="EM48" s="26"/>
      <c r="EN48" s="26"/>
      <c r="EO48" s="26"/>
      <c r="EP48" s="26"/>
      <c r="EQ48" s="26"/>
      <c r="ER48" s="26"/>
      <c r="ES48" s="26"/>
      <c r="ET48" s="26"/>
      <c r="EU48" s="26"/>
      <c r="EV48" s="26"/>
      <c r="EW48" s="26"/>
      <c r="EX48" s="26"/>
      <c r="EY48" s="26"/>
      <c r="EZ48" s="26"/>
      <c r="FA48" s="26"/>
      <c r="FB48" s="26"/>
      <c r="FC48" s="26"/>
      <c r="FD48" s="26"/>
      <c r="FE48" s="26"/>
      <c r="FF48" s="26"/>
      <c r="FG48" s="26"/>
      <c r="FH48" s="26"/>
      <c r="FI48" s="26"/>
      <c r="FJ48" s="26"/>
      <c r="FK48" s="26"/>
      <c r="FL48" s="26"/>
      <c r="FM48" s="26"/>
      <c r="FN48" s="26"/>
      <c r="FO48" s="26"/>
      <c r="FP48" s="26"/>
      <c r="FQ48" s="26"/>
      <c r="FR48" s="26"/>
      <c r="FS48" s="26"/>
      <c r="FT48" s="26"/>
      <c r="FU48" s="26"/>
      <c r="FV48" s="26"/>
      <c r="FW48" s="26"/>
    </row>
    <row r="49" spans="1:179">
      <c r="A49" s="16">
        <v>40</v>
      </c>
      <c r="B49">
        <v>1</v>
      </c>
      <c r="C49">
        <v>1</v>
      </c>
      <c r="D49" s="14">
        <v>308.2</v>
      </c>
      <c r="E49" s="14">
        <v>301.2</v>
      </c>
      <c r="F49" s="14">
        <v>301.60000000000002</v>
      </c>
      <c r="G49" s="14">
        <v>297.5</v>
      </c>
      <c r="H49" s="14">
        <v>301.8</v>
      </c>
      <c r="I49" s="14">
        <v>295.3</v>
      </c>
      <c r="J49" s="14">
        <v>296.7</v>
      </c>
      <c r="K49" s="48">
        <v>292.89999999999998</v>
      </c>
      <c r="L49" s="14">
        <v>298</v>
      </c>
      <c r="M49" s="14">
        <v>301.5</v>
      </c>
      <c r="N49" s="14">
        <v>303.10000000000002</v>
      </c>
      <c r="O49" s="14">
        <v>305.3</v>
      </c>
      <c r="P49" s="14">
        <v>309.2</v>
      </c>
      <c r="Q49" s="14">
        <v>313.2</v>
      </c>
      <c r="R49" s="14">
        <v>314.5</v>
      </c>
      <c r="S49" s="14">
        <v>316.60000000000002</v>
      </c>
      <c r="T49" s="14">
        <v>318.5</v>
      </c>
      <c r="U49" s="14">
        <v>320.39999999999998</v>
      </c>
      <c r="V49" s="14">
        <v>317.60000000000002</v>
      </c>
      <c r="W49" s="14">
        <v>321.10000000000002</v>
      </c>
      <c r="X49" s="14">
        <v>315.7</v>
      </c>
      <c r="Y49" s="14">
        <v>316.39999999999998</v>
      </c>
      <c r="Z49" s="14">
        <v>316.8</v>
      </c>
      <c r="AA49" s="14">
        <v>315.39999999999998</v>
      </c>
      <c r="AB49" s="14">
        <v>316.10000000000002</v>
      </c>
      <c r="AC49" s="14">
        <v>316.89999999999998</v>
      </c>
      <c r="AD49" s="14">
        <v>313.3</v>
      </c>
      <c r="AE49" s="14">
        <v>312.5</v>
      </c>
      <c r="AF49" s="14">
        <v>314.5</v>
      </c>
      <c r="AG49" s="14">
        <v>310.60000000000002</v>
      </c>
      <c r="AH49" s="14">
        <v>309.10000000000002</v>
      </c>
      <c r="AI49" s="14">
        <v>308.89999999999998</v>
      </c>
      <c r="AJ49" s="14">
        <v>309.8</v>
      </c>
      <c r="AK49" s="14">
        <v>311.3</v>
      </c>
      <c r="AL49" s="14">
        <v>313.2</v>
      </c>
      <c r="AM49" s="14">
        <v>315.60000000000002</v>
      </c>
      <c r="AN49" s="14">
        <v>314.10000000000002</v>
      </c>
      <c r="AO49" s="14">
        <v>314.7</v>
      </c>
      <c r="AP49" s="14">
        <v>313.39999999999998</v>
      </c>
      <c r="AQ49" s="14">
        <v>313.39999999999998</v>
      </c>
      <c r="AR49" s="13">
        <f t="shared" si="0"/>
        <v>313.29999999999995</v>
      </c>
      <c r="AS49" s="14">
        <v>313.2</v>
      </c>
      <c r="AT49" s="14">
        <v>318.39999999999998</v>
      </c>
      <c r="AU49" s="14">
        <v>315.7</v>
      </c>
      <c r="AV49" s="14">
        <v>315.3</v>
      </c>
      <c r="AW49" s="14">
        <v>314.60000000000002</v>
      </c>
      <c r="AX49" s="14">
        <v>312.60000000000002</v>
      </c>
      <c r="AY49" s="14">
        <v>311.8</v>
      </c>
      <c r="AZ49" s="14">
        <v>314.89999999999998</v>
      </c>
      <c r="BA49" s="14">
        <v>312.89999999999998</v>
      </c>
      <c r="BB49" s="14">
        <v>315</v>
      </c>
      <c r="BC49" s="14">
        <v>312.7</v>
      </c>
      <c r="BD49" s="14">
        <v>310.39999999999998</v>
      </c>
      <c r="BE49" s="14">
        <v>314.89999999999998</v>
      </c>
      <c r="BF49" s="14">
        <v>315.60000000000002</v>
      </c>
      <c r="BG49" s="14">
        <v>312.8</v>
      </c>
      <c r="BH49" s="14">
        <v>311.60000000000002</v>
      </c>
      <c r="BI49" s="14">
        <v>314.89999999999998</v>
      </c>
      <c r="BJ49" s="14">
        <v>315.5</v>
      </c>
      <c r="BK49" s="14">
        <v>314</v>
      </c>
      <c r="BL49" s="14">
        <v>314.3</v>
      </c>
      <c r="BM49" s="14">
        <v>313.7</v>
      </c>
      <c r="BN49" s="49">
        <v>315.60000000000002</v>
      </c>
      <c r="BO49" s="17">
        <f t="shared" si="1"/>
        <v>27.5</v>
      </c>
      <c r="BP49" s="26">
        <f t="shared" si="2"/>
        <v>-4.7999999999999545</v>
      </c>
      <c r="BQ49" s="26">
        <f t="shared" si="3"/>
        <v>21.400000000000034</v>
      </c>
      <c r="BR49" s="26">
        <f t="shared" si="4"/>
        <v>0.92441218242070367</v>
      </c>
      <c r="BS49" s="26">
        <f t="shared" si="5"/>
        <v>0.9392729565034672</v>
      </c>
      <c r="BT49" s="26">
        <f t="shared" si="6"/>
        <v>0.95861374595940863</v>
      </c>
      <c r="BU49" s="26">
        <f t="shared" si="7"/>
        <v>0.96303749205676781</v>
      </c>
      <c r="BV49" s="26">
        <f t="shared" si="8"/>
        <v>0.96522288966171355</v>
      </c>
      <c r="BW49" s="26">
        <f t="shared" si="9"/>
        <v>0.98200296421765843</v>
      </c>
      <c r="BX49" s="26">
        <f t="shared" si="10"/>
        <v>0.99192399049881219</v>
      </c>
      <c r="BY49" s="26">
        <f t="shared" si="11"/>
        <v>0.9911234833762278</v>
      </c>
      <c r="BZ49" s="26">
        <f t="shared" si="12"/>
        <v>1.0032215473989965</v>
      </c>
      <c r="CA49" s="26">
        <f t="shared" si="13"/>
        <v>1.0005759463846275</v>
      </c>
      <c r="CB49" s="26">
        <f t="shared" si="14"/>
        <v>1.009398792333946</v>
      </c>
      <c r="CC49" s="26">
        <f t="shared" si="15"/>
        <v>1.0063902825455506</v>
      </c>
      <c r="CD49" s="26">
        <f t="shared" si="16"/>
        <v>0.99741147235452476</v>
      </c>
      <c r="CE49" s="26">
        <f t="shared" si="17"/>
        <v>0.98903508771929827</v>
      </c>
      <c r="CF49" s="26">
        <f t="shared" si="18"/>
        <v>0.98802956177787016</v>
      </c>
      <c r="CG49" s="26">
        <f t="shared" si="19"/>
        <v>0.97888557008960786</v>
      </c>
      <c r="CH49" s="26">
        <f t="shared" si="20"/>
        <v>0.97813614513878122</v>
      </c>
      <c r="CI49" s="26">
        <f t="shared" si="21"/>
        <v>0.9810169140847258</v>
      </c>
      <c r="CJ49" s="26">
        <f t="shared" si="22"/>
        <v>0.99435205522434889</v>
      </c>
      <c r="CK49" s="26">
        <f t="shared" si="23"/>
        <v>0.99067193675889331</v>
      </c>
      <c r="CL49" s="26">
        <f t="shared" si="24"/>
        <v>0.97941913915587109</v>
      </c>
      <c r="CM49" s="26">
        <f t="shared" si="25"/>
        <v>0.97443841982958945</v>
      </c>
      <c r="CN49" s="26">
        <f t="shared" si="26"/>
        <v>0.9737185850880401</v>
      </c>
      <c r="CO49" s="26">
        <f t="shared" si="27"/>
        <v>0.97605389190042635</v>
      </c>
      <c r="CP49" s="26">
        <f t="shared" si="28"/>
        <v>0.96130705394190874</v>
      </c>
      <c r="CQ49" s="26">
        <f t="shared" si="29"/>
        <v>0.97161674768700035</v>
      </c>
      <c r="CR49" s="26">
        <f t="shared" si="30"/>
        <v>0.97975241292488457</v>
      </c>
      <c r="CS49" s="26">
        <f t="shared" si="31"/>
        <v>0.98413197172034561</v>
      </c>
      <c r="CT49" s="26">
        <f t="shared" si="32"/>
        <v>0.98315204693543812</v>
      </c>
      <c r="CU49" s="26">
        <f t="shared" si="33"/>
        <v>0.97576887232059639</v>
      </c>
      <c r="CV49" s="26">
        <f t="shared" si="34"/>
        <v>0.97169617126389451</v>
      </c>
      <c r="CW49" s="26">
        <f t="shared" si="35"/>
        <v>0.97304010349288483</v>
      </c>
      <c r="CX49" s="26">
        <f t="shared" si="36"/>
        <v>0.97098006816069382</v>
      </c>
      <c r="CY49" s="26">
        <f t="shared" si="37"/>
        <v>0.96754767480762793</v>
      </c>
      <c r="CZ49" s="26">
        <f t="shared" si="38"/>
        <v>0.964137294135755</v>
      </c>
      <c r="DA49" s="26">
        <f t="shared" si="39"/>
        <v>0.98200884136938404</v>
      </c>
      <c r="DB49" s="26">
        <f t="shared" si="40"/>
        <v>0.97198275862068961</v>
      </c>
      <c r="DC49" s="26">
        <f t="shared" si="41"/>
        <v>0.97060181622287223</v>
      </c>
      <c r="DD49" s="26">
        <f t="shared" si="42"/>
        <v>0.9638480392156864</v>
      </c>
      <c r="DE49" s="26">
        <f t="shared" si="43"/>
        <v>0.95723180565479238</v>
      </c>
      <c r="DF49" s="26">
        <f t="shared" si="44"/>
        <v>0.95658843380886649</v>
      </c>
      <c r="DG49" s="26">
        <f t="shared" si="45"/>
        <v>0.96358629130966944</v>
      </c>
      <c r="DH49" s="26">
        <f t="shared" si="46"/>
        <v>0.95805266380894061</v>
      </c>
      <c r="DI49" s="26">
        <f t="shared" si="47"/>
        <v>0.95846645367412164</v>
      </c>
      <c r="DJ49" s="26">
        <f t="shared" si="48"/>
        <v>0.9580269607843136</v>
      </c>
      <c r="DK49" s="26">
        <f t="shared" si="49"/>
        <v>0.95170933619500209</v>
      </c>
      <c r="DL49" s="26">
        <f t="shared" si="50"/>
        <v>0.97196357837337299</v>
      </c>
      <c r="DM49" s="26">
        <f t="shared" si="51"/>
        <v>0.97047970479704804</v>
      </c>
      <c r="DN49" s="26">
        <f t="shared" si="52"/>
        <v>0.96260963225111551</v>
      </c>
      <c r="DO49" s="26">
        <f t="shared" si="53"/>
        <v>0.95597484276729572</v>
      </c>
      <c r="DP49" s="26">
        <f t="shared" si="54"/>
        <v>0.96182040317654227</v>
      </c>
      <c r="DQ49" s="26">
        <f t="shared" si="55"/>
        <v>0.95317220543806647</v>
      </c>
      <c r="DR49" s="26">
        <f t="shared" si="56"/>
        <v>0.94997983057684543</v>
      </c>
      <c r="DS49" s="26">
        <f t="shared" si="57"/>
        <v>0.96891537789652149</v>
      </c>
      <c r="DT49" s="26">
        <f t="shared" si="58"/>
        <v>0.96207319566550809</v>
      </c>
      <c r="DU49" s="26">
        <f t="shared" si="59"/>
        <v>0.96219512195121959</v>
      </c>
      <c r="DV49" s="26">
        <f t="shared" si="60"/>
        <v>48.529411764707014</v>
      </c>
      <c r="DW49" s="26">
        <f t="shared" si="61"/>
        <v>-0.45354330708660912</v>
      </c>
      <c r="DX49" s="26">
        <f t="shared" si="62"/>
        <v>2.840707964601779</v>
      </c>
      <c r="DY49" s="17">
        <f t="shared" si="63"/>
        <v>9.3888699214749067</v>
      </c>
      <c r="DZ49" s="26">
        <f t="shared" si="64"/>
        <v>-1.5320778806255839</v>
      </c>
      <c r="EA49" s="26">
        <f t="shared" si="65"/>
        <v>7.3062478661659398</v>
      </c>
      <c r="EB49" s="26"/>
      <c r="EC49" s="26"/>
      <c r="ED49" s="26"/>
      <c r="EE49" s="26"/>
      <c r="EF49" s="26"/>
      <c r="EG49" s="26"/>
      <c r="EH49" s="26"/>
      <c r="EI49" s="26"/>
      <c r="EJ49" s="26"/>
      <c r="EK49" s="26"/>
      <c r="EL49" s="26"/>
      <c r="EM49" s="26"/>
      <c r="EN49" s="26"/>
      <c r="EO49" s="26"/>
      <c r="EP49" s="26"/>
      <c r="EQ49" s="26"/>
      <c r="ER49" s="26"/>
      <c r="ES49" s="26"/>
      <c r="ET49" s="26"/>
      <c r="EU49" s="26"/>
      <c r="EV49" s="26"/>
      <c r="EW49" s="26"/>
      <c r="EX49" s="26"/>
      <c r="EY49" s="26"/>
      <c r="EZ49" s="26"/>
      <c r="FA49" s="26"/>
      <c r="FB49" s="26"/>
      <c r="FC49" s="26"/>
      <c r="FD49" s="26"/>
      <c r="FE49" s="26"/>
      <c r="FF49" s="26"/>
      <c r="FG49" s="26"/>
      <c r="FH49" s="26"/>
      <c r="FI49" s="26"/>
      <c r="FJ49" s="26"/>
      <c r="FK49" s="26"/>
      <c r="FL49" s="26"/>
      <c r="FM49" s="26"/>
      <c r="FN49" s="26"/>
      <c r="FO49" s="26"/>
      <c r="FP49" s="26"/>
      <c r="FQ49" s="26"/>
      <c r="FR49" s="26"/>
      <c r="FS49" s="26"/>
      <c r="FT49" s="26"/>
      <c r="FU49" s="26"/>
      <c r="FV49" s="26"/>
      <c r="FW49" s="26"/>
    </row>
    <row r="50" spans="1:179">
      <c r="A50">
        <v>41</v>
      </c>
      <c r="B50">
        <v>1</v>
      </c>
      <c r="C50">
        <v>1</v>
      </c>
      <c r="D50" s="13">
        <v>322.3</v>
      </c>
      <c r="E50" s="13">
        <v>318.60000000000002</v>
      </c>
      <c r="F50" s="13">
        <v>318.39999999999998</v>
      </c>
      <c r="G50" s="13">
        <v>314.89999999999998</v>
      </c>
      <c r="H50" s="13">
        <v>322.39999999999998</v>
      </c>
      <c r="I50" s="13">
        <v>313.7</v>
      </c>
      <c r="J50" s="13">
        <v>320.8</v>
      </c>
      <c r="K50" s="46">
        <v>317.39999999999998</v>
      </c>
      <c r="L50" s="13">
        <v>321.5</v>
      </c>
      <c r="M50" s="13">
        <v>326.5</v>
      </c>
      <c r="N50" s="13">
        <v>331.9</v>
      </c>
      <c r="O50" s="13">
        <v>333.5</v>
      </c>
      <c r="P50" s="13">
        <v>337.6</v>
      </c>
      <c r="Q50" s="13">
        <v>340.6</v>
      </c>
      <c r="R50" s="13">
        <v>348.6</v>
      </c>
      <c r="S50" s="13">
        <v>348.1</v>
      </c>
      <c r="T50" s="13">
        <v>350.4</v>
      </c>
      <c r="U50" s="13">
        <v>349.5</v>
      </c>
      <c r="V50" s="13">
        <v>355.4</v>
      </c>
      <c r="W50" s="13">
        <v>339.1</v>
      </c>
      <c r="X50" s="13">
        <v>354.3</v>
      </c>
      <c r="Y50" s="13">
        <v>354.3</v>
      </c>
      <c r="Z50" s="13">
        <v>361.2</v>
      </c>
      <c r="AA50" s="13">
        <v>361.8</v>
      </c>
      <c r="AB50" s="13">
        <v>359.8</v>
      </c>
      <c r="AC50" s="13">
        <v>361.5</v>
      </c>
      <c r="AD50" s="13">
        <v>354.2</v>
      </c>
      <c r="AE50" s="13">
        <v>354.9</v>
      </c>
      <c r="AF50" s="13">
        <v>360.1</v>
      </c>
      <c r="AG50" s="13">
        <v>358.7</v>
      </c>
      <c r="AH50" s="13">
        <v>355.4</v>
      </c>
      <c r="AI50" s="13">
        <v>355.8</v>
      </c>
      <c r="AJ50" s="13">
        <v>356.3</v>
      </c>
      <c r="AK50" s="13">
        <v>358.7</v>
      </c>
      <c r="AL50" s="13">
        <v>360.6</v>
      </c>
      <c r="AM50" s="13">
        <v>361.1</v>
      </c>
      <c r="AN50" s="13">
        <v>356.8</v>
      </c>
      <c r="AO50" s="13">
        <v>361.7</v>
      </c>
      <c r="AP50" s="13">
        <v>362.5</v>
      </c>
      <c r="AQ50" s="13">
        <v>362.5</v>
      </c>
      <c r="AR50" s="13">
        <f t="shared" si="0"/>
        <v>360.45</v>
      </c>
      <c r="AS50" s="13">
        <v>358.4</v>
      </c>
      <c r="AT50" s="13">
        <v>362.4</v>
      </c>
      <c r="AU50" s="13">
        <v>363.7</v>
      </c>
      <c r="AV50" s="13">
        <v>362.4</v>
      </c>
      <c r="AW50" s="13">
        <v>362.6</v>
      </c>
      <c r="AX50" s="13">
        <v>359.3</v>
      </c>
      <c r="AY50" s="13">
        <v>359.6</v>
      </c>
      <c r="AZ50" s="13">
        <v>365.2</v>
      </c>
      <c r="BA50" s="13">
        <v>364.8</v>
      </c>
      <c r="BB50" s="13">
        <v>366.7</v>
      </c>
      <c r="BC50" s="13">
        <v>364.4</v>
      </c>
      <c r="BD50" s="50">
        <f>AVERAGE(BC50,BE50)</f>
        <v>367.75</v>
      </c>
      <c r="BE50" s="13">
        <v>371.1</v>
      </c>
      <c r="BF50" s="13">
        <v>367.6</v>
      </c>
      <c r="BG50" s="13">
        <v>369.9</v>
      </c>
      <c r="BH50" s="13">
        <v>367.3</v>
      </c>
      <c r="BI50" s="13">
        <v>366.9</v>
      </c>
      <c r="BJ50" s="13">
        <v>373.8</v>
      </c>
      <c r="BK50" s="13">
        <v>374.3</v>
      </c>
      <c r="BL50" s="13">
        <v>368.7</v>
      </c>
      <c r="BM50" s="13">
        <v>373.8</v>
      </c>
      <c r="BN50" s="47">
        <v>373.2</v>
      </c>
      <c r="BO50" s="17">
        <f t="shared" si="1"/>
        <v>32.100000000000023</v>
      </c>
      <c r="BP50" s="26">
        <f t="shared" si="2"/>
        <v>23.699999999999989</v>
      </c>
      <c r="BQ50" s="26">
        <f t="shared" si="3"/>
        <v>51.300000000000011</v>
      </c>
      <c r="BR50" s="26">
        <f t="shared" si="4"/>
        <v>1.0017358371469147</v>
      </c>
      <c r="BS50" s="26">
        <f t="shared" si="5"/>
        <v>1.0133431393149821</v>
      </c>
      <c r="BT50" s="26">
        <f t="shared" si="6"/>
        <v>1.0381007895712999</v>
      </c>
      <c r="BU50" s="26">
        <f t="shared" si="7"/>
        <v>1.0545435289133658</v>
      </c>
      <c r="BV50" s="26">
        <f t="shared" si="8"/>
        <v>1.0543787543471388</v>
      </c>
      <c r="BW50" s="26">
        <f t="shared" si="9"/>
        <v>1.0721998729621005</v>
      </c>
      <c r="BX50" s="26">
        <f t="shared" si="10"/>
        <v>1.0787015043547108</v>
      </c>
      <c r="BY50" s="26">
        <f t="shared" si="11"/>
        <v>1.0985871106675771</v>
      </c>
      <c r="BZ50" s="26">
        <f t="shared" si="12"/>
        <v>1.1030367045154474</v>
      </c>
      <c r="CA50" s="26">
        <f t="shared" si="13"/>
        <v>1.1007906173098068</v>
      </c>
      <c r="CB50" s="26">
        <f t="shared" si="14"/>
        <v>1.1010763980047258</v>
      </c>
      <c r="CC50" s="26">
        <f t="shared" si="15"/>
        <v>1.1261684710852917</v>
      </c>
      <c r="CD50" s="26">
        <f t="shared" si="16"/>
        <v>1.0533236694967902</v>
      </c>
      <c r="CE50" s="26">
        <f t="shared" si="17"/>
        <v>1.1099624060150377</v>
      </c>
      <c r="CF50" s="26">
        <f t="shared" si="18"/>
        <v>1.1063807640262309</v>
      </c>
      <c r="CG50" s="26">
        <f t="shared" si="19"/>
        <v>1.1160778658976209</v>
      </c>
      <c r="CH50" s="26">
        <f t="shared" si="20"/>
        <v>1.1220344239416964</v>
      </c>
      <c r="CI50" s="26">
        <f t="shared" si="21"/>
        <v>1.1166399420679669</v>
      </c>
      <c r="CJ50" s="26">
        <f t="shared" si="22"/>
        <v>1.1342955757765925</v>
      </c>
      <c r="CK50" s="26">
        <f t="shared" si="23"/>
        <v>1.1199999999999999</v>
      </c>
      <c r="CL50" s="26">
        <f t="shared" si="24"/>
        <v>1.1123067279565397</v>
      </c>
      <c r="CM50" s="26">
        <f t="shared" si="25"/>
        <v>1.115724244771495</v>
      </c>
      <c r="CN50" s="26">
        <f t="shared" si="26"/>
        <v>1.1245101624954281</v>
      </c>
      <c r="CO50" s="26">
        <f t="shared" si="27"/>
        <v>1.1222567233303509</v>
      </c>
      <c r="CP50" s="26">
        <f t="shared" si="28"/>
        <v>1.1072614107883818</v>
      </c>
      <c r="CQ50" s="26">
        <f t="shared" si="29"/>
        <v>1.1174533479692648</v>
      </c>
      <c r="CR50" s="26">
        <f t="shared" si="30"/>
        <v>1.1289341166596727</v>
      </c>
      <c r="CS50" s="26">
        <f t="shared" si="31"/>
        <v>1.1330714846818539</v>
      </c>
      <c r="CT50" s="26">
        <f t="shared" si="32"/>
        <v>1.124892915552556</v>
      </c>
      <c r="CU50" s="26">
        <f t="shared" si="33"/>
        <v>1.1084187635911773</v>
      </c>
      <c r="CV50" s="26">
        <f t="shared" si="34"/>
        <v>1.1168176204199258</v>
      </c>
      <c r="CW50" s="26">
        <f t="shared" si="35"/>
        <v>1.1254851228978009</v>
      </c>
      <c r="CX50" s="26">
        <f t="shared" si="36"/>
        <v>1.1231023443147783</v>
      </c>
      <c r="CY50" s="26">
        <f t="shared" si="37"/>
        <v>1.1131585042592069</v>
      </c>
      <c r="CZ50" s="26">
        <f t="shared" si="38"/>
        <v>1.1032784362013237</v>
      </c>
      <c r="DA50" s="26">
        <f t="shared" si="39"/>
        <v>1.1177135807546004</v>
      </c>
      <c r="DB50" s="26">
        <f t="shared" si="40"/>
        <v>1.1197660098522166</v>
      </c>
      <c r="DC50" s="26">
        <f t="shared" si="41"/>
        <v>1.1155918116053565</v>
      </c>
      <c r="DD50" s="26">
        <f t="shared" si="42"/>
        <v>1.1109068627450982</v>
      </c>
      <c r="DE50" s="26">
        <f t="shared" si="43"/>
        <v>1.1002347657446157</v>
      </c>
      <c r="DF50" s="26">
        <f t="shared" si="44"/>
        <v>1.103236692744286</v>
      </c>
      <c r="DG50" s="26">
        <f t="shared" si="45"/>
        <v>1.11750305997552</v>
      </c>
      <c r="DH50" s="26">
        <f t="shared" si="46"/>
        <v>1.1169626454378445</v>
      </c>
      <c r="DI50" s="26">
        <f t="shared" si="47"/>
        <v>1.1157766621025409</v>
      </c>
      <c r="DJ50" s="26">
        <f t="shared" si="48"/>
        <v>1.1164215686274508</v>
      </c>
      <c r="DK50" s="26">
        <f t="shared" si="49"/>
        <v>1.1275486739230414</v>
      </c>
      <c r="DL50" s="26">
        <f t="shared" si="50"/>
        <v>1.145429291630228</v>
      </c>
      <c r="DM50" s="26">
        <f t="shared" si="51"/>
        <v>1.1303813038130381</v>
      </c>
      <c r="DN50" s="26">
        <f t="shared" si="52"/>
        <v>1.1383289736882596</v>
      </c>
      <c r="DO50" s="26">
        <f t="shared" si="53"/>
        <v>1.1268599478447616</v>
      </c>
      <c r="DP50" s="26">
        <f t="shared" si="54"/>
        <v>1.1206475259621256</v>
      </c>
      <c r="DQ50" s="26">
        <f t="shared" si="55"/>
        <v>1.1293051359516617</v>
      </c>
      <c r="DR50" s="26">
        <f t="shared" si="56"/>
        <v>1.1324122630092779</v>
      </c>
      <c r="DS50" s="26">
        <f t="shared" si="57"/>
        <v>1.1366181986333039</v>
      </c>
      <c r="DT50" s="26">
        <f t="shared" si="58"/>
        <v>1.1463913310161522</v>
      </c>
      <c r="DU50" s="26">
        <f t="shared" si="59"/>
        <v>1.1378048780487804</v>
      </c>
      <c r="DV50" s="26">
        <f t="shared" si="60"/>
        <v>56.647058823530777</v>
      </c>
      <c r="DW50" s="26">
        <f t="shared" si="61"/>
        <v>2.2393700787401527</v>
      </c>
      <c r="DX50" s="26">
        <f t="shared" si="62"/>
        <v>6.8097345132743481</v>
      </c>
      <c r="DY50" s="17">
        <f t="shared" si="63"/>
        <v>10.113421550094525</v>
      </c>
      <c r="DZ50" s="26">
        <f t="shared" si="64"/>
        <v>6.6911349520045142</v>
      </c>
      <c r="EA50" s="26">
        <f t="shared" si="65"/>
        <v>16.162570888468814</v>
      </c>
      <c r="EB50" s="26"/>
      <c r="EC50" s="26"/>
      <c r="ED50" s="26"/>
      <c r="EE50" s="26"/>
      <c r="EF50" s="26"/>
      <c r="EG50" s="26"/>
      <c r="EH50" s="26"/>
      <c r="EI50" s="26"/>
      <c r="EJ50" s="26"/>
      <c r="EK50" s="26"/>
      <c r="EL50" s="26"/>
      <c r="EM50" s="26"/>
      <c r="EN50" s="26"/>
      <c r="EO50" s="26"/>
      <c r="EP50" s="26"/>
      <c r="EQ50" s="26"/>
      <c r="ER50" s="26"/>
      <c r="ES50" s="26"/>
      <c r="ET50" s="26"/>
      <c r="EU50" s="26"/>
      <c r="EV50" s="26"/>
      <c r="EW50" s="26"/>
      <c r="EX50" s="26"/>
      <c r="EY50" s="26"/>
      <c r="EZ50" s="26"/>
      <c r="FA50" s="26"/>
      <c r="FB50" s="26"/>
      <c r="FC50" s="26"/>
      <c r="FD50" s="26"/>
      <c r="FE50" s="26"/>
      <c r="FF50" s="26"/>
      <c r="FG50" s="26"/>
      <c r="FH50" s="26"/>
      <c r="FI50" s="26"/>
      <c r="FJ50" s="26"/>
      <c r="FK50" s="26"/>
      <c r="FL50" s="26"/>
      <c r="FM50" s="26"/>
      <c r="FN50" s="26"/>
      <c r="FO50" s="26"/>
      <c r="FP50" s="26"/>
      <c r="FQ50" s="26"/>
      <c r="FR50" s="26"/>
      <c r="FS50" s="26"/>
      <c r="FT50" s="26"/>
      <c r="FU50" s="26"/>
      <c r="FV50" s="26"/>
      <c r="FW50" s="26"/>
    </row>
    <row r="51" spans="1:179">
      <c r="A51">
        <v>42</v>
      </c>
      <c r="B51">
        <v>1</v>
      </c>
      <c r="C51">
        <v>2</v>
      </c>
      <c r="D51" s="14">
        <v>319.89999999999998</v>
      </c>
      <c r="E51" s="14">
        <v>313.60000000000002</v>
      </c>
      <c r="F51" s="14">
        <v>312.60000000000002</v>
      </c>
      <c r="G51" s="14">
        <v>308.2</v>
      </c>
      <c r="H51" s="14">
        <v>314</v>
      </c>
      <c r="I51" s="14">
        <v>309.3</v>
      </c>
      <c r="J51" s="14">
        <v>310.10000000000002</v>
      </c>
      <c r="K51" s="48">
        <v>310.89999999999998</v>
      </c>
      <c r="L51" s="14">
        <v>310.39999999999998</v>
      </c>
      <c r="M51" s="14">
        <v>322.60000000000002</v>
      </c>
      <c r="N51" s="14">
        <v>321.60000000000002</v>
      </c>
      <c r="O51" s="14">
        <v>323.7</v>
      </c>
      <c r="P51" s="14">
        <v>326.39999999999998</v>
      </c>
      <c r="Q51" s="14">
        <v>330.9</v>
      </c>
      <c r="R51" s="14">
        <v>336.7</v>
      </c>
      <c r="S51" s="14">
        <v>336.5</v>
      </c>
      <c r="T51" s="14">
        <v>338.5</v>
      </c>
      <c r="U51" s="14">
        <v>336.7</v>
      </c>
      <c r="V51" s="14">
        <v>341.2</v>
      </c>
      <c r="W51" s="14">
        <v>344.8</v>
      </c>
      <c r="X51" s="14">
        <v>342.2</v>
      </c>
      <c r="Y51" s="14">
        <v>345.2</v>
      </c>
      <c r="Z51" s="14">
        <v>349.7</v>
      </c>
      <c r="AA51" s="14">
        <v>350.1</v>
      </c>
      <c r="AB51" s="14">
        <v>346.3</v>
      </c>
      <c r="AC51" s="14">
        <v>344.8</v>
      </c>
      <c r="AD51" s="14">
        <v>338.9</v>
      </c>
      <c r="AE51" s="14">
        <v>340.8</v>
      </c>
      <c r="AF51" s="14">
        <v>345.2</v>
      </c>
      <c r="AG51" s="14">
        <v>352.8</v>
      </c>
      <c r="AH51" s="14">
        <v>340.3</v>
      </c>
      <c r="AI51" s="14">
        <v>344.3</v>
      </c>
      <c r="AJ51" s="14">
        <v>344.7</v>
      </c>
      <c r="AK51" s="14">
        <v>346.5</v>
      </c>
      <c r="AL51" s="14">
        <v>347.5</v>
      </c>
      <c r="AM51" s="14">
        <v>347</v>
      </c>
      <c r="AN51" s="14">
        <v>343.8</v>
      </c>
      <c r="AO51" s="14">
        <v>346.7</v>
      </c>
      <c r="AP51" s="14">
        <v>348.4</v>
      </c>
      <c r="AQ51" s="14">
        <v>347.2</v>
      </c>
      <c r="AR51" s="13">
        <f t="shared" si="0"/>
        <v>346.29999999999995</v>
      </c>
      <c r="AS51" s="14">
        <v>345.4</v>
      </c>
      <c r="AT51" s="14">
        <v>349.6</v>
      </c>
      <c r="AU51" s="14">
        <v>351.5</v>
      </c>
      <c r="AV51" s="14">
        <v>349.4</v>
      </c>
      <c r="AW51" s="14">
        <v>346.7</v>
      </c>
      <c r="AX51" s="14">
        <v>351.6</v>
      </c>
      <c r="AY51" s="14">
        <v>351.7</v>
      </c>
      <c r="AZ51" s="14">
        <v>349.2</v>
      </c>
      <c r="BA51" s="50">
        <f>AVERAGE(AZ51,BB51)</f>
        <v>352</v>
      </c>
      <c r="BB51" s="14">
        <v>354.8</v>
      </c>
      <c r="BC51" s="14">
        <v>352.2</v>
      </c>
      <c r="BD51" s="14">
        <v>349.6</v>
      </c>
      <c r="BE51" s="14">
        <v>350.1</v>
      </c>
      <c r="BF51" s="14">
        <v>350.2</v>
      </c>
      <c r="BG51" s="14">
        <v>355.3</v>
      </c>
      <c r="BH51" s="14">
        <v>352.1</v>
      </c>
      <c r="BI51" s="14">
        <v>355.1</v>
      </c>
      <c r="BJ51" s="14">
        <v>363.1</v>
      </c>
      <c r="BK51" s="14">
        <v>354.5</v>
      </c>
      <c r="BL51" s="14">
        <v>355.6</v>
      </c>
      <c r="BM51" s="14">
        <v>355.7</v>
      </c>
      <c r="BN51" s="49">
        <v>359.1</v>
      </c>
      <c r="BO51" s="17">
        <f t="shared" si="1"/>
        <v>25.800000000000011</v>
      </c>
      <c r="BP51" s="26">
        <f t="shared" si="2"/>
        <v>22.400000000000034</v>
      </c>
      <c r="BQ51" s="26">
        <f t="shared" si="3"/>
        <v>44.700000000000045</v>
      </c>
      <c r="BR51" s="26">
        <f t="shared" si="4"/>
        <v>0.98122139813791998</v>
      </c>
      <c r="BS51" s="26">
        <f t="shared" si="5"/>
        <v>0.97835679764656436</v>
      </c>
      <c r="BT51" s="26">
        <f t="shared" si="6"/>
        <v>1.0257008107678449</v>
      </c>
      <c r="BU51" s="26">
        <f t="shared" si="7"/>
        <v>1.0218174115653464</v>
      </c>
      <c r="BV51" s="26">
        <f t="shared" si="8"/>
        <v>1.0233955105912107</v>
      </c>
      <c r="BW51" s="26">
        <f t="shared" si="9"/>
        <v>1.0366292610628838</v>
      </c>
      <c r="BX51" s="26">
        <f t="shared" si="10"/>
        <v>1.0479809976247028</v>
      </c>
      <c r="BY51" s="26">
        <f t="shared" si="11"/>
        <v>1.0610851410263145</v>
      </c>
      <c r="BZ51" s="26">
        <f t="shared" si="12"/>
        <v>1.0662793768154211</v>
      </c>
      <c r="CA51" s="26">
        <f t="shared" si="13"/>
        <v>1.0634064610712604</v>
      </c>
      <c r="CB51" s="26">
        <f t="shared" si="14"/>
        <v>1.0607508532423209</v>
      </c>
      <c r="CC51" s="26">
        <f t="shared" si="15"/>
        <v>1.0811724320042251</v>
      </c>
      <c r="CD51" s="26">
        <f t="shared" si="16"/>
        <v>1.071029198591841</v>
      </c>
      <c r="CE51" s="26">
        <f t="shared" si="17"/>
        <v>1.0720551378446115</v>
      </c>
      <c r="CF51" s="26">
        <f t="shared" si="18"/>
        <v>1.0779639845945663</v>
      </c>
      <c r="CG51" s="26">
        <f t="shared" si="19"/>
        <v>1.0805438253167166</v>
      </c>
      <c r="CH51" s="26">
        <f t="shared" si="20"/>
        <v>1.0857497286400994</v>
      </c>
      <c r="CI51" s="26">
        <f t="shared" si="21"/>
        <v>1.0747426679770342</v>
      </c>
      <c r="CJ51" s="26">
        <f t="shared" si="22"/>
        <v>1.0818951992469408</v>
      </c>
      <c r="CK51" s="26">
        <f t="shared" si="23"/>
        <v>1.0716205533596836</v>
      </c>
      <c r="CL51" s="26">
        <f t="shared" si="24"/>
        <v>1.0681153363978269</v>
      </c>
      <c r="CM51" s="26">
        <f t="shared" si="25"/>
        <v>1.0695584817970565</v>
      </c>
      <c r="CN51" s="26">
        <f t="shared" si="26"/>
        <v>1.1060138983227963</v>
      </c>
      <c r="CO51" s="26">
        <f t="shared" si="27"/>
        <v>1.0745750223672439</v>
      </c>
      <c r="CP51" s="26">
        <f t="shared" si="28"/>
        <v>1.0714730290456433</v>
      </c>
      <c r="CQ51" s="26">
        <f t="shared" si="29"/>
        <v>1.0810726046730439</v>
      </c>
      <c r="CR51" s="26">
        <f t="shared" si="30"/>
        <v>1.0905371380612672</v>
      </c>
      <c r="CS51" s="26">
        <f t="shared" si="31"/>
        <v>1.091908876669285</v>
      </c>
      <c r="CT51" s="26">
        <f t="shared" si="32"/>
        <v>1.0809688222008778</v>
      </c>
      <c r="CU51" s="26">
        <f t="shared" si="33"/>
        <v>1.0680335507921714</v>
      </c>
      <c r="CV51" s="26">
        <f t="shared" si="34"/>
        <v>1.0705022643062989</v>
      </c>
      <c r="CW51" s="26">
        <f t="shared" si="35"/>
        <v>1.0817076326002588</v>
      </c>
      <c r="CX51" s="26">
        <f t="shared" si="36"/>
        <v>1.0756996798512857</v>
      </c>
      <c r="CY51" s="26">
        <f t="shared" si="37"/>
        <v>1.0694598141904934</v>
      </c>
      <c r="CZ51" s="26">
        <f t="shared" si="38"/>
        <v>1.0632599661382176</v>
      </c>
      <c r="DA51" s="26">
        <f t="shared" si="39"/>
        <v>1.0782358383879922</v>
      </c>
      <c r="DB51" s="26">
        <f t="shared" si="40"/>
        <v>1.0822044334975369</v>
      </c>
      <c r="DC51" s="26">
        <f t="shared" si="41"/>
        <v>1.0755733415422504</v>
      </c>
      <c r="DD51" s="26">
        <f t="shared" si="42"/>
        <v>1.0621936274509804</v>
      </c>
      <c r="DE51" s="26">
        <f t="shared" si="43"/>
        <v>1.0766561192201696</v>
      </c>
      <c r="DF51" s="26">
        <f t="shared" si="44"/>
        <v>1.0789998466022397</v>
      </c>
      <c r="DG51" s="26">
        <f t="shared" si="45"/>
        <v>1.0685434516523866</v>
      </c>
      <c r="DH51" s="26">
        <f t="shared" si="46"/>
        <v>1.0777709736680956</v>
      </c>
      <c r="DI51" s="26">
        <f t="shared" si="47"/>
        <v>1.0795679294081852</v>
      </c>
      <c r="DJ51" s="26">
        <f t="shared" si="48"/>
        <v>1.0790441176470587</v>
      </c>
      <c r="DK51" s="26">
        <f t="shared" si="49"/>
        <v>1.0718994327763298</v>
      </c>
      <c r="DL51" s="26">
        <f t="shared" si="50"/>
        <v>1.080611142548485</v>
      </c>
      <c r="DM51" s="26">
        <f t="shared" si="51"/>
        <v>1.0768757687576875</v>
      </c>
      <c r="DN51" s="26">
        <f t="shared" si="52"/>
        <v>1.0933989844591474</v>
      </c>
      <c r="DO51" s="26">
        <f t="shared" si="53"/>
        <v>1.0802270286853812</v>
      </c>
      <c r="DP51" s="26">
        <f t="shared" si="54"/>
        <v>1.0846059865607818</v>
      </c>
      <c r="DQ51" s="26">
        <f t="shared" si="55"/>
        <v>1.0969788519637462</v>
      </c>
      <c r="DR51" s="26">
        <f t="shared" si="56"/>
        <v>1.0725090762404195</v>
      </c>
      <c r="DS51" s="26">
        <f t="shared" si="57"/>
        <v>1.0962338796691156</v>
      </c>
      <c r="DT51" s="26">
        <f t="shared" si="58"/>
        <v>1.090881210386424</v>
      </c>
      <c r="DU51" s="26">
        <f t="shared" si="59"/>
        <v>1.0948170731707318</v>
      </c>
      <c r="DV51" s="26">
        <f t="shared" si="60"/>
        <v>45.529411764706964</v>
      </c>
      <c r="DW51" s="26">
        <f t="shared" si="61"/>
        <v>2.1165354330708657</v>
      </c>
      <c r="DX51" s="26">
        <f t="shared" si="62"/>
        <v>5.9336283185840859</v>
      </c>
      <c r="DY51" s="17">
        <f t="shared" si="63"/>
        <v>8.2984882598906449</v>
      </c>
      <c r="DZ51" s="26">
        <f t="shared" si="64"/>
        <v>6.609619356742412</v>
      </c>
      <c r="EA51" s="26">
        <f t="shared" si="65"/>
        <v>14.377613380508217</v>
      </c>
      <c r="EB51" s="26"/>
      <c r="EC51" s="26"/>
      <c r="ED51" s="26"/>
      <c r="EE51" s="26"/>
      <c r="EF51" s="26"/>
      <c r="EG51" s="26"/>
      <c r="EH51" s="26"/>
      <c r="EI51" s="26"/>
      <c r="EJ51" s="26"/>
      <c r="EK51" s="26"/>
      <c r="EL51" s="26"/>
      <c r="EM51" s="26"/>
      <c r="EN51" s="26"/>
      <c r="EO51" s="26"/>
      <c r="EP51" s="26"/>
      <c r="EQ51" s="26"/>
      <c r="ER51" s="26"/>
      <c r="ES51" s="26"/>
      <c r="ET51" s="26"/>
      <c r="EU51" s="26"/>
      <c r="EV51" s="26"/>
      <c r="EW51" s="26"/>
      <c r="EX51" s="26"/>
      <c r="EY51" s="26"/>
      <c r="EZ51" s="26"/>
      <c r="FA51" s="26"/>
      <c r="FB51" s="26"/>
      <c r="FC51" s="26"/>
      <c r="FD51" s="26"/>
      <c r="FE51" s="26"/>
      <c r="FF51" s="26"/>
      <c r="FG51" s="26"/>
      <c r="FH51" s="26"/>
      <c r="FI51" s="26"/>
      <c r="FJ51" s="26"/>
      <c r="FK51" s="26"/>
      <c r="FL51" s="26"/>
      <c r="FM51" s="26"/>
      <c r="FN51" s="26"/>
      <c r="FO51" s="26"/>
      <c r="FP51" s="26"/>
      <c r="FQ51" s="26"/>
      <c r="FR51" s="26"/>
      <c r="FS51" s="26"/>
      <c r="FT51" s="26"/>
      <c r="FU51" s="26"/>
      <c r="FV51" s="26"/>
      <c r="FW51" s="26"/>
    </row>
    <row r="52" spans="1:179">
      <c r="A52">
        <v>43</v>
      </c>
      <c r="B52">
        <v>1</v>
      </c>
      <c r="C52">
        <v>2</v>
      </c>
      <c r="D52" s="13">
        <v>290.2</v>
      </c>
      <c r="E52" s="13">
        <v>289.8</v>
      </c>
      <c r="F52" s="13">
        <v>283.60000000000002</v>
      </c>
      <c r="G52" s="13">
        <v>285.60000000000002</v>
      </c>
      <c r="H52" s="13">
        <v>290.2</v>
      </c>
      <c r="I52" s="13">
        <v>283.5</v>
      </c>
      <c r="J52" s="13">
        <v>289.89999999999998</v>
      </c>
      <c r="K52" s="46">
        <v>288.3</v>
      </c>
      <c r="L52" s="13">
        <v>285.3</v>
      </c>
      <c r="M52" s="13">
        <v>286.7</v>
      </c>
      <c r="N52" s="13">
        <v>291.8</v>
      </c>
      <c r="O52" s="13">
        <v>292.39999999999998</v>
      </c>
      <c r="P52" s="13">
        <v>295.7</v>
      </c>
      <c r="Q52" s="13">
        <v>296.8</v>
      </c>
      <c r="R52" s="13">
        <v>297.60000000000002</v>
      </c>
      <c r="S52" s="13">
        <v>297.60000000000002</v>
      </c>
      <c r="T52" s="13">
        <v>300.60000000000002</v>
      </c>
      <c r="U52" s="13">
        <v>303.89999999999998</v>
      </c>
      <c r="V52" s="13">
        <v>302.10000000000002</v>
      </c>
      <c r="W52" s="13">
        <v>305.8</v>
      </c>
      <c r="X52" s="13">
        <v>305</v>
      </c>
      <c r="Y52" s="13">
        <v>303.8</v>
      </c>
      <c r="Z52" s="13">
        <v>305.7</v>
      </c>
      <c r="AA52" s="13">
        <v>305.39999999999998</v>
      </c>
      <c r="AB52" s="13">
        <v>308.60000000000002</v>
      </c>
      <c r="AC52" s="13">
        <v>307.89999999999998</v>
      </c>
      <c r="AD52" s="13">
        <v>306.10000000000002</v>
      </c>
      <c r="AE52" s="13">
        <v>302</v>
      </c>
      <c r="AF52" s="13">
        <v>303.2</v>
      </c>
      <c r="AG52" s="13">
        <v>300.60000000000002</v>
      </c>
      <c r="AH52" s="13">
        <v>296.39999999999998</v>
      </c>
      <c r="AI52" s="13">
        <v>297.3</v>
      </c>
      <c r="AJ52" s="13">
        <v>300.39999999999998</v>
      </c>
      <c r="AK52" s="13">
        <v>300.39999999999998</v>
      </c>
      <c r="AL52" s="13">
        <v>302.60000000000002</v>
      </c>
      <c r="AM52" s="13">
        <v>304.3</v>
      </c>
      <c r="AN52" s="13">
        <v>300.7</v>
      </c>
      <c r="AO52" s="13">
        <v>308.10000000000002</v>
      </c>
      <c r="AP52" s="13">
        <v>307.89999999999998</v>
      </c>
      <c r="AQ52" s="13">
        <v>308.8</v>
      </c>
      <c r="AR52" s="13">
        <f t="shared" si="0"/>
        <v>307.25</v>
      </c>
      <c r="AS52" s="13">
        <v>305.7</v>
      </c>
      <c r="AT52" s="13">
        <v>312.60000000000002</v>
      </c>
      <c r="AU52" s="13">
        <v>315</v>
      </c>
      <c r="AV52" s="13">
        <v>310.89999999999998</v>
      </c>
      <c r="AW52" s="13">
        <v>306.7</v>
      </c>
      <c r="AX52" s="13">
        <v>311.39999999999998</v>
      </c>
      <c r="AY52" s="13">
        <v>314.2</v>
      </c>
      <c r="AZ52" s="13">
        <v>317.39999999999998</v>
      </c>
      <c r="BA52" s="13">
        <v>311.60000000000002</v>
      </c>
      <c r="BB52" s="13">
        <v>317.3</v>
      </c>
      <c r="BC52" s="13">
        <v>318.60000000000002</v>
      </c>
      <c r="BD52" s="13">
        <v>318.5</v>
      </c>
      <c r="BE52" s="13">
        <v>318.8</v>
      </c>
      <c r="BF52" s="13">
        <v>321.2</v>
      </c>
      <c r="BG52" s="13">
        <v>317.8</v>
      </c>
      <c r="BH52" s="13">
        <v>320.5</v>
      </c>
      <c r="BI52" s="13">
        <v>319.5</v>
      </c>
      <c r="BJ52" s="13">
        <v>327</v>
      </c>
      <c r="BK52" s="13">
        <v>324.60000000000002</v>
      </c>
      <c r="BL52" s="13">
        <v>324.3</v>
      </c>
      <c r="BM52" s="13">
        <v>323.89999999999998</v>
      </c>
      <c r="BN52" s="47">
        <v>322.8</v>
      </c>
      <c r="BO52" s="17">
        <f t="shared" si="1"/>
        <v>15.599999999999966</v>
      </c>
      <c r="BP52" s="26">
        <f t="shared" si="2"/>
        <v>18.900000000000034</v>
      </c>
      <c r="BQ52" s="26">
        <f t="shared" si="3"/>
        <v>36</v>
      </c>
      <c r="BR52" s="26">
        <f t="shared" si="4"/>
        <v>0.90989427173741511</v>
      </c>
      <c r="BS52" s="26">
        <f t="shared" si="5"/>
        <v>0.89924353855852079</v>
      </c>
      <c r="BT52" s="26">
        <f t="shared" si="6"/>
        <v>0.91155741614116903</v>
      </c>
      <c r="BU52" s="26">
        <f t="shared" si="7"/>
        <v>0.92713408176233869</v>
      </c>
      <c r="BV52" s="26">
        <f t="shared" si="8"/>
        <v>0.92443882390135934</v>
      </c>
      <c r="BW52" s="26">
        <f t="shared" si="9"/>
        <v>0.93912767308913836</v>
      </c>
      <c r="BX52" s="26">
        <f t="shared" si="10"/>
        <v>0.93998416468725243</v>
      </c>
      <c r="BY52" s="26">
        <f t="shared" si="11"/>
        <v>0.93786438363359426</v>
      </c>
      <c r="BZ52" s="26">
        <f t="shared" si="12"/>
        <v>0.94301557961447047</v>
      </c>
      <c r="CA52" s="26">
        <f t="shared" si="13"/>
        <v>0.94434263574009114</v>
      </c>
      <c r="CB52" s="26">
        <f t="shared" si="14"/>
        <v>0.95741664478865851</v>
      </c>
      <c r="CC52" s="26">
        <f t="shared" si="15"/>
        <v>0.95727488777396363</v>
      </c>
      <c r="CD52" s="26">
        <f t="shared" si="16"/>
        <v>0.94988610478359914</v>
      </c>
      <c r="CE52" s="26">
        <f t="shared" si="17"/>
        <v>0.95551378446115287</v>
      </c>
      <c r="CF52" s="26">
        <f t="shared" si="18"/>
        <v>0.94868325179556567</v>
      </c>
      <c r="CG52" s="26">
        <f t="shared" si="19"/>
        <v>0.9445874961376044</v>
      </c>
      <c r="CH52" s="26">
        <f t="shared" si="20"/>
        <v>0.94712358505194605</v>
      </c>
      <c r="CI52" s="26">
        <f t="shared" si="21"/>
        <v>0.95774065070087433</v>
      </c>
      <c r="CJ52" s="26">
        <f t="shared" si="22"/>
        <v>0.96611233134609342</v>
      </c>
      <c r="CK52" s="26">
        <f t="shared" si="23"/>
        <v>0.96790513833992098</v>
      </c>
      <c r="CL52" s="26">
        <f t="shared" si="24"/>
        <v>0.94651065608023388</v>
      </c>
      <c r="CM52" s="26">
        <f t="shared" si="25"/>
        <v>0.93942680092951192</v>
      </c>
      <c r="CN52" s="26">
        <f t="shared" si="26"/>
        <v>0.94236898479544384</v>
      </c>
      <c r="CO52" s="26">
        <f t="shared" si="27"/>
        <v>0.93595073943476648</v>
      </c>
      <c r="CP52" s="26">
        <f t="shared" si="28"/>
        <v>0.92520746887966809</v>
      </c>
      <c r="CQ52" s="26">
        <f t="shared" si="29"/>
        <v>0.94213580053316615</v>
      </c>
      <c r="CR52" s="26">
        <f t="shared" si="30"/>
        <v>0.94544691565253869</v>
      </c>
      <c r="CS52" s="26">
        <f t="shared" si="31"/>
        <v>0.95082482325216033</v>
      </c>
      <c r="CT52" s="26">
        <f t="shared" si="32"/>
        <v>0.94795046857558241</v>
      </c>
      <c r="CU52" s="26">
        <f t="shared" si="33"/>
        <v>0.93414103758931333</v>
      </c>
      <c r="CV52" s="26">
        <f t="shared" si="34"/>
        <v>0.95131741457389873</v>
      </c>
      <c r="CW52" s="26">
        <f t="shared" si="35"/>
        <v>0.95596377749029748</v>
      </c>
      <c r="CX52" s="26">
        <f t="shared" si="36"/>
        <v>0.9567282866880098</v>
      </c>
      <c r="CY52" s="26">
        <f t="shared" si="37"/>
        <v>0.94886378258743609</v>
      </c>
      <c r="CZ52" s="26">
        <f t="shared" si="38"/>
        <v>0.94104971525319381</v>
      </c>
      <c r="DA52" s="26">
        <f t="shared" si="39"/>
        <v>0.96412048935951478</v>
      </c>
      <c r="DB52" s="26">
        <f t="shared" si="40"/>
        <v>0.96982758620689646</v>
      </c>
      <c r="DC52" s="26">
        <f t="shared" si="41"/>
        <v>0.95705710327843618</v>
      </c>
      <c r="DD52" s="26">
        <f t="shared" si="42"/>
        <v>0.9396446078431373</v>
      </c>
      <c r="DE52" s="26">
        <f t="shared" si="43"/>
        <v>0.95355721139124217</v>
      </c>
      <c r="DF52" s="26">
        <f t="shared" si="44"/>
        <v>0.96395152630771586</v>
      </c>
      <c r="DG52" s="26">
        <f t="shared" si="45"/>
        <v>0.97123623011015903</v>
      </c>
      <c r="DH52" s="26">
        <f t="shared" si="46"/>
        <v>0.95407225964482567</v>
      </c>
      <c r="DI52" s="26">
        <f t="shared" si="47"/>
        <v>0.96546478016126602</v>
      </c>
      <c r="DJ52" s="26">
        <f t="shared" si="48"/>
        <v>0.97610294117647056</v>
      </c>
      <c r="DK52" s="26">
        <f t="shared" si="49"/>
        <v>0.97654453472328673</v>
      </c>
      <c r="DL52" s="26">
        <f t="shared" si="50"/>
        <v>0.98400123463141109</v>
      </c>
      <c r="DM52" s="26">
        <f t="shared" si="51"/>
        <v>0.98769987699876993</v>
      </c>
      <c r="DN52" s="26">
        <f t="shared" si="52"/>
        <v>0.97799661486382505</v>
      </c>
      <c r="DO52" s="26">
        <f t="shared" si="53"/>
        <v>0.98327964411719593</v>
      </c>
      <c r="DP52" s="26">
        <f t="shared" si="54"/>
        <v>0.97587049480757471</v>
      </c>
      <c r="DQ52" s="26">
        <f t="shared" si="55"/>
        <v>0.98791540785498488</v>
      </c>
      <c r="DR52" s="26">
        <f t="shared" si="56"/>
        <v>0.98204921339249696</v>
      </c>
      <c r="DS52" s="26">
        <f t="shared" si="57"/>
        <v>0.9997431022966653</v>
      </c>
      <c r="DT52" s="26">
        <f t="shared" si="58"/>
        <v>0.99335514209773046</v>
      </c>
      <c r="DU52" s="26">
        <f t="shared" si="59"/>
        <v>0.98414634146341462</v>
      </c>
      <c r="DV52" s="26">
        <f t="shared" si="60"/>
        <v>27.529411764706463</v>
      </c>
      <c r="DW52" s="26">
        <f t="shared" si="61"/>
        <v>1.7858267716535434</v>
      </c>
      <c r="DX52" s="26">
        <f t="shared" si="62"/>
        <v>4.7787610619469101</v>
      </c>
      <c r="DY52" s="17">
        <f t="shared" si="63"/>
        <v>5.4110301768990521</v>
      </c>
      <c r="DZ52" s="26">
        <f t="shared" si="64"/>
        <v>6.1744527932048463</v>
      </c>
      <c r="EA52" s="26">
        <f t="shared" si="65"/>
        <v>12.486992715920914</v>
      </c>
      <c r="EB52" s="26"/>
      <c r="EC52" s="26"/>
      <c r="ED52" s="26"/>
      <c r="EE52" s="26"/>
      <c r="EF52" s="26"/>
      <c r="EG52" s="26"/>
      <c r="EH52" s="26"/>
      <c r="EI52" s="26"/>
      <c r="EJ52" s="26"/>
      <c r="EK52" s="26"/>
      <c r="EL52" s="26"/>
      <c r="EM52" s="26"/>
      <c r="EN52" s="26"/>
      <c r="EO52" s="26"/>
      <c r="EP52" s="26"/>
      <c r="EQ52" s="26"/>
      <c r="ER52" s="26"/>
      <c r="ES52" s="26"/>
      <c r="ET52" s="26"/>
      <c r="EU52" s="26"/>
      <c r="EV52" s="26"/>
      <c r="EW52" s="26"/>
      <c r="EX52" s="26"/>
      <c r="EY52" s="26"/>
      <c r="EZ52" s="26"/>
      <c r="FA52" s="26"/>
      <c r="FB52" s="26"/>
      <c r="FC52" s="26"/>
      <c r="FD52" s="26"/>
      <c r="FE52" s="26"/>
      <c r="FF52" s="26"/>
      <c r="FG52" s="26"/>
      <c r="FH52" s="26"/>
      <c r="FI52" s="26"/>
      <c r="FJ52" s="26"/>
      <c r="FK52" s="26"/>
      <c r="FL52" s="26"/>
      <c r="FM52" s="26"/>
      <c r="FN52" s="26"/>
      <c r="FO52" s="26"/>
      <c r="FP52" s="26"/>
      <c r="FQ52" s="26"/>
      <c r="FR52" s="26"/>
      <c r="FS52" s="26"/>
      <c r="FT52" s="26"/>
      <c r="FU52" s="26"/>
      <c r="FV52" s="26"/>
      <c r="FW52" s="26"/>
    </row>
    <row r="53" spans="1:179">
      <c r="A53">
        <v>44</v>
      </c>
      <c r="B53">
        <v>1</v>
      </c>
      <c r="C53">
        <v>0</v>
      </c>
      <c r="D53" s="14">
        <v>319.5</v>
      </c>
      <c r="E53" s="14">
        <v>316.7</v>
      </c>
      <c r="F53" s="14">
        <v>312.89999999999998</v>
      </c>
      <c r="G53" s="14">
        <v>312</v>
      </c>
      <c r="H53" s="14">
        <v>316.2</v>
      </c>
      <c r="I53" s="14">
        <v>311.89999999999998</v>
      </c>
      <c r="J53" s="14">
        <v>313.2</v>
      </c>
      <c r="K53" s="48">
        <v>318.2</v>
      </c>
      <c r="L53" s="14">
        <v>316.3</v>
      </c>
      <c r="M53" s="14">
        <v>310.5</v>
      </c>
      <c r="N53" s="14">
        <v>314.7</v>
      </c>
      <c r="O53" s="14">
        <v>315</v>
      </c>
      <c r="P53" s="14">
        <v>312</v>
      </c>
      <c r="Q53" s="14">
        <v>313.60000000000002</v>
      </c>
      <c r="R53" s="14">
        <v>316.5</v>
      </c>
      <c r="S53" s="14">
        <v>316.10000000000002</v>
      </c>
      <c r="T53" s="14">
        <v>318</v>
      </c>
      <c r="U53" s="14">
        <v>314.39999999999998</v>
      </c>
      <c r="V53" s="14">
        <v>314.5</v>
      </c>
      <c r="W53" s="14">
        <v>325.5</v>
      </c>
      <c r="X53" s="14">
        <v>317.3</v>
      </c>
      <c r="Y53" s="14">
        <v>317.60000000000002</v>
      </c>
      <c r="Z53" s="14">
        <v>321.60000000000002</v>
      </c>
      <c r="AA53" s="14">
        <v>324.39999999999998</v>
      </c>
      <c r="AB53" s="14">
        <v>324.89999999999998</v>
      </c>
      <c r="AC53" s="14">
        <v>319.8</v>
      </c>
      <c r="AD53" s="14">
        <v>316.39999999999998</v>
      </c>
      <c r="AE53" s="14">
        <v>320.8</v>
      </c>
      <c r="AF53" s="14">
        <v>326.10000000000002</v>
      </c>
      <c r="AG53" s="14">
        <v>321</v>
      </c>
      <c r="AH53" s="14">
        <v>318.2</v>
      </c>
      <c r="AI53" s="14">
        <v>326.8</v>
      </c>
      <c r="AJ53" s="14">
        <v>319.7</v>
      </c>
      <c r="AK53" s="14">
        <v>319.8</v>
      </c>
      <c r="AL53" s="14">
        <v>323.2</v>
      </c>
      <c r="AM53" s="14">
        <v>333.4</v>
      </c>
      <c r="AN53" s="14">
        <v>325.8</v>
      </c>
      <c r="AO53" s="14">
        <v>327.60000000000002</v>
      </c>
      <c r="AP53" s="14">
        <v>325.89999999999998</v>
      </c>
      <c r="AQ53" s="14">
        <v>330.7</v>
      </c>
      <c r="AR53" s="13">
        <f t="shared" si="0"/>
        <v>329.7</v>
      </c>
      <c r="AS53" s="14">
        <v>328.7</v>
      </c>
      <c r="AT53" s="14">
        <v>335.3</v>
      </c>
      <c r="AU53" s="14">
        <v>336.7</v>
      </c>
      <c r="AV53" s="14">
        <v>334.4</v>
      </c>
      <c r="AW53" s="14">
        <v>334.3</v>
      </c>
      <c r="AX53" s="14">
        <v>333.1</v>
      </c>
      <c r="AY53" s="14">
        <v>333.8</v>
      </c>
      <c r="AZ53" s="14">
        <v>336.2</v>
      </c>
      <c r="BA53" s="14">
        <v>339</v>
      </c>
      <c r="BB53" s="14">
        <v>335.9</v>
      </c>
      <c r="BC53" s="14">
        <v>330.7</v>
      </c>
      <c r="BD53" s="14">
        <v>335.6</v>
      </c>
      <c r="BE53" s="14">
        <v>332.5</v>
      </c>
      <c r="BF53" s="14">
        <v>333.9</v>
      </c>
      <c r="BG53" s="14">
        <v>329.8</v>
      </c>
      <c r="BH53" s="14">
        <v>330.7</v>
      </c>
      <c r="BI53" s="14">
        <v>333.8</v>
      </c>
      <c r="BJ53" s="14">
        <v>341.6</v>
      </c>
      <c r="BK53" s="14">
        <v>338.8</v>
      </c>
      <c r="BL53" s="14">
        <v>327.8</v>
      </c>
      <c r="BM53" s="14">
        <v>331.3</v>
      </c>
      <c r="BN53" s="49">
        <v>334.5</v>
      </c>
      <c r="BO53" s="17">
        <f t="shared" si="1"/>
        <v>-3.8000000000000114</v>
      </c>
      <c r="BP53" s="26">
        <f t="shared" si="2"/>
        <v>20.100000000000023</v>
      </c>
      <c r="BQ53" s="26">
        <f t="shared" si="3"/>
        <v>9.6000000000000227</v>
      </c>
      <c r="BR53" s="26">
        <f t="shared" si="4"/>
        <v>1.004260691178791</v>
      </c>
      <c r="BS53" s="26">
        <f t="shared" si="5"/>
        <v>0.99695314141626401</v>
      </c>
      <c r="BT53" s="26">
        <f t="shared" si="6"/>
        <v>0.98722908165968948</v>
      </c>
      <c r="BU53" s="26">
        <f t="shared" si="7"/>
        <v>0.99989409023511977</v>
      </c>
      <c r="BV53" s="26">
        <f t="shared" si="8"/>
        <v>0.9958899778691116</v>
      </c>
      <c r="BW53" s="26">
        <f t="shared" si="9"/>
        <v>0.99089561719246255</v>
      </c>
      <c r="BX53" s="26">
        <f t="shared" si="10"/>
        <v>0.99319081551860644</v>
      </c>
      <c r="BY53" s="26">
        <f t="shared" si="11"/>
        <v>0.99742633541677606</v>
      </c>
      <c r="BZ53" s="26">
        <f t="shared" si="12"/>
        <v>1.0016371798257195</v>
      </c>
      <c r="CA53" s="26">
        <f t="shared" si="13"/>
        <v>0.9990051835174617</v>
      </c>
      <c r="CB53" s="26">
        <f t="shared" si="14"/>
        <v>0.99049619322656868</v>
      </c>
      <c r="CC53" s="26">
        <f t="shared" si="15"/>
        <v>0.99656720359123319</v>
      </c>
      <c r="CD53" s="26">
        <f t="shared" si="16"/>
        <v>1.011078898322634</v>
      </c>
      <c r="CE53" s="26">
        <f t="shared" si="17"/>
        <v>0.99404761904761907</v>
      </c>
      <c r="CF53" s="26">
        <f t="shared" si="18"/>
        <v>0.99177682939523271</v>
      </c>
      <c r="CG53" s="26">
        <f t="shared" si="19"/>
        <v>0.99371716963642009</v>
      </c>
      <c r="CH53" s="26">
        <f t="shared" si="20"/>
        <v>1.0060474492169329</v>
      </c>
      <c r="CI53" s="26">
        <f t="shared" si="21"/>
        <v>1.0083277297884445</v>
      </c>
      <c r="CJ53" s="26">
        <f t="shared" si="22"/>
        <v>1.0034515218073423</v>
      </c>
      <c r="CK53" s="26">
        <f t="shared" si="23"/>
        <v>1.0004743083003951</v>
      </c>
      <c r="CL53" s="26">
        <f t="shared" si="24"/>
        <v>1.0054325114918512</v>
      </c>
      <c r="CM53" s="26">
        <f t="shared" si="25"/>
        <v>1.0103795507358637</v>
      </c>
      <c r="CN53" s="26">
        <f t="shared" si="26"/>
        <v>1.0063221693923401</v>
      </c>
      <c r="CO53" s="26">
        <f t="shared" si="27"/>
        <v>1.0047892216199148</v>
      </c>
      <c r="CP53" s="26">
        <f t="shared" si="28"/>
        <v>1.0170124481327802</v>
      </c>
      <c r="CQ53" s="26">
        <f t="shared" si="29"/>
        <v>1.0026658303277405</v>
      </c>
      <c r="CR53" s="26">
        <f t="shared" si="30"/>
        <v>1.0065044062106587</v>
      </c>
      <c r="CS53" s="26">
        <f t="shared" si="31"/>
        <v>1.0155538098978789</v>
      </c>
      <c r="CT53" s="26">
        <f t="shared" si="32"/>
        <v>1.0386023208120247</v>
      </c>
      <c r="CU53" s="26">
        <f t="shared" si="33"/>
        <v>1.0121155638397017</v>
      </c>
      <c r="CV53" s="26">
        <f t="shared" si="34"/>
        <v>1.0115273775216138</v>
      </c>
      <c r="CW53" s="26">
        <f t="shared" si="35"/>
        <v>1.011849935316947</v>
      </c>
      <c r="CX53" s="26">
        <f t="shared" si="36"/>
        <v>1.0245791593514404</v>
      </c>
      <c r="CY53" s="26">
        <f t="shared" si="37"/>
        <v>1.0181949198342641</v>
      </c>
      <c r="CZ53" s="26">
        <f t="shared" si="38"/>
        <v>1.0118516238263815</v>
      </c>
      <c r="DA53" s="26">
        <f t="shared" si="39"/>
        <v>1.0341317980877969</v>
      </c>
      <c r="DB53" s="26">
        <f t="shared" si="40"/>
        <v>1.0366379310344827</v>
      </c>
      <c r="DC53" s="26">
        <f t="shared" si="41"/>
        <v>1.029398183777128</v>
      </c>
      <c r="DD53" s="26">
        <f t="shared" si="42"/>
        <v>1.0242034313725492</v>
      </c>
      <c r="DE53" s="26">
        <f t="shared" si="43"/>
        <v>1.0200061243237726</v>
      </c>
      <c r="DF53" s="26">
        <f t="shared" si="44"/>
        <v>1.0240834483816537</v>
      </c>
      <c r="DG53" s="26">
        <f t="shared" si="45"/>
        <v>1.0287637698898409</v>
      </c>
      <c r="DH53" s="26">
        <f t="shared" si="46"/>
        <v>1.0379669320269445</v>
      </c>
      <c r="DI53" s="26">
        <f t="shared" si="47"/>
        <v>1.0220599421877379</v>
      </c>
      <c r="DJ53" s="26">
        <f t="shared" si="48"/>
        <v>1.0131740196078429</v>
      </c>
      <c r="DK53" s="26">
        <f t="shared" si="49"/>
        <v>1.0289743982829986</v>
      </c>
      <c r="DL53" s="26">
        <f t="shared" si="50"/>
        <v>1.0262873604609291</v>
      </c>
      <c r="DM53" s="26">
        <f t="shared" si="51"/>
        <v>1.0267527675276753</v>
      </c>
      <c r="DN53" s="26">
        <f t="shared" si="52"/>
        <v>1.0149253731343282</v>
      </c>
      <c r="DO53" s="26">
        <f t="shared" si="53"/>
        <v>1.0145727872373063</v>
      </c>
      <c r="DP53" s="26">
        <f t="shared" si="54"/>
        <v>1.0195479535736103</v>
      </c>
      <c r="DQ53" s="26">
        <f t="shared" si="55"/>
        <v>1.0320241691842902</v>
      </c>
      <c r="DR53" s="26">
        <f t="shared" si="56"/>
        <v>1.0250100847115773</v>
      </c>
      <c r="DS53" s="26">
        <f t="shared" si="57"/>
        <v>1.0105328058367158</v>
      </c>
      <c r="DT53" s="26">
        <f t="shared" si="58"/>
        <v>1.0160498875485586</v>
      </c>
      <c r="DU53" s="26">
        <f t="shared" si="59"/>
        <v>1.0198170731707317</v>
      </c>
      <c r="DV53" s="26">
        <f t="shared" si="60"/>
        <v>-6.7058823529413534</v>
      </c>
      <c r="DW53" s="26">
        <f t="shared" si="61"/>
        <v>1.8992125984251957</v>
      </c>
      <c r="DX53" s="26">
        <f t="shared" si="62"/>
        <v>1.2743362831858458</v>
      </c>
      <c r="DY53" s="17">
        <f t="shared" si="63"/>
        <v>-1.1942174732872444</v>
      </c>
      <c r="DZ53" s="26">
        <f t="shared" si="64"/>
        <v>6.3527180783818027</v>
      </c>
      <c r="EA53" s="26">
        <f t="shared" si="65"/>
        <v>3.0169704588309312</v>
      </c>
      <c r="EB53" s="26"/>
      <c r="EC53" s="26"/>
      <c r="ED53" s="26"/>
      <c r="EE53" s="26"/>
      <c r="EF53" s="26"/>
      <c r="EG53" s="26"/>
      <c r="EH53" s="26"/>
      <c r="EI53" s="26"/>
      <c r="EJ53" s="26"/>
      <c r="EK53" s="26"/>
      <c r="EL53" s="26"/>
      <c r="EM53" s="26"/>
      <c r="EN53" s="26"/>
      <c r="EO53" s="26"/>
      <c r="EP53" s="26"/>
      <c r="EQ53" s="26"/>
      <c r="ER53" s="26"/>
      <c r="ES53" s="26"/>
      <c r="ET53" s="26"/>
      <c r="EU53" s="26"/>
      <c r="EV53" s="26"/>
      <c r="EW53" s="26"/>
      <c r="EX53" s="26"/>
      <c r="EY53" s="26"/>
      <c r="EZ53" s="26"/>
      <c r="FA53" s="26"/>
      <c r="FB53" s="26"/>
      <c r="FC53" s="26"/>
      <c r="FD53" s="26"/>
      <c r="FE53" s="26"/>
      <c r="FF53" s="26"/>
      <c r="FG53" s="26"/>
      <c r="FH53" s="26"/>
      <c r="FI53" s="26"/>
      <c r="FJ53" s="26"/>
      <c r="FK53" s="26"/>
      <c r="FL53" s="26"/>
      <c r="FM53" s="26"/>
      <c r="FN53" s="26"/>
      <c r="FO53" s="26"/>
      <c r="FP53" s="26"/>
      <c r="FQ53" s="26"/>
      <c r="FR53" s="26"/>
      <c r="FS53" s="26"/>
      <c r="FT53" s="26"/>
      <c r="FU53" s="26"/>
      <c r="FV53" s="26"/>
      <c r="FW53" s="26"/>
    </row>
    <row r="54" spans="1:179">
      <c r="A54">
        <v>45</v>
      </c>
      <c r="B54">
        <v>1</v>
      </c>
      <c r="C54">
        <v>2</v>
      </c>
      <c r="D54" s="13">
        <v>301.2</v>
      </c>
      <c r="E54" s="13">
        <v>291.8</v>
      </c>
      <c r="F54" s="13">
        <v>293.89999999999998</v>
      </c>
      <c r="G54" s="13">
        <v>292.7</v>
      </c>
      <c r="H54" s="13">
        <v>296.3</v>
      </c>
      <c r="I54" s="13">
        <v>291.3</v>
      </c>
      <c r="J54" s="13">
        <v>293</v>
      </c>
      <c r="K54" s="46">
        <v>294.2</v>
      </c>
      <c r="L54" s="13">
        <v>287.8</v>
      </c>
      <c r="M54" s="13">
        <v>294.5</v>
      </c>
      <c r="N54" s="13">
        <v>299.39999999999998</v>
      </c>
      <c r="O54" s="13">
        <v>300.8</v>
      </c>
      <c r="P54" s="13">
        <v>306.5</v>
      </c>
      <c r="Q54" s="13">
        <v>310</v>
      </c>
      <c r="R54" s="13">
        <v>316.7</v>
      </c>
      <c r="S54" s="13">
        <v>311.89999999999998</v>
      </c>
      <c r="T54" s="13">
        <v>314.60000000000002</v>
      </c>
      <c r="U54" s="13">
        <v>317.60000000000002</v>
      </c>
      <c r="V54" s="13">
        <v>314.39999999999998</v>
      </c>
      <c r="W54" s="13">
        <v>317.8</v>
      </c>
      <c r="X54" s="13">
        <v>309.7</v>
      </c>
      <c r="Y54" s="13">
        <v>309.89999999999998</v>
      </c>
      <c r="Z54" s="13">
        <v>311.60000000000002</v>
      </c>
      <c r="AA54" s="13">
        <v>312.7</v>
      </c>
      <c r="AB54" s="13">
        <v>316.7</v>
      </c>
      <c r="AC54" s="13">
        <v>317.2</v>
      </c>
      <c r="AD54" s="13">
        <v>312.5</v>
      </c>
      <c r="AE54" s="13">
        <v>315.39999999999998</v>
      </c>
      <c r="AF54" s="13">
        <v>316.8</v>
      </c>
      <c r="AG54" s="13">
        <v>316.10000000000002</v>
      </c>
      <c r="AH54" s="13">
        <v>314.7</v>
      </c>
      <c r="AI54" s="13">
        <v>314.60000000000002</v>
      </c>
      <c r="AJ54" s="13">
        <v>311.5</v>
      </c>
      <c r="AK54" s="13">
        <v>313.89999999999998</v>
      </c>
      <c r="AL54" s="13">
        <v>315.60000000000002</v>
      </c>
      <c r="AM54" s="13">
        <v>319.8</v>
      </c>
      <c r="AN54" s="13">
        <v>319.8</v>
      </c>
      <c r="AO54" s="13">
        <v>318.2</v>
      </c>
      <c r="AP54" s="13">
        <v>321.10000000000002</v>
      </c>
      <c r="AQ54" s="13">
        <v>319.3</v>
      </c>
      <c r="AR54" s="13">
        <f t="shared" si="0"/>
        <v>320.95000000000005</v>
      </c>
      <c r="AS54" s="13">
        <v>322.60000000000002</v>
      </c>
      <c r="AT54" s="13">
        <v>324.5</v>
      </c>
      <c r="AU54" s="13">
        <v>324.5</v>
      </c>
      <c r="AV54" s="13">
        <v>322.8</v>
      </c>
      <c r="AW54" s="13">
        <v>323.3</v>
      </c>
      <c r="AX54" s="13">
        <v>327.39999999999998</v>
      </c>
      <c r="AY54" s="13">
        <v>327.60000000000002</v>
      </c>
      <c r="AZ54" s="13">
        <v>325.8</v>
      </c>
      <c r="BA54" s="13">
        <v>324.8</v>
      </c>
      <c r="BB54" s="13">
        <v>327.7</v>
      </c>
      <c r="BC54" s="13">
        <v>330</v>
      </c>
      <c r="BD54" s="13">
        <v>329.9</v>
      </c>
      <c r="BE54" s="13">
        <v>325.89999999999998</v>
      </c>
      <c r="BF54" s="13">
        <v>327.5</v>
      </c>
      <c r="BG54" s="13">
        <v>328</v>
      </c>
      <c r="BH54" s="13">
        <v>332.6</v>
      </c>
      <c r="BI54" s="13">
        <v>331.1</v>
      </c>
      <c r="BJ54" s="13">
        <v>333.8</v>
      </c>
      <c r="BK54" s="13">
        <v>334.2</v>
      </c>
      <c r="BL54" s="13">
        <v>335.2</v>
      </c>
      <c r="BM54" s="13">
        <v>336.2</v>
      </c>
      <c r="BN54" s="47">
        <v>334.9</v>
      </c>
      <c r="BO54" s="17">
        <f t="shared" si="1"/>
        <v>23.400000000000034</v>
      </c>
      <c r="BP54" s="26">
        <f t="shared" si="2"/>
        <v>17.299999999999955</v>
      </c>
      <c r="BQ54" s="26">
        <f t="shared" si="3"/>
        <v>41</v>
      </c>
      <c r="BR54" s="26">
        <f t="shared" si="4"/>
        <v>0.92851507022250268</v>
      </c>
      <c r="BS54" s="26">
        <f t="shared" si="5"/>
        <v>0.90712334524059679</v>
      </c>
      <c r="BT54" s="26">
        <f t="shared" si="6"/>
        <v>0.93635737374807915</v>
      </c>
      <c r="BU54" s="26">
        <f t="shared" si="7"/>
        <v>0.95128150815505197</v>
      </c>
      <c r="BV54" s="26">
        <f t="shared" si="8"/>
        <v>0.9509958899778691</v>
      </c>
      <c r="BW54" s="26">
        <f t="shared" si="9"/>
        <v>0.97342790599195439</v>
      </c>
      <c r="BX54" s="26">
        <f t="shared" si="10"/>
        <v>0.98178939034045909</v>
      </c>
      <c r="BY54" s="26">
        <f t="shared" si="11"/>
        <v>0.99805662062083089</v>
      </c>
      <c r="BZ54" s="26">
        <f t="shared" si="12"/>
        <v>0.98832849221019259</v>
      </c>
      <c r="CA54" s="26">
        <f t="shared" si="13"/>
        <v>0.98832399602073417</v>
      </c>
      <c r="CB54" s="26">
        <f t="shared" si="14"/>
        <v>1.0005775794171701</v>
      </c>
      <c r="CC54" s="26">
        <f t="shared" si="15"/>
        <v>0.99625033007657771</v>
      </c>
      <c r="CD54" s="26">
        <f t="shared" si="16"/>
        <v>0.98716090287844271</v>
      </c>
      <c r="CE54" s="26">
        <f t="shared" si="17"/>
        <v>0.97023809523809523</v>
      </c>
      <c r="CF54" s="26">
        <f t="shared" si="18"/>
        <v>0.96773186218382423</v>
      </c>
      <c r="CG54" s="26">
        <f t="shared" si="19"/>
        <v>0.9628180039138946</v>
      </c>
      <c r="CH54" s="26">
        <f t="shared" si="20"/>
        <v>0.96976275391533573</v>
      </c>
      <c r="CI54" s="26">
        <f t="shared" si="21"/>
        <v>0.98287901515543374</v>
      </c>
      <c r="CJ54" s="26">
        <f t="shared" si="22"/>
        <v>0.99529337935362405</v>
      </c>
      <c r="CK54" s="26">
        <f t="shared" si="23"/>
        <v>0.98814229249011853</v>
      </c>
      <c r="CL54" s="26">
        <f t="shared" si="24"/>
        <v>0.98850814876723758</v>
      </c>
      <c r="CM54" s="26">
        <f t="shared" si="25"/>
        <v>0.98156467854376461</v>
      </c>
      <c r="CN54" s="26">
        <f t="shared" si="26"/>
        <v>0.99096086524896809</v>
      </c>
      <c r="CO54" s="26">
        <f t="shared" si="27"/>
        <v>0.99373717172780374</v>
      </c>
      <c r="CP54" s="26">
        <f t="shared" si="28"/>
        <v>0.97904564315352705</v>
      </c>
      <c r="CQ54" s="26">
        <f t="shared" si="29"/>
        <v>0.97694840834248087</v>
      </c>
      <c r="CR54" s="26">
        <f t="shared" si="30"/>
        <v>0.98793537557700362</v>
      </c>
      <c r="CS54" s="26">
        <f t="shared" si="31"/>
        <v>0.99167321288295374</v>
      </c>
      <c r="CT54" s="26">
        <f t="shared" si="32"/>
        <v>0.99623581942317196</v>
      </c>
      <c r="CU54" s="26">
        <f t="shared" si="33"/>
        <v>0.99347623485554515</v>
      </c>
      <c r="CV54" s="26">
        <f t="shared" si="34"/>
        <v>0.98250308769040751</v>
      </c>
      <c r="CW54" s="26">
        <f t="shared" si="35"/>
        <v>0.99694695989650728</v>
      </c>
      <c r="CX54" s="26">
        <f t="shared" si="36"/>
        <v>0.9892595270060931</v>
      </c>
      <c r="CY54" s="26">
        <f t="shared" si="37"/>
        <v>0.99117276166456525</v>
      </c>
      <c r="CZ54" s="26">
        <f t="shared" si="38"/>
        <v>0.99307372633523183</v>
      </c>
      <c r="DA54" s="26">
        <f t="shared" si="39"/>
        <v>1.0008224529659711</v>
      </c>
      <c r="DB54" s="26">
        <f t="shared" si="40"/>
        <v>0.99907635467980294</v>
      </c>
      <c r="DC54" s="26">
        <f t="shared" si="41"/>
        <v>0.99368939510543342</v>
      </c>
      <c r="DD54" s="26">
        <f t="shared" si="42"/>
        <v>0.99050245098039225</v>
      </c>
      <c r="DE54" s="26">
        <f t="shared" si="43"/>
        <v>1.0025518015719097</v>
      </c>
      <c r="DF54" s="26">
        <f t="shared" si="44"/>
        <v>1.0050621260929591</v>
      </c>
      <c r="DG54" s="26">
        <f t="shared" si="45"/>
        <v>0.99694002447980412</v>
      </c>
      <c r="DH54" s="26">
        <f t="shared" si="46"/>
        <v>0.99448867115737916</v>
      </c>
      <c r="DI54" s="26">
        <f t="shared" si="47"/>
        <v>0.99710938688574491</v>
      </c>
      <c r="DJ54" s="26">
        <f t="shared" si="48"/>
        <v>1.0110294117647058</v>
      </c>
      <c r="DK54" s="26">
        <f t="shared" si="49"/>
        <v>1.0114977770964277</v>
      </c>
      <c r="DL54" s="26">
        <f t="shared" si="50"/>
        <v>1.0059159421780954</v>
      </c>
      <c r="DM54" s="26">
        <f t="shared" si="51"/>
        <v>1.0070725707257073</v>
      </c>
      <c r="DN54" s="26">
        <f t="shared" si="52"/>
        <v>1.0093860593937527</v>
      </c>
      <c r="DO54" s="26">
        <f t="shared" si="53"/>
        <v>1.020401902132229</v>
      </c>
      <c r="DP54" s="26">
        <f t="shared" si="54"/>
        <v>1.0113011606597433</v>
      </c>
      <c r="DQ54" s="26">
        <f t="shared" si="55"/>
        <v>1.0084592145015105</v>
      </c>
      <c r="DR54" s="26">
        <f t="shared" si="56"/>
        <v>1.0110931827349736</v>
      </c>
      <c r="DS54" s="26">
        <f t="shared" si="57"/>
        <v>1.0333453218928221</v>
      </c>
      <c r="DT54" s="26">
        <f t="shared" si="58"/>
        <v>1.0310774892659988</v>
      </c>
      <c r="DU54" s="26">
        <f t="shared" si="59"/>
        <v>1.0210365853658536</v>
      </c>
      <c r="DV54" s="26">
        <f t="shared" si="60"/>
        <v>41.294117647059849</v>
      </c>
      <c r="DW54" s="26">
        <f t="shared" si="61"/>
        <v>1.6346456692913314</v>
      </c>
      <c r="DX54" s="26">
        <f t="shared" si="62"/>
        <v>5.4424778761062029</v>
      </c>
      <c r="DY54" s="17">
        <f t="shared" si="63"/>
        <v>7.9537729435758111</v>
      </c>
      <c r="DZ54" s="26">
        <f t="shared" si="64"/>
        <v>5.5359999999999854</v>
      </c>
      <c r="EA54" s="26">
        <f t="shared" si="65"/>
        <v>13.936097892590075</v>
      </c>
      <c r="EB54" s="26"/>
      <c r="EC54" s="26"/>
      <c r="ED54" s="26"/>
      <c r="EE54" s="26"/>
      <c r="EF54" s="26"/>
      <c r="EG54" s="26"/>
      <c r="EH54" s="26"/>
      <c r="EI54" s="26"/>
      <c r="EJ54" s="26"/>
      <c r="EK54" s="26"/>
      <c r="EL54" s="26"/>
      <c r="EM54" s="26"/>
      <c r="EN54" s="26"/>
      <c r="EO54" s="26"/>
      <c r="EP54" s="26"/>
      <c r="EQ54" s="26"/>
      <c r="ER54" s="26"/>
      <c r="ES54" s="26"/>
      <c r="ET54" s="26"/>
      <c r="EU54" s="26"/>
      <c r="EV54" s="26"/>
      <c r="EW54" s="26"/>
      <c r="EX54" s="26"/>
      <c r="EY54" s="26"/>
      <c r="EZ54" s="26"/>
      <c r="FA54" s="26"/>
      <c r="FB54" s="26"/>
      <c r="FC54" s="26"/>
      <c r="FD54" s="26"/>
      <c r="FE54" s="26"/>
      <c r="FF54" s="26"/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6"/>
      <c r="FS54" s="26"/>
      <c r="FT54" s="26"/>
      <c r="FU54" s="26"/>
      <c r="FV54" s="26"/>
      <c r="FW54" s="26"/>
    </row>
    <row r="55" spans="1:179">
      <c r="A55">
        <v>46</v>
      </c>
      <c r="B55">
        <v>1</v>
      </c>
      <c r="C55">
        <v>2</v>
      </c>
      <c r="D55" s="14">
        <v>284.60000000000002</v>
      </c>
      <c r="E55" s="14">
        <v>283</v>
      </c>
      <c r="F55" s="14">
        <v>283.10000000000002</v>
      </c>
      <c r="G55" s="14">
        <v>283.2</v>
      </c>
      <c r="H55" s="14">
        <v>290.60000000000002</v>
      </c>
      <c r="I55" s="14">
        <v>285.60000000000002</v>
      </c>
      <c r="J55" s="14">
        <v>290.39999999999998</v>
      </c>
      <c r="K55" s="48">
        <v>285.10000000000002</v>
      </c>
      <c r="L55" s="14">
        <v>288.8</v>
      </c>
      <c r="M55" s="14">
        <v>289.10000000000002</v>
      </c>
      <c r="N55" s="14">
        <v>295.8</v>
      </c>
      <c r="O55" s="14">
        <v>297.2</v>
      </c>
      <c r="P55" s="14">
        <v>298.39999999999998</v>
      </c>
      <c r="Q55" s="14">
        <v>302.7</v>
      </c>
      <c r="R55" s="14">
        <v>303.8</v>
      </c>
      <c r="S55" s="14">
        <v>308.89999999999998</v>
      </c>
      <c r="T55" s="14">
        <v>314.10000000000002</v>
      </c>
      <c r="U55" s="14">
        <v>314.89999999999998</v>
      </c>
      <c r="V55" s="14">
        <v>313.8</v>
      </c>
      <c r="W55" s="14">
        <v>315.10000000000002</v>
      </c>
      <c r="X55" s="14">
        <v>314.3</v>
      </c>
      <c r="Y55" s="14">
        <v>316.3</v>
      </c>
      <c r="Z55" s="14">
        <v>316.60000000000002</v>
      </c>
      <c r="AA55" s="14">
        <v>311.3</v>
      </c>
      <c r="AB55" s="14">
        <v>308</v>
      </c>
      <c r="AC55" s="14">
        <v>305.3</v>
      </c>
      <c r="AD55" s="14">
        <v>307.60000000000002</v>
      </c>
      <c r="AE55" s="14">
        <v>308</v>
      </c>
      <c r="AF55" s="14">
        <v>308.8</v>
      </c>
      <c r="AG55" s="14">
        <v>300.60000000000002</v>
      </c>
      <c r="AH55" s="14">
        <v>302.5</v>
      </c>
      <c r="AI55" s="14">
        <v>305.5</v>
      </c>
      <c r="AJ55" s="14">
        <v>305</v>
      </c>
      <c r="AK55" s="14">
        <v>303.8</v>
      </c>
      <c r="AL55" s="14">
        <v>303.60000000000002</v>
      </c>
      <c r="AM55" s="14">
        <v>306.89999999999998</v>
      </c>
      <c r="AN55" s="14">
        <v>308.10000000000002</v>
      </c>
      <c r="AO55" s="14">
        <v>309</v>
      </c>
      <c r="AP55" s="14">
        <v>308.5</v>
      </c>
      <c r="AQ55" s="14">
        <v>305.7</v>
      </c>
      <c r="AR55" s="13">
        <f t="shared" si="0"/>
        <v>308.2</v>
      </c>
      <c r="AS55" s="14">
        <v>310.7</v>
      </c>
      <c r="AT55" s="14">
        <v>312.5</v>
      </c>
      <c r="AU55" s="14">
        <v>314.3</v>
      </c>
      <c r="AV55" s="14">
        <v>314.10000000000002</v>
      </c>
      <c r="AW55" s="14">
        <v>315.89999999999998</v>
      </c>
      <c r="AX55" s="14">
        <v>315.8</v>
      </c>
      <c r="AY55" s="14">
        <v>314.60000000000002</v>
      </c>
      <c r="AZ55" s="14">
        <v>312.8</v>
      </c>
      <c r="BA55" s="14">
        <v>312.8</v>
      </c>
      <c r="BB55" s="14">
        <v>317</v>
      </c>
      <c r="BC55" s="14">
        <v>318.39999999999998</v>
      </c>
      <c r="BD55" s="14">
        <v>317.60000000000002</v>
      </c>
      <c r="BE55" s="14">
        <v>316.2</v>
      </c>
      <c r="BF55" s="14">
        <v>318.89999999999998</v>
      </c>
      <c r="BG55" s="14">
        <v>325.60000000000002</v>
      </c>
      <c r="BH55" s="14">
        <v>326</v>
      </c>
      <c r="BI55" s="14">
        <v>324.7</v>
      </c>
      <c r="BJ55" s="14">
        <v>330.8</v>
      </c>
      <c r="BK55" s="14">
        <v>324.2</v>
      </c>
      <c r="BL55" s="14">
        <v>326.10000000000002</v>
      </c>
      <c r="BM55" s="14">
        <v>325</v>
      </c>
      <c r="BN55" s="49">
        <v>328.7</v>
      </c>
      <c r="BO55" s="17">
        <f t="shared" si="1"/>
        <v>29.799999999999955</v>
      </c>
      <c r="BP55" s="26">
        <f t="shared" si="2"/>
        <v>13.800000000000011</v>
      </c>
      <c r="BQ55" s="26">
        <f t="shared" si="3"/>
        <v>41</v>
      </c>
      <c r="BR55" s="26">
        <f t="shared" si="4"/>
        <v>0.89979485560991002</v>
      </c>
      <c r="BS55" s="26">
        <f t="shared" si="5"/>
        <v>0.91027526791342728</v>
      </c>
      <c r="BT55" s="26">
        <f t="shared" si="6"/>
        <v>0.91918817232791061</v>
      </c>
      <c r="BU55" s="26">
        <f t="shared" si="7"/>
        <v>0.93984325354797726</v>
      </c>
      <c r="BV55" s="26">
        <f t="shared" si="8"/>
        <v>0.93961429023079346</v>
      </c>
      <c r="BW55" s="26">
        <f t="shared" si="9"/>
        <v>0.94770273131484228</v>
      </c>
      <c r="BX55" s="26">
        <f t="shared" si="10"/>
        <v>0.95866983372921599</v>
      </c>
      <c r="BY55" s="26">
        <f t="shared" si="11"/>
        <v>0.95740322495929409</v>
      </c>
      <c r="BZ55" s="26">
        <f t="shared" si="12"/>
        <v>0.97882228677053063</v>
      </c>
      <c r="CA55" s="26">
        <f t="shared" si="13"/>
        <v>0.98675323315356833</v>
      </c>
      <c r="CB55" s="26">
        <f t="shared" si="14"/>
        <v>0.99207140981885011</v>
      </c>
      <c r="CC55" s="26">
        <f t="shared" si="15"/>
        <v>0.99434908898864549</v>
      </c>
      <c r="CD55" s="26">
        <f t="shared" si="16"/>
        <v>0.97877407330710298</v>
      </c>
      <c r="CE55" s="26">
        <f t="shared" si="17"/>
        <v>0.98464912280701766</v>
      </c>
      <c r="CF55" s="26">
        <f t="shared" si="18"/>
        <v>0.98771728947642345</v>
      </c>
      <c r="CG55" s="26">
        <f t="shared" si="19"/>
        <v>0.97826758677515735</v>
      </c>
      <c r="CH55" s="26">
        <f t="shared" si="20"/>
        <v>0.96542099550317884</v>
      </c>
      <c r="CI55" s="26">
        <f t="shared" si="21"/>
        <v>0.95587854963016616</v>
      </c>
      <c r="CJ55" s="26">
        <f t="shared" si="22"/>
        <v>0.95795418889237538</v>
      </c>
      <c r="CK55" s="26">
        <f t="shared" si="23"/>
        <v>0.97264822134387363</v>
      </c>
      <c r="CL55" s="26">
        <f t="shared" si="24"/>
        <v>0.96531550355202655</v>
      </c>
      <c r="CM55" s="26">
        <f t="shared" si="25"/>
        <v>0.95677769171185134</v>
      </c>
      <c r="CN55" s="26">
        <f t="shared" si="26"/>
        <v>0.94236898479544384</v>
      </c>
      <c r="CO55" s="26">
        <f t="shared" si="27"/>
        <v>0.9552128835324456</v>
      </c>
      <c r="CP55" s="26">
        <f t="shared" si="28"/>
        <v>0.95072614107883824</v>
      </c>
      <c r="CQ55" s="26">
        <f t="shared" si="29"/>
        <v>0.95656264701270199</v>
      </c>
      <c r="CR55" s="26">
        <f t="shared" si="30"/>
        <v>0.95614771296684853</v>
      </c>
      <c r="CS55" s="26">
        <f t="shared" si="31"/>
        <v>0.95396700706991366</v>
      </c>
      <c r="CT55" s="26">
        <f t="shared" si="32"/>
        <v>0.95604994678227473</v>
      </c>
      <c r="CU55" s="26">
        <f t="shared" si="33"/>
        <v>0.95712954333643985</v>
      </c>
      <c r="CV55" s="26">
        <f t="shared" si="34"/>
        <v>0.9540963359407163</v>
      </c>
      <c r="CW55" s="26">
        <f t="shared" si="35"/>
        <v>0.95782664941785256</v>
      </c>
      <c r="CX55" s="26">
        <f t="shared" si="36"/>
        <v>0.94712382526076611</v>
      </c>
      <c r="CY55" s="26">
        <f t="shared" si="37"/>
        <v>0.95179761690300346</v>
      </c>
      <c r="CZ55" s="26">
        <f t="shared" si="38"/>
        <v>0.9564414345082346</v>
      </c>
      <c r="DA55" s="26">
        <f t="shared" si="39"/>
        <v>0.9638120694972756</v>
      </c>
      <c r="DB55" s="26">
        <f t="shared" si="40"/>
        <v>0.96767241379310343</v>
      </c>
      <c r="DC55" s="26">
        <f t="shared" si="41"/>
        <v>0.96690780360166251</v>
      </c>
      <c r="DD55" s="26">
        <f t="shared" si="42"/>
        <v>0.96783088235294112</v>
      </c>
      <c r="DE55" s="26">
        <f t="shared" si="43"/>
        <v>0.9670307236909258</v>
      </c>
      <c r="DF55" s="26">
        <f t="shared" si="44"/>
        <v>0.96517870839085762</v>
      </c>
      <c r="DG55" s="26">
        <f t="shared" si="45"/>
        <v>0.95716034271725825</v>
      </c>
      <c r="DH55" s="26">
        <f t="shared" si="46"/>
        <v>0.9577464788732396</v>
      </c>
      <c r="DI55" s="26">
        <f t="shared" si="47"/>
        <v>0.96455195496729063</v>
      </c>
      <c r="DJ55" s="26">
        <f t="shared" si="48"/>
        <v>0.97549019607843124</v>
      </c>
      <c r="DK55" s="26">
        <f t="shared" si="49"/>
        <v>0.9737850682201441</v>
      </c>
      <c r="DL55" s="26">
        <f t="shared" si="50"/>
        <v>0.97597613045938569</v>
      </c>
      <c r="DM55" s="26">
        <f t="shared" si="51"/>
        <v>0.98062730627306272</v>
      </c>
      <c r="DN55" s="26">
        <f t="shared" si="52"/>
        <v>1.0020003077396522</v>
      </c>
      <c r="DO55" s="26">
        <f t="shared" si="53"/>
        <v>1.0001533977603927</v>
      </c>
      <c r="DP55" s="26">
        <f t="shared" si="54"/>
        <v>0.99175320708613302</v>
      </c>
      <c r="DQ55" s="26">
        <f t="shared" si="55"/>
        <v>0.99939577039274929</v>
      </c>
      <c r="DR55" s="26">
        <f t="shared" si="56"/>
        <v>0.98083904800322697</v>
      </c>
      <c r="DS55" s="26">
        <f t="shared" si="57"/>
        <v>1.0052920926886912</v>
      </c>
      <c r="DT55" s="26">
        <f t="shared" si="58"/>
        <v>0.99672868534042114</v>
      </c>
      <c r="DU55" s="26">
        <f t="shared" si="59"/>
        <v>1.0021341463414635</v>
      </c>
      <c r="DV55" s="26">
        <f t="shared" si="60"/>
        <v>52.588235294118796</v>
      </c>
      <c r="DW55" s="26">
        <f t="shared" si="61"/>
        <v>1.3039370078740145</v>
      </c>
      <c r="DX55" s="26">
        <f t="shared" si="62"/>
        <v>5.4424778761062029</v>
      </c>
      <c r="DY55" s="17">
        <f t="shared" si="63"/>
        <v>10.452472816555577</v>
      </c>
      <c r="DZ55" s="26">
        <f t="shared" si="64"/>
        <v>4.4863459037711353</v>
      </c>
      <c r="EA55" s="26">
        <f t="shared" si="65"/>
        <v>14.380918975797966</v>
      </c>
      <c r="EB55" s="26"/>
      <c r="EC55" s="26"/>
      <c r="ED55" s="26"/>
      <c r="EE55" s="26"/>
      <c r="EF55" s="26"/>
      <c r="EG55" s="26"/>
      <c r="EH55" s="26"/>
      <c r="EI55" s="26"/>
      <c r="EJ55" s="26"/>
      <c r="EK55" s="26"/>
      <c r="EL55" s="26"/>
      <c r="EM55" s="26"/>
      <c r="EN55" s="26"/>
      <c r="EO55" s="26"/>
      <c r="EP55" s="26"/>
      <c r="EQ55" s="26"/>
      <c r="ER55" s="26"/>
      <c r="ES55" s="26"/>
      <c r="ET55" s="26"/>
      <c r="EU55" s="26"/>
      <c r="EV55" s="26"/>
      <c r="EW55" s="26"/>
      <c r="EX55" s="26"/>
      <c r="EY55" s="26"/>
      <c r="EZ55" s="26"/>
      <c r="FA55" s="26"/>
      <c r="FB55" s="26"/>
      <c r="FC55" s="26"/>
      <c r="FD55" s="26"/>
      <c r="FE55" s="26"/>
      <c r="FF55" s="26"/>
      <c r="FG55" s="26"/>
      <c r="FH55" s="26"/>
      <c r="FI55" s="26"/>
      <c r="FJ55" s="26"/>
      <c r="FK55" s="26"/>
      <c r="FL55" s="26"/>
      <c r="FM55" s="26"/>
      <c r="FN55" s="26"/>
      <c r="FO55" s="26"/>
      <c r="FP55" s="26"/>
      <c r="FQ55" s="26"/>
      <c r="FR55" s="26"/>
      <c r="FS55" s="26"/>
      <c r="FT55" s="26"/>
      <c r="FU55" s="26"/>
      <c r="FV55" s="26"/>
      <c r="FW55" s="26"/>
    </row>
    <row r="56" spans="1:179">
      <c r="A56">
        <v>47</v>
      </c>
      <c r="B56">
        <v>1</v>
      </c>
      <c r="C56">
        <v>0</v>
      </c>
      <c r="D56" s="13">
        <v>343.6</v>
      </c>
      <c r="E56" s="13">
        <v>339.4</v>
      </c>
      <c r="F56" s="13">
        <v>333.8</v>
      </c>
      <c r="G56" s="13">
        <v>334</v>
      </c>
      <c r="H56" s="13">
        <v>338.7</v>
      </c>
      <c r="I56" s="13">
        <v>333.1</v>
      </c>
      <c r="J56" s="13">
        <v>334.8</v>
      </c>
      <c r="K56" s="46">
        <v>331.8</v>
      </c>
      <c r="L56" s="13">
        <v>328.6</v>
      </c>
      <c r="M56" s="13">
        <v>329.1</v>
      </c>
      <c r="N56" s="13">
        <v>328</v>
      </c>
      <c r="O56" s="13">
        <v>329.1</v>
      </c>
      <c r="P56" s="13">
        <v>327.2</v>
      </c>
      <c r="Q56" s="13">
        <v>325.60000000000002</v>
      </c>
      <c r="R56" s="13">
        <v>327.2</v>
      </c>
      <c r="S56" s="13">
        <v>327.2</v>
      </c>
      <c r="T56" s="13">
        <v>334.1</v>
      </c>
      <c r="U56" s="13">
        <v>329.3</v>
      </c>
      <c r="V56" s="13">
        <v>326.7</v>
      </c>
      <c r="W56" s="13">
        <v>333.2</v>
      </c>
      <c r="X56" s="13">
        <v>329.1</v>
      </c>
      <c r="Y56" s="13">
        <v>329.2</v>
      </c>
      <c r="Z56" s="13">
        <v>327.8</v>
      </c>
      <c r="AA56" s="13">
        <v>325.7</v>
      </c>
      <c r="AB56" s="13">
        <v>324.60000000000002</v>
      </c>
      <c r="AC56" s="13">
        <v>325</v>
      </c>
      <c r="AD56" s="13">
        <v>323.2</v>
      </c>
      <c r="AE56" s="13">
        <v>326.7</v>
      </c>
      <c r="AF56" s="13">
        <v>326.10000000000002</v>
      </c>
      <c r="AG56" s="13">
        <v>326.3</v>
      </c>
      <c r="AH56" s="13">
        <v>327</v>
      </c>
      <c r="AI56" s="13">
        <v>328.5</v>
      </c>
      <c r="AJ56" s="13">
        <v>326.5</v>
      </c>
      <c r="AK56" s="13">
        <v>324.5</v>
      </c>
      <c r="AL56" s="13">
        <v>323.3</v>
      </c>
      <c r="AM56" s="13">
        <v>325.8</v>
      </c>
      <c r="AN56" s="13">
        <v>327.7</v>
      </c>
      <c r="AO56" s="13">
        <v>329.5</v>
      </c>
      <c r="AP56" s="13">
        <v>331.9</v>
      </c>
      <c r="AQ56" s="13">
        <v>333.2</v>
      </c>
      <c r="AR56" s="13">
        <f t="shared" si="0"/>
        <v>336.65</v>
      </c>
      <c r="AS56" s="13">
        <v>340.1</v>
      </c>
      <c r="AT56" s="13">
        <v>335.8</v>
      </c>
      <c r="AU56" s="13">
        <v>333</v>
      </c>
      <c r="AV56" s="13">
        <v>337.7</v>
      </c>
      <c r="AW56" s="13">
        <v>338.2</v>
      </c>
      <c r="AX56" s="13">
        <v>339</v>
      </c>
      <c r="AY56" s="13">
        <v>337.4</v>
      </c>
      <c r="AZ56" s="13">
        <v>338.2</v>
      </c>
      <c r="BA56" s="13">
        <v>332.6</v>
      </c>
      <c r="BB56" s="13">
        <v>340.9</v>
      </c>
      <c r="BC56" s="13">
        <v>339.5</v>
      </c>
      <c r="BD56" s="13">
        <v>335.9</v>
      </c>
      <c r="BE56" s="13">
        <v>330.8</v>
      </c>
      <c r="BF56" s="13">
        <v>335.2</v>
      </c>
      <c r="BG56" s="13">
        <v>338.2</v>
      </c>
      <c r="BH56" s="13">
        <v>339.2</v>
      </c>
      <c r="BI56" s="13">
        <v>338.5</v>
      </c>
      <c r="BJ56" s="13">
        <v>340.4</v>
      </c>
      <c r="BK56" s="13">
        <v>340</v>
      </c>
      <c r="BL56" s="13">
        <v>339.7</v>
      </c>
      <c r="BM56" s="13">
        <v>344.1</v>
      </c>
      <c r="BN56" s="47">
        <v>344.6</v>
      </c>
      <c r="BO56" s="17">
        <f t="shared" si="1"/>
        <v>-2.5</v>
      </c>
      <c r="BP56" s="26">
        <f t="shared" si="2"/>
        <v>15.300000000000011</v>
      </c>
      <c r="BQ56" s="26">
        <f t="shared" si="3"/>
        <v>7.8999999999999773</v>
      </c>
      <c r="BR56" s="26">
        <f t="shared" si="4"/>
        <v>1.0471832097206879</v>
      </c>
      <c r="BS56" s="26">
        <f t="shared" si="5"/>
        <v>1.0357217902920783</v>
      </c>
      <c r="BT56" s="26">
        <f t="shared" si="6"/>
        <v>1.0463674421069367</v>
      </c>
      <c r="BU56" s="26">
        <f t="shared" si="7"/>
        <v>1.0421520864223683</v>
      </c>
      <c r="BV56" s="26">
        <f t="shared" si="8"/>
        <v>1.0404679102118242</v>
      </c>
      <c r="BW56" s="26">
        <f t="shared" si="9"/>
        <v>1.0391700190556852</v>
      </c>
      <c r="BX56" s="26">
        <f t="shared" si="10"/>
        <v>1.0311955661124306</v>
      </c>
      <c r="BY56" s="26">
        <f t="shared" si="11"/>
        <v>1.0311465938337097</v>
      </c>
      <c r="BZ56" s="26">
        <f t="shared" si="12"/>
        <v>1.0368101399524687</v>
      </c>
      <c r="CA56" s="26">
        <f t="shared" si="13"/>
        <v>1.049583747840201</v>
      </c>
      <c r="CB56" s="26">
        <f t="shared" si="14"/>
        <v>1.0374376476765557</v>
      </c>
      <c r="CC56" s="26">
        <f t="shared" si="15"/>
        <v>1.035225772379192</v>
      </c>
      <c r="CD56" s="26">
        <f t="shared" si="16"/>
        <v>1.0349968937668255</v>
      </c>
      <c r="CE56" s="26">
        <f t="shared" si="17"/>
        <v>1.0310150375939851</v>
      </c>
      <c r="CF56" s="26">
        <f t="shared" si="18"/>
        <v>1.0280004163630685</v>
      </c>
      <c r="CG56" s="26">
        <f t="shared" si="19"/>
        <v>1.0128746523843859</v>
      </c>
      <c r="CH56" s="26">
        <f t="shared" si="20"/>
        <v>1.0100790820282215</v>
      </c>
      <c r="CI56" s="26">
        <f t="shared" si="21"/>
        <v>1.0073966792530906</v>
      </c>
      <c r="CJ56" s="26">
        <f t="shared" si="22"/>
        <v>1.0197678067147788</v>
      </c>
      <c r="CK56" s="26">
        <f t="shared" si="23"/>
        <v>1.0219762845849802</v>
      </c>
      <c r="CL56" s="26">
        <f t="shared" si="24"/>
        <v>1.023923944839114</v>
      </c>
      <c r="CM56" s="26">
        <f t="shared" si="25"/>
        <v>1.0103795507358637</v>
      </c>
      <c r="CN56" s="26">
        <f t="shared" si="26"/>
        <v>1.0229374575474162</v>
      </c>
      <c r="CO56" s="26">
        <f t="shared" si="27"/>
        <v>1.0325772327772222</v>
      </c>
      <c r="CP56" s="26">
        <f t="shared" si="28"/>
        <v>1.0223029045643155</v>
      </c>
      <c r="CQ56" s="26">
        <f t="shared" si="29"/>
        <v>1.023992472949663</v>
      </c>
      <c r="CR56" s="26">
        <f t="shared" si="30"/>
        <v>1.0212966848510281</v>
      </c>
      <c r="CS56" s="26">
        <f t="shared" si="31"/>
        <v>1.0158680282796544</v>
      </c>
      <c r="CT56" s="26">
        <f t="shared" si="32"/>
        <v>1.0149269229770777</v>
      </c>
      <c r="CU56" s="26">
        <f t="shared" si="33"/>
        <v>1.0180180180180178</v>
      </c>
      <c r="CV56" s="26">
        <f t="shared" si="34"/>
        <v>1.0173939892960067</v>
      </c>
      <c r="CW56" s="26">
        <f t="shared" si="35"/>
        <v>1.0304786545924967</v>
      </c>
      <c r="CX56" s="26">
        <f t="shared" si="36"/>
        <v>1.0323246927605079</v>
      </c>
      <c r="CY56" s="26">
        <f t="shared" si="37"/>
        <v>1.0396582340376253</v>
      </c>
      <c r="CZ56" s="26">
        <f t="shared" si="38"/>
        <v>1.0469447437278745</v>
      </c>
      <c r="DA56" s="26">
        <f t="shared" si="39"/>
        <v>1.0356738973989925</v>
      </c>
      <c r="DB56" s="26">
        <f t="shared" si="40"/>
        <v>1.0252463054187191</v>
      </c>
      <c r="DC56" s="26">
        <f t="shared" si="41"/>
        <v>1.0395567184854548</v>
      </c>
      <c r="DD56" s="26">
        <f t="shared" si="42"/>
        <v>1.0361519607843137</v>
      </c>
      <c r="DE56" s="26">
        <f t="shared" si="43"/>
        <v>1.0380728794528937</v>
      </c>
      <c r="DF56" s="26">
        <f t="shared" si="44"/>
        <v>1.0351280871299278</v>
      </c>
      <c r="DG56" s="26">
        <f t="shared" si="45"/>
        <v>1.0348837209302324</v>
      </c>
      <c r="DH56" s="26">
        <f t="shared" si="46"/>
        <v>1.01837109614207</v>
      </c>
      <c r="DI56" s="26">
        <f t="shared" si="47"/>
        <v>1.0372736954206605</v>
      </c>
      <c r="DJ56" s="26">
        <f t="shared" si="48"/>
        <v>1.0401348039215685</v>
      </c>
      <c r="DK56" s="26">
        <f t="shared" si="49"/>
        <v>1.0298942204507127</v>
      </c>
      <c r="DL56" s="26">
        <f t="shared" si="50"/>
        <v>1.0210401769638355</v>
      </c>
      <c r="DM56" s="26">
        <f t="shared" si="51"/>
        <v>1.0307503075030751</v>
      </c>
      <c r="DN56" s="26">
        <f t="shared" si="52"/>
        <v>1.0407755039236803</v>
      </c>
      <c r="DO56" s="26">
        <f t="shared" si="53"/>
        <v>1.0406504065040652</v>
      </c>
      <c r="DP56" s="26">
        <f t="shared" si="54"/>
        <v>1.0339034819792301</v>
      </c>
      <c r="DQ56" s="26">
        <f t="shared" si="55"/>
        <v>1.0283987915407855</v>
      </c>
      <c r="DR56" s="26">
        <f t="shared" si="56"/>
        <v>1.0286405808793868</v>
      </c>
      <c r="DS56" s="26">
        <f t="shared" si="57"/>
        <v>1.0472177978728867</v>
      </c>
      <c r="DT56" s="26">
        <f t="shared" si="58"/>
        <v>1.0553056634635045</v>
      </c>
      <c r="DU56" s="26">
        <f t="shared" si="59"/>
        <v>1.0506097560975611</v>
      </c>
      <c r="DV56" s="26">
        <f t="shared" si="60"/>
        <v>-4.4117647058824563</v>
      </c>
      <c r="DW56" s="26">
        <f t="shared" si="61"/>
        <v>1.4456692913385814</v>
      </c>
      <c r="DX56" s="26">
        <f t="shared" si="62"/>
        <v>1.04867256637168</v>
      </c>
      <c r="DY56" s="17">
        <f t="shared" si="63"/>
        <v>-0.75346594333936101</v>
      </c>
      <c r="DZ56" s="26">
        <f t="shared" si="64"/>
        <v>4.7339108910891126</v>
      </c>
      <c r="EA56" s="26">
        <f t="shared" si="65"/>
        <v>2.3809523809523738</v>
      </c>
      <c r="EB56" s="26"/>
      <c r="EC56" s="26"/>
      <c r="ED56" s="26"/>
      <c r="EE56" s="26"/>
      <c r="EF56" s="26"/>
      <c r="EG56" s="26"/>
      <c r="EH56" s="26"/>
      <c r="EI56" s="26"/>
      <c r="EJ56" s="26"/>
      <c r="EK56" s="26"/>
      <c r="EL56" s="26"/>
      <c r="EM56" s="26"/>
      <c r="EN56" s="26"/>
      <c r="EO56" s="26"/>
      <c r="EP56" s="26"/>
      <c r="EQ56" s="26"/>
      <c r="ER56" s="26"/>
      <c r="ES56" s="26"/>
      <c r="ET56" s="26"/>
      <c r="EU56" s="26"/>
      <c r="EV56" s="26"/>
      <c r="EW56" s="26"/>
      <c r="EX56" s="26"/>
      <c r="EY56" s="26"/>
      <c r="EZ56" s="26"/>
      <c r="FA56" s="26"/>
      <c r="FB56" s="26"/>
      <c r="FC56" s="26"/>
      <c r="FD56" s="26"/>
      <c r="FE56" s="26"/>
      <c r="FF56" s="26"/>
      <c r="FG56" s="26"/>
      <c r="FH56" s="26"/>
      <c r="FI56" s="26"/>
      <c r="FJ56" s="26"/>
      <c r="FK56" s="26"/>
      <c r="FL56" s="26"/>
      <c r="FM56" s="26"/>
      <c r="FN56" s="26"/>
      <c r="FO56" s="26"/>
      <c r="FP56" s="26"/>
      <c r="FQ56" s="26"/>
      <c r="FR56" s="26"/>
      <c r="FS56" s="26"/>
      <c r="FT56" s="26"/>
      <c r="FU56" s="26"/>
      <c r="FV56" s="26"/>
      <c r="FW56" s="26"/>
    </row>
    <row r="57" spans="1:179">
      <c r="A57">
        <v>48</v>
      </c>
      <c r="B57">
        <v>1</v>
      </c>
      <c r="C57">
        <v>0</v>
      </c>
      <c r="D57" s="14">
        <v>340.7</v>
      </c>
      <c r="E57" s="14">
        <v>340.1</v>
      </c>
      <c r="F57" s="14">
        <v>337.4</v>
      </c>
      <c r="G57" s="14">
        <v>334.8</v>
      </c>
      <c r="H57" s="14">
        <v>342</v>
      </c>
      <c r="I57" s="14">
        <v>336.2</v>
      </c>
      <c r="J57" s="14">
        <v>339.9</v>
      </c>
      <c r="K57" s="48">
        <v>336.1</v>
      </c>
      <c r="L57" s="14">
        <v>336.9</v>
      </c>
      <c r="M57" s="14">
        <v>333.5</v>
      </c>
      <c r="N57" s="14">
        <v>335.6</v>
      </c>
      <c r="O57" s="14">
        <v>338.8</v>
      </c>
      <c r="P57" s="14">
        <v>334.9</v>
      </c>
      <c r="Q57" s="14">
        <v>335.9</v>
      </c>
      <c r="R57" s="14">
        <v>339.3</v>
      </c>
      <c r="S57" s="14">
        <v>333.9</v>
      </c>
      <c r="T57" s="14">
        <v>337.5</v>
      </c>
      <c r="U57" s="14">
        <v>338.9</v>
      </c>
      <c r="V57" s="14">
        <v>334.3</v>
      </c>
      <c r="W57" s="14">
        <v>339.3</v>
      </c>
      <c r="X57" s="14">
        <v>337.6</v>
      </c>
      <c r="Y57" s="14">
        <v>337.9</v>
      </c>
      <c r="Z57" s="14">
        <v>343.9</v>
      </c>
      <c r="AA57" s="14">
        <v>338.5</v>
      </c>
      <c r="AB57" s="14">
        <v>342.4</v>
      </c>
      <c r="AC57" s="14">
        <v>335.6</v>
      </c>
      <c r="AD57" s="14">
        <v>337.7</v>
      </c>
      <c r="AE57" s="14">
        <v>337.6</v>
      </c>
      <c r="AF57" s="14">
        <v>343.1</v>
      </c>
      <c r="AG57" s="14">
        <v>336.2</v>
      </c>
      <c r="AH57" s="14">
        <v>335.2</v>
      </c>
      <c r="AI57" s="14">
        <v>339.1</v>
      </c>
      <c r="AJ57" s="14">
        <v>337.2</v>
      </c>
      <c r="AK57" s="14">
        <v>336.4</v>
      </c>
      <c r="AL57" s="14">
        <v>337.3</v>
      </c>
      <c r="AM57" s="14">
        <v>341.9</v>
      </c>
      <c r="AN57" s="14">
        <v>342</v>
      </c>
      <c r="AO57" s="14">
        <v>340.6</v>
      </c>
      <c r="AP57" s="14">
        <v>339.7</v>
      </c>
      <c r="AQ57" s="14">
        <v>337.9</v>
      </c>
      <c r="AR57" s="13">
        <f t="shared" si="0"/>
        <v>337.9</v>
      </c>
      <c r="AS57" s="14">
        <v>337.9</v>
      </c>
      <c r="AT57" s="14">
        <v>335.7</v>
      </c>
      <c r="AU57" s="14">
        <v>335.8</v>
      </c>
      <c r="AV57" s="14">
        <v>333.9</v>
      </c>
      <c r="AW57" s="14">
        <v>338.1</v>
      </c>
      <c r="AX57" s="14">
        <v>339</v>
      </c>
      <c r="AY57" s="14">
        <v>342.3</v>
      </c>
      <c r="AZ57" s="14">
        <v>340.8</v>
      </c>
      <c r="BA57" s="14">
        <v>340.4</v>
      </c>
      <c r="BB57" s="14">
        <v>344.4</v>
      </c>
      <c r="BC57" s="14">
        <v>342.6</v>
      </c>
      <c r="BD57" s="14">
        <v>339.8</v>
      </c>
      <c r="BE57" s="14">
        <v>336.4</v>
      </c>
      <c r="BF57" s="14">
        <v>336.3</v>
      </c>
      <c r="BG57" s="14">
        <v>336.2</v>
      </c>
      <c r="BH57" s="14">
        <v>336.6</v>
      </c>
      <c r="BI57" s="14">
        <v>341.6</v>
      </c>
      <c r="BJ57" s="14">
        <v>340.1</v>
      </c>
      <c r="BK57" s="14">
        <v>342.8</v>
      </c>
      <c r="BL57" s="14">
        <v>335.5</v>
      </c>
      <c r="BM57" s="14">
        <v>341.7</v>
      </c>
      <c r="BN57" s="49">
        <v>342.5</v>
      </c>
      <c r="BO57" s="17">
        <f t="shared" si="1"/>
        <v>2.7999999999999545</v>
      </c>
      <c r="BP57" s="26">
        <f t="shared" si="2"/>
        <v>3.6000000000000227</v>
      </c>
      <c r="BQ57" s="26">
        <f t="shared" si="3"/>
        <v>-0.60000000000002274</v>
      </c>
      <c r="BR57" s="26">
        <f t="shared" si="4"/>
        <v>1.060754300142023</v>
      </c>
      <c r="BS57" s="26">
        <f t="shared" si="5"/>
        <v>1.0618827484765707</v>
      </c>
      <c r="BT57" s="26">
        <f t="shared" si="6"/>
        <v>1.0603571617826295</v>
      </c>
      <c r="BU57" s="26">
        <f t="shared" si="7"/>
        <v>1.0662995128150818</v>
      </c>
      <c r="BV57" s="26">
        <f t="shared" si="8"/>
        <v>1.0711349984192222</v>
      </c>
      <c r="BW57" s="26">
        <f t="shared" si="9"/>
        <v>1.0636248147363965</v>
      </c>
      <c r="BX57" s="26">
        <f t="shared" si="10"/>
        <v>1.0638163103721296</v>
      </c>
      <c r="BY57" s="26">
        <f t="shared" si="11"/>
        <v>1.0692788486790272</v>
      </c>
      <c r="BZ57" s="26">
        <f t="shared" si="12"/>
        <v>1.0580406654343806</v>
      </c>
      <c r="CA57" s="26">
        <f t="shared" si="13"/>
        <v>1.0602649353369287</v>
      </c>
      <c r="CB57" s="26">
        <f t="shared" si="14"/>
        <v>1.0676818062483593</v>
      </c>
      <c r="CC57" s="26">
        <f t="shared" si="15"/>
        <v>1.0593081594930025</v>
      </c>
      <c r="CD57" s="26">
        <f t="shared" si="16"/>
        <v>1.0539449161317043</v>
      </c>
      <c r="CE57" s="26">
        <f t="shared" si="17"/>
        <v>1.0576441102756893</v>
      </c>
      <c r="CF57" s="26">
        <f t="shared" si="18"/>
        <v>1.0551681065889453</v>
      </c>
      <c r="CG57" s="26">
        <f t="shared" si="19"/>
        <v>1.0626223091976519</v>
      </c>
      <c r="CH57" s="26">
        <f t="shared" si="20"/>
        <v>1.0497751589393705</v>
      </c>
      <c r="CI57" s="26">
        <f t="shared" si="21"/>
        <v>1.0626390110174313</v>
      </c>
      <c r="CJ57" s="26">
        <f t="shared" si="22"/>
        <v>1.0530279259491686</v>
      </c>
      <c r="CK57" s="26">
        <f t="shared" si="23"/>
        <v>1.0678260869565217</v>
      </c>
      <c r="CL57" s="26">
        <f t="shared" si="24"/>
        <v>1.0580860844128708</v>
      </c>
      <c r="CM57" s="26">
        <f t="shared" si="25"/>
        <v>1.0630518977536794</v>
      </c>
      <c r="CN57" s="26">
        <f t="shared" si="26"/>
        <v>1.0539735618370865</v>
      </c>
      <c r="CO57" s="26">
        <f t="shared" si="27"/>
        <v>1.0584706068101679</v>
      </c>
      <c r="CP57" s="26">
        <f t="shared" si="28"/>
        <v>1.0552904564315353</v>
      </c>
      <c r="CQ57" s="26">
        <f t="shared" si="29"/>
        <v>1.0575505723694527</v>
      </c>
      <c r="CR57" s="26">
        <f t="shared" si="30"/>
        <v>1.058749475451112</v>
      </c>
      <c r="CS57" s="26">
        <f t="shared" si="31"/>
        <v>1.0598586017282012</v>
      </c>
      <c r="CT57" s="26">
        <f t="shared" si="32"/>
        <v>1.0650813841800577</v>
      </c>
      <c r="CU57" s="26">
        <f t="shared" si="33"/>
        <v>1.0624417520969245</v>
      </c>
      <c r="CV57" s="26">
        <f t="shared" si="34"/>
        <v>1.0516673528200906</v>
      </c>
      <c r="CW57" s="26">
        <f t="shared" si="35"/>
        <v>1.0546959896507115</v>
      </c>
      <c r="CX57" s="26">
        <f t="shared" si="36"/>
        <v>1.0468862955695546</v>
      </c>
      <c r="CY57" s="26">
        <f t="shared" si="37"/>
        <v>1.0435185423475823</v>
      </c>
      <c r="CZ57" s="26">
        <f t="shared" si="38"/>
        <v>1.0401723872556565</v>
      </c>
      <c r="DA57" s="26">
        <f t="shared" si="39"/>
        <v>1.0353654775367533</v>
      </c>
      <c r="DB57" s="26">
        <f t="shared" si="40"/>
        <v>1.0338669950738917</v>
      </c>
      <c r="DC57" s="26">
        <f t="shared" si="41"/>
        <v>1.0278590118516238</v>
      </c>
      <c r="DD57" s="26">
        <f t="shared" si="42"/>
        <v>1.0358455882352942</v>
      </c>
      <c r="DE57" s="26">
        <f t="shared" si="43"/>
        <v>1.0380728794528937</v>
      </c>
      <c r="DF57" s="26">
        <f t="shared" si="44"/>
        <v>1.0501610676484123</v>
      </c>
      <c r="DG57" s="26">
        <f t="shared" si="45"/>
        <v>1.0428396572827416</v>
      </c>
      <c r="DH57" s="26">
        <f t="shared" si="46"/>
        <v>1.0422535211267605</v>
      </c>
      <c r="DI57" s="26">
        <f t="shared" si="47"/>
        <v>1.0479233226837064</v>
      </c>
      <c r="DJ57" s="26">
        <f t="shared" si="48"/>
        <v>1.0496323529411764</v>
      </c>
      <c r="DK57" s="26">
        <f t="shared" si="49"/>
        <v>1.0418519086309979</v>
      </c>
      <c r="DL57" s="26">
        <f t="shared" si="50"/>
        <v>1.0383250167189668</v>
      </c>
      <c r="DM57" s="26">
        <f t="shared" si="51"/>
        <v>1.0341328413284134</v>
      </c>
      <c r="DN57" s="26">
        <f t="shared" si="52"/>
        <v>1.0346207108785965</v>
      </c>
      <c r="DO57" s="26">
        <f t="shared" si="53"/>
        <v>1.0326737229636449</v>
      </c>
      <c r="DP57" s="26">
        <f t="shared" si="54"/>
        <v>1.0433720219914477</v>
      </c>
      <c r="DQ57" s="26">
        <f t="shared" si="55"/>
        <v>1.0274924471299094</v>
      </c>
      <c r="DR57" s="26">
        <f t="shared" si="56"/>
        <v>1.0371117386042759</v>
      </c>
      <c r="DS57" s="26">
        <f t="shared" si="57"/>
        <v>1.0342701536248264</v>
      </c>
      <c r="DT57" s="26">
        <f t="shared" si="58"/>
        <v>1.047945205479452</v>
      </c>
      <c r="DU57" s="26">
        <f t="shared" si="59"/>
        <v>1.0442073170731707</v>
      </c>
      <c r="DV57" s="26">
        <f t="shared" si="60"/>
        <v>4.9411764705882701</v>
      </c>
      <c r="DW57" s="26">
        <f t="shared" si="61"/>
        <v>0.34015748031496218</v>
      </c>
      <c r="DX57" s="26">
        <f t="shared" si="62"/>
        <v>-7.964601769911818E-2</v>
      </c>
      <c r="DY57" s="17">
        <f t="shared" si="63"/>
        <v>0.83308539125258974</v>
      </c>
      <c r="DZ57" s="26">
        <f t="shared" si="64"/>
        <v>1.0660349422564475</v>
      </c>
      <c r="EA57" s="26">
        <f t="shared" si="65"/>
        <v>-0.17851829812556461</v>
      </c>
      <c r="EB57" s="26"/>
      <c r="EC57" s="26"/>
      <c r="ED57" s="26"/>
      <c r="EE57" s="26"/>
      <c r="EF57" s="26"/>
      <c r="EG57" s="26"/>
      <c r="EH57" s="26"/>
      <c r="EI57" s="26"/>
      <c r="EJ57" s="26"/>
      <c r="EK57" s="26"/>
      <c r="EL57" s="26"/>
      <c r="EM57" s="26"/>
      <c r="EN57" s="26"/>
      <c r="EO57" s="26"/>
      <c r="EP57" s="26"/>
      <c r="EQ57" s="26"/>
      <c r="ER57" s="26"/>
      <c r="ES57" s="26"/>
      <c r="ET57" s="26"/>
      <c r="EU57" s="26"/>
      <c r="EV57" s="26"/>
      <c r="EW57" s="26"/>
      <c r="EX57" s="26"/>
      <c r="EY57" s="26"/>
      <c r="EZ57" s="26"/>
      <c r="FA57" s="26"/>
      <c r="FB57" s="26"/>
      <c r="FC57" s="26"/>
      <c r="FD57" s="26"/>
      <c r="FE57" s="26"/>
      <c r="FF57" s="26"/>
      <c r="FG57" s="26"/>
      <c r="FH57" s="26"/>
      <c r="FI57" s="26"/>
      <c r="FJ57" s="26"/>
      <c r="FK57" s="26"/>
      <c r="FL57" s="26"/>
      <c r="FM57" s="26"/>
      <c r="FN57" s="26"/>
      <c r="FO57" s="26"/>
      <c r="FP57" s="26"/>
      <c r="FQ57" s="26"/>
      <c r="FR57" s="26"/>
      <c r="FS57" s="26"/>
      <c r="FT57" s="26"/>
      <c r="FU57" s="26"/>
      <c r="FV57" s="26"/>
      <c r="FW57" s="26"/>
    </row>
    <row r="58" spans="1:179">
      <c r="A58">
        <v>49</v>
      </c>
      <c r="B58">
        <v>1</v>
      </c>
      <c r="C58">
        <v>1</v>
      </c>
      <c r="D58" s="13">
        <v>270.60000000000002</v>
      </c>
      <c r="E58" s="13">
        <v>271.10000000000002</v>
      </c>
      <c r="F58" s="13">
        <v>266.7</v>
      </c>
      <c r="G58" s="13">
        <v>269.8</v>
      </c>
      <c r="H58" s="13">
        <v>273.3</v>
      </c>
      <c r="I58" s="13">
        <v>268.89999999999998</v>
      </c>
      <c r="J58" s="13">
        <v>268.39999999999998</v>
      </c>
      <c r="K58" s="46">
        <v>268.60000000000002</v>
      </c>
      <c r="L58" s="13">
        <v>272.39999999999998</v>
      </c>
      <c r="M58" s="13">
        <v>276.10000000000002</v>
      </c>
      <c r="N58" s="13">
        <v>277.7</v>
      </c>
      <c r="O58" s="13">
        <v>283.10000000000002</v>
      </c>
      <c r="P58" s="13">
        <v>283.2</v>
      </c>
      <c r="Q58" s="13">
        <v>283.2</v>
      </c>
      <c r="R58" s="13">
        <v>285.10000000000002</v>
      </c>
      <c r="S58" s="13">
        <v>285.3</v>
      </c>
      <c r="T58" s="13">
        <v>286.3</v>
      </c>
      <c r="U58" s="13">
        <v>288.7</v>
      </c>
      <c r="V58" s="13">
        <v>287.2</v>
      </c>
      <c r="W58" s="13">
        <v>290.8</v>
      </c>
      <c r="X58" s="13">
        <v>288.8</v>
      </c>
      <c r="Y58" s="13">
        <v>292.10000000000002</v>
      </c>
      <c r="Z58" s="13">
        <v>291.10000000000002</v>
      </c>
      <c r="AA58" s="13">
        <v>291.2</v>
      </c>
      <c r="AB58" s="13">
        <v>291.8</v>
      </c>
      <c r="AC58" s="13">
        <v>291.10000000000002</v>
      </c>
      <c r="AD58" s="13">
        <v>289.60000000000002</v>
      </c>
      <c r="AE58" s="13">
        <v>289.39999999999998</v>
      </c>
      <c r="AF58" s="13">
        <v>291</v>
      </c>
      <c r="AG58" s="13">
        <v>289.3</v>
      </c>
      <c r="AH58" s="13">
        <v>287.2</v>
      </c>
      <c r="AI58" s="13">
        <v>288.60000000000002</v>
      </c>
      <c r="AJ58" s="13">
        <v>291.3</v>
      </c>
      <c r="AK58" s="13">
        <v>292.5</v>
      </c>
      <c r="AL58" s="13">
        <v>291</v>
      </c>
      <c r="AM58" s="13">
        <v>291.5</v>
      </c>
      <c r="AN58" s="13">
        <v>290.5</v>
      </c>
      <c r="AO58" s="13">
        <v>289.89999999999998</v>
      </c>
      <c r="AP58" s="13">
        <v>289.8</v>
      </c>
      <c r="AQ58" s="13">
        <v>291.39999999999998</v>
      </c>
      <c r="AR58" s="13">
        <f t="shared" si="0"/>
        <v>291</v>
      </c>
      <c r="AS58" s="13">
        <v>290.60000000000002</v>
      </c>
      <c r="AT58" s="13">
        <v>293.89999999999998</v>
      </c>
      <c r="AU58" s="13">
        <v>293.39999999999998</v>
      </c>
      <c r="AV58" s="13">
        <v>293.5</v>
      </c>
      <c r="AW58" s="13">
        <v>292.89999999999998</v>
      </c>
      <c r="AX58" s="13">
        <v>291.7</v>
      </c>
      <c r="AY58" s="13">
        <v>289.3</v>
      </c>
      <c r="AZ58" s="13">
        <v>291.7</v>
      </c>
      <c r="BA58" s="13">
        <v>291.3</v>
      </c>
      <c r="BB58" s="13">
        <v>296.7</v>
      </c>
      <c r="BC58" s="13">
        <v>297.3</v>
      </c>
      <c r="BD58" s="13">
        <v>296.5</v>
      </c>
      <c r="BE58" s="13">
        <v>299.10000000000002</v>
      </c>
      <c r="BF58" s="13">
        <v>296.8</v>
      </c>
      <c r="BG58" s="13">
        <v>296.8</v>
      </c>
      <c r="BH58" s="13">
        <v>298.7</v>
      </c>
      <c r="BI58" s="13">
        <v>299.3</v>
      </c>
      <c r="BJ58" s="13">
        <v>301.7</v>
      </c>
      <c r="BK58" s="13">
        <v>298.5</v>
      </c>
      <c r="BL58" s="13">
        <v>300.5</v>
      </c>
      <c r="BM58" s="13">
        <v>298.7</v>
      </c>
      <c r="BN58" s="47">
        <v>299</v>
      </c>
      <c r="BO58" s="17">
        <f t="shared" si="1"/>
        <v>20.099999999999966</v>
      </c>
      <c r="BP58" s="26">
        <f t="shared" si="2"/>
        <v>10.300000000000011</v>
      </c>
      <c r="BQ58" s="26">
        <f t="shared" si="3"/>
        <v>31.899999999999977</v>
      </c>
      <c r="BR58" s="26">
        <f t="shared" si="4"/>
        <v>0.84771974120246174</v>
      </c>
      <c r="BS58" s="26">
        <f t="shared" si="5"/>
        <v>0.85858373607900818</v>
      </c>
      <c r="BT58" s="26">
        <f t="shared" si="6"/>
        <v>0.87785490964972723</v>
      </c>
      <c r="BU58" s="26">
        <f t="shared" si="7"/>
        <v>0.88233425121796238</v>
      </c>
      <c r="BV58" s="26">
        <f t="shared" si="8"/>
        <v>0.895036357888081</v>
      </c>
      <c r="BW58" s="26">
        <f t="shared" si="9"/>
        <v>0.89942832945161988</v>
      </c>
      <c r="BX58" s="26">
        <f t="shared" si="10"/>
        <v>0.89691211401425164</v>
      </c>
      <c r="BY58" s="26">
        <f t="shared" si="11"/>
        <v>0.89847155838016712</v>
      </c>
      <c r="BZ58" s="26">
        <f t="shared" si="12"/>
        <v>0.90404013731185628</v>
      </c>
      <c r="CA58" s="26">
        <f t="shared" si="13"/>
        <v>0.89941881773914867</v>
      </c>
      <c r="CB58" s="26">
        <f t="shared" si="14"/>
        <v>0.90953006038330275</v>
      </c>
      <c r="CC58" s="26">
        <f t="shared" si="15"/>
        <v>0.91006073409030896</v>
      </c>
      <c r="CD58" s="26">
        <f t="shared" si="16"/>
        <v>0.90329260716504456</v>
      </c>
      <c r="CE58" s="26">
        <f t="shared" si="17"/>
        <v>0.90476190476190488</v>
      </c>
      <c r="CF58" s="26">
        <f t="shared" si="18"/>
        <v>0.91214739252628296</v>
      </c>
      <c r="CG58" s="26">
        <f t="shared" si="19"/>
        <v>0.89947471418271729</v>
      </c>
      <c r="CH58" s="26">
        <f t="shared" si="20"/>
        <v>0.90308574972864009</v>
      </c>
      <c r="CI58" s="26">
        <f t="shared" si="21"/>
        <v>0.905601820721047</v>
      </c>
      <c r="CJ58" s="26">
        <f t="shared" si="22"/>
        <v>0.9133981801066835</v>
      </c>
      <c r="CK58" s="26">
        <f t="shared" si="23"/>
        <v>0.9157312252964428</v>
      </c>
      <c r="CL58" s="26">
        <f t="shared" si="24"/>
        <v>0.90702047638946903</v>
      </c>
      <c r="CM58" s="26">
        <f t="shared" si="25"/>
        <v>0.9016266460108443</v>
      </c>
      <c r="CN58" s="26">
        <f t="shared" si="26"/>
        <v>0.90694393646481009</v>
      </c>
      <c r="CO58" s="26">
        <f t="shared" si="27"/>
        <v>0.90689963686121777</v>
      </c>
      <c r="CP58" s="26">
        <f t="shared" si="28"/>
        <v>0.89813278008298769</v>
      </c>
      <c r="CQ58" s="26">
        <f t="shared" si="29"/>
        <v>0.9135957346714757</v>
      </c>
      <c r="CR58" s="26">
        <f t="shared" si="30"/>
        <v>0.92058329836340747</v>
      </c>
      <c r="CS58" s="26">
        <f t="shared" si="31"/>
        <v>0.9143754909662215</v>
      </c>
      <c r="CT58" s="26">
        <f t="shared" si="32"/>
        <v>0.90807611432725022</v>
      </c>
      <c r="CU58" s="26">
        <f t="shared" si="33"/>
        <v>0.90245417831624719</v>
      </c>
      <c r="CV58" s="26">
        <f t="shared" si="34"/>
        <v>0.8951214491560312</v>
      </c>
      <c r="CW58" s="26">
        <f t="shared" si="35"/>
        <v>0.89976714100905575</v>
      </c>
      <c r="CX58" s="26">
        <f t="shared" si="36"/>
        <v>0.90281937416090041</v>
      </c>
      <c r="CY58" s="26">
        <f t="shared" si="37"/>
        <v>0.89867977455799486</v>
      </c>
      <c r="CZ58" s="26">
        <f t="shared" si="38"/>
        <v>0.89456672310297081</v>
      </c>
      <c r="DA58" s="26">
        <f t="shared" si="39"/>
        <v>0.90644597512079772</v>
      </c>
      <c r="DB58" s="26">
        <f t="shared" si="40"/>
        <v>0.9033251231527093</v>
      </c>
      <c r="DC58" s="26">
        <f t="shared" si="41"/>
        <v>0.90349392027089437</v>
      </c>
      <c r="DD58" s="26">
        <f t="shared" si="42"/>
        <v>0.89736519607843135</v>
      </c>
      <c r="DE58" s="26">
        <f t="shared" si="43"/>
        <v>0.89323262223129529</v>
      </c>
      <c r="DF58" s="26">
        <f t="shared" si="44"/>
        <v>0.88755944163215228</v>
      </c>
      <c r="DG58" s="26">
        <f t="shared" si="45"/>
        <v>0.89259485924112603</v>
      </c>
      <c r="DH58" s="26">
        <f t="shared" si="46"/>
        <v>0.89191671769748937</v>
      </c>
      <c r="DI58" s="26">
        <f t="shared" si="47"/>
        <v>0.90278411684162496</v>
      </c>
      <c r="DJ58" s="26">
        <f t="shared" si="48"/>
        <v>0.91084558823529405</v>
      </c>
      <c r="DK58" s="26">
        <f t="shared" si="49"/>
        <v>0.90909090909090895</v>
      </c>
      <c r="DL58" s="26">
        <f t="shared" si="50"/>
        <v>0.92319563763568091</v>
      </c>
      <c r="DM58" s="26">
        <f t="shared" si="51"/>
        <v>0.91266912669126699</v>
      </c>
      <c r="DN58" s="26">
        <f t="shared" si="52"/>
        <v>0.91337128789044464</v>
      </c>
      <c r="DO58" s="26">
        <f t="shared" si="53"/>
        <v>0.91639822058597942</v>
      </c>
      <c r="DP58" s="26">
        <f t="shared" si="54"/>
        <v>0.91417226634086735</v>
      </c>
      <c r="DQ58" s="26">
        <f t="shared" si="55"/>
        <v>0.91148036253776432</v>
      </c>
      <c r="DR58" s="26">
        <f t="shared" si="56"/>
        <v>0.90308592174263813</v>
      </c>
      <c r="DS58" s="26">
        <f t="shared" si="57"/>
        <v>0.92637311822432289</v>
      </c>
      <c r="DT58" s="26">
        <f t="shared" si="58"/>
        <v>0.91607033326518095</v>
      </c>
      <c r="DU58" s="26">
        <f t="shared" si="59"/>
        <v>0.91158536585365857</v>
      </c>
      <c r="DV58" s="26">
        <f t="shared" si="60"/>
        <v>35.470588235294883</v>
      </c>
      <c r="DW58" s="26">
        <f t="shared" si="61"/>
        <v>0.97322834645669232</v>
      </c>
      <c r="DX58" s="26">
        <f t="shared" si="62"/>
        <v>4.2345132743362868</v>
      </c>
      <c r="DY58" s="17">
        <f t="shared" si="63"/>
        <v>7.4832464631422058</v>
      </c>
      <c r="DZ58" s="26">
        <f t="shared" si="64"/>
        <v>3.5566298342541471</v>
      </c>
      <c r="EA58" s="26">
        <f t="shared" si="65"/>
        <v>11.876396128071471</v>
      </c>
      <c r="EB58" s="26"/>
      <c r="EC58" s="26"/>
      <c r="ED58" s="26"/>
      <c r="EE58" s="26"/>
      <c r="EF58" s="26"/>
      <c r="EG58" s="26"/>
      <c r="EH58" s="26"/>
      <c r="EI58" s="26"/>
      <c r="EJ58" s="26"/>
      <c r="EK58" s="26"/>
      <c r="EL58" s="26"/>
      <c r="EM58" s="26"/>
      <c r="EN58" s="26"/>
      <c r="EO58" s="26"/>
      <c r="EP58" s="26"/>
      <c r="EQ58" s="26"/>
      <c r="ER58" s="26"/>
      <c r="ES58" s="26"/>
      <c r="ET58" s="26"/>
      <c r="EU58" s="26"/>
      <c r="EV58" s="26"/>
      <c r="EW58" s="26"/>
      <c r="EX58" s="26"/>
      <c r="EY58" s="26"/>
      <c r="EZ58" s="26"/>
      <c r="FA58" s="26"/>
      <c r="FB58" s="26"/>
      <c r="FC58" s="26"/>
      <c r="FD58" s="26"/>
      <c r="FE58" s="26"/>
      <c r="FF58" s="26"/>
      <c r="FG58" s="26"/>
      <c r="FH58" s="26"/>
      <c r="FI58" s="26"/>
      <c r="FJ58" s="26"/>
      <c r="FK58" s="26"/>
      <c r="FL58" s="26"/>
      <c r="FM58" s="26"/>
      <c r="FN58" s="26"/>
      <c r="FO58" s="26"/>
      <c r="FP58" s="26"/>
      <c r="FQ58" s="26"/>
      <c r="FR58" s="26"/>
      <c r="FS58" s="26"/>
      <c r="FT58" s="26"/>
      <c r="FU58" s="26"/>
      <c r="FV58" s="26"/>
      <c r="FW58" s="26"/>
    </row>
    <row r="59" spans="1:179">
      <c r="A59">
        <v>50</v>
      </c>
      <c r="B59">
        <v>1</v>
      </c>
      <c r="C59">
        <v>0</v>
      </c>
      <c r="D59" s="14">
        <v>311.2</v>
      </c>
      <c r="E59" s="14">
        <v>312.10000000000002</v>
      </c>
      <c r="F59" s="14">
        <v>309.7</v>
      </c>
      <c r="G59" s="14">
        <v>306.10000000000002</v>
      </c>
      <c r="H59" s="14">
        <v>309.60000000000002</v>
      </c>
      <c r="I59" s="14">
        <v>303.89999999999998</v>
      </c>
      <c r="J59" s="14">
        <v>305.60000000000002</v>
      </c>
      <c r="K59" s="48">
        <v>302.3</v>
      </c>
      <c r="L59" s="14">
        <v>305.10000000000002</v>
      </c>
      <c r="M59" s="14">
        <v>303.89999999999998</v>
      </c>
      <c r="N59" s="14">
        <v>303.3</v>
      </c>
      <c r="O59" s="14">
        <v>305.2</v>
      </c>
      <c r="P59" s="14">
        <v>305</v>
      </c>
      <c r="Q59" s="14">
        <v>303.39999999999998</v>
      </c>
      <c r="R59" s="14">
        <v>305.2</v>
      </c>
      <c r="S59" s="14">
        <v>304.39999999999998</v>
      </c>
      <c r="T59" s="14">
        <v>305.60000000000002</v>
      </c>
      <c r="U59" s="14">
        <v>305.5</v>
      </c>
      <c r="V59" s="14">
        <v>308.3</v>
      </c>
      <c r="W59" s="14">
        <v>313.10000000000002</v>
      </c>
      <c r="X59" s="14">
        <v>311.8</v>
      </c>
      <c r="Y59" s="14">
        <v>316.7</v>
      </c>
      <c r="Z59" s="14">
        <v>321.2</v>
      </c>
      <c r="AA59" s="14">
        <v>317.7</v>
      </c>
      <c r="AB59" s="14">
        <v>315.5</v>
      </c>
      <c r="AC59" s="14">
        <v>312.10000000000002</v>
      </c>
      <c r="AD59" s="14">
        <v>308.5</v>
      </c>
      <c r="AE59" s="14">
        <v>312.89999999999998</v>
      </c>
      <c r="AF59" s="14">
        <v>314.2</v>
      </c>
      <c r="AG59" s="14">
        <v>315.10000000000002</v>
      </c>
      <c r="AH59" s="14">
        <v>311.89999999999998</v>
      </c>
      <c r="AI59" s="14">
        <v>316.2</v>
      </c>
      <c r="AJ59" s="14">
        <v>314.8</v>
      </c>
      <c r="AK59" s="14">
        <v>315</v>
      </c>
      <c r="AL59" s="14">
        <v>312.8</v>
      </c>
      <c r="AM59" s="14">
        <v>309.2</v>
      </c>
      <c r="AN59" s="14">
        <v>315.60000000000002</v>
      </c>
      <c r="AO59" s="14">
        <v>315.10000000000002</v>
      </c>
      <c r="AP59" s="14">
        <v>312.60000000000002</v>
      </c>
      <c r="AQ59" s="14">
        <v>315.3</v>
      </c>
      <c r="AR59" s="13">
        <f t="shared" si="0"/>
        <v>315.85000000000002</v>
      </c>
      <c r="AS59" s="14">
        <v>316.39999999999998</v>
      </c>
      <c r="AT59" s="14">
        <v>313.5</v>
      </c>
      <c r="AU59" s="14">
        <v>314.5</v>
      </c>
      <c r="AV59" s="14">
        <v>315.3</v>
      </c>
      <c r="AW59" s="14">
        <v>318.10000000000002</v>
      </c>
      <c r="AX59" s="14">
        <v>318.60000000000002</v>
      </c>
      <c r="AY59" s="14">
        <v>316.39999999999998</v>
      </c>
      <c r="AZ59" s="14">
        <v>317</v>
      </c>
      <c r="BA59" s="14">
        <v>318.2</v>
      </c>
      <c r="BB59" s="14">
        <v>317.89999999999998</v>
      </c>
      <c r="BC59" s="14">
        <v>320.3</v>
      </c>
      <c r="BD59" s="14">
        <v>320.10000000000002</v>
      </c>
      <c r="BE59" s="14">
        <v>320.7</v>
      </c>
      <c r="BF59" s="14">
        <v>319.89999999999998</v>
      </c>
      <c r="BG59" s="14">
        <v>320.39999999999998</v>
      </c>
      <c r="BH59" s="14">
        <v>317.8</v>
      </c>
      <c r="BI59" s="14">
        <v>318.8</v>
      </c>
      <c r="BJ59" s="14">
        <v>324.2</v>
      </c>
      <c r="BK59" s="14">
        <v>324.39999999999998</v>
      </c>
      <c r="BL59" s="14">
        <v>314.2</v>
      </c>
      <c r="BM59" s="14">
        <v>312.8</v>
      </c>
      <c r="BN59" s="49">
        <v>319.8</v>
      </c>
      <c r="BO59" s="17">
        <f t="shared" si="1"/>
        <v>3.1999999999999886</v>
      </c>
      <c r="BP59" s="26">
        <f t="shared" si="2"/>
        <v>14.300000000000011</v>
      </c>
      <c r="BQ59" s="26">
        <f t="shared" si="3"/>
        <v>11.899999999999977</v>
      </c>
      <c r="BR59" s="26">
        <f t="shared" si="4"/>
        <v>0.95407921729525014</v>
      </c>
      <c r="BS59" s="26">
        <f t="shared" si="5"/>
        <v>0.96165160748056322</v>
      </c>
      <c r="BT59" s="26">
        <f t="shared" si="6"/>
        <v>0.9662445021461501</v>
      </c>
      <c r="BU59" s="26">
        <f t="shared" si="7"/>
        <v>0.96367295064604974</v>
      </c>
      <c r="BV59" s="26">
        <f t="shared" si="8"/>
        <v>0.96490673411318362</v>
      </c>
      <c r="BW59" s="26">
        <f t="shared" si="9"/>
        <v>0.96866398475545223</v>
      </c>
      <c r="BX59" s="26">
        <f t="shared" si="10"/>
        <v>0.96088677751385565</v>
      </c>
      <c r="BY59" s="26">
        <f t="shared" si="11"/>
        <v>0.96181522138767794</v>
      </c>
      <c r="BZ59" s="26">
        <f t="shared" si="12"/>
        <v>0.96456297861103757</v>
      </c>
      <c r="CA59" s="26">
        <f t="shared" si="13"/>
        <v>0.96005026441174934</v>
      </c>
      <c r="CB59" s="26">
        <f t="shared" si="14"/>
        <v>0.96245733788395915</v>
      </c>
      <c r="CC59" s="26">
        <f t="shared" si="15"/>
        <v>0.97692104568259841</v>
      </c>
      <c r="CD59" s="26">
        <f t="shared" si="16"/>
        <v>0.97256160695796234</v>
      </c>
      <c r="CE59" s="26">
        <f t="shared" si="17"/>
        <v>0.97681704260651636</v>
      </c>
      <c r="CF59" s="26">
        <f t="shared" si="18"/>
        <v>0.98896637868221082</v>
      </c>
      <c r="CG59" s="26">
        <f t="shared" si="19"/>
        <v>0.99248120300751896</v>
      </c>
      <c r="CH59" s="26">
        <f t="shared" si="20"/>
        <v>0.98526903395875332</v>
      </c>
      <c r="CI59" s="26">
        <f t="shared" si="21"/>
        <v>0.97915481301401752</v>
      </c>
      <c r="CJ59" s="26">
        <f t="shared" si="22"/>
        <v>0.9792908691559461</v>
      </c>
      <c r="CK59" s="26">
        <f t="shared" si="23"/>
        <v>0.97549407114624509</v>
      </c>
      <c r="CL59" s="26">
        <f t="shared" si="24"/>
        <v>0.98067279565399057</v>
      </c>
      <c r="CM59" s="26">
        <f t="shared" si="25"/>
        <v>0.97350890782339272</v>
      </c>
      <c r="CN59" s="26">
        <f t="shared" si="26"/>
        <v>0.98782590521970848</v>
      </c>
      <c r="CO59" s="26">
        <f t="shared" si="27"/>
        <v>0.98489553181411493</v>
      </c>
      <c r="CP59" s="26">
        <f t="shared" si="28"/>
        <v>0.98402489626556022</v>
      </c>
      <c r="CQ59" s="26">
        <f t="shared" si="29"/>
        <v>0.98729810255606099</v>
      </c>
      <c r="CR59" s="26">
        <f t="shared" si="30"/>
        <v>0.99139739823751571</v>
      </c>
      <c r="CS59" s="26">
        <f t="shared" si="31"/>
        <v>0.98287509819324437</v>
      </c>
      <c r="CT59" s="26">
        <f t="shared" si="32"/>
        <v>0.96321486981127191</v>
      </c>
      <c r="CU59" s="26">
        <f t="shared" si="33"/>
        <v>0.98042870456663556</v>
      </c>
      <c r="CV59" s="26">
        <f t="shared" si="34"/>
        <v>0.97293124742692472</v>
      </c>
      <c r="CW59" s="26">
        <f t="shared" si="35"/>
        <v>0.97055627425614499</v>
      </c>
      <c r="CX59" s="26">
        <f t="shared" si="36"/>
        <v>0.97686667355158519</v>
      </c>
      <c r="CY59" s="26">
        <f t="shared" si="37"/>
        <v>0.97542270375994056</v>
      </c>
      <c r="CZ59" s="26">
        <f t="shared" si="38"/>
        <v>0.9739879944589811</v>
      </c>
      <c r="DA59" s="26">
        <f t="shared" si="39"/>
        <v>0.96689626811966689</v>
      </c>
      <c r="DB59" s="26">
        <f t="shared" si="40"/>
        <v>0.96828817733990147</v>
      </c>
      <c r="DC59" s="26">
        <f t="shared" si="41"/>
        <v>0.97060181622287223</v>
      </c>
      <c r="DD59" s="26">
        <f t="shared" si="42"/>
        <v>0.97457107843137269</v>
      </c>
      <c r="DE59" s="26">
        <f t="shared" si="43"/>
        <v>0.97560477697254266</v>
      </c>
      <c r="DF59" s="26">
        <f t="shared" si="44"/>
        <v>0.97070102776499456</v>
      </c>
      <c r="DG59" s="26">
        <f t="shared" si="45"/>
        <v>0.97001223990208074</v>
      </c>
      <c r="DH59" s="26">
        <f t="shared" si="46"/>
        <v>0.97428046540110236</v>
      </c>
      <c r="DI59" s="26">
        <f t="shared" si="47"/>
        <v>0.96729043054921671</v>
      </c>
      <c r="DJ59" s="26">
        <f t="shared" si="48"/>
        <v>0.98131127450980382</v>
      </c>
      <c r="DK59" s="26">
        <f t="shared" si="49"/>
        <v>0.98145025295109611</v>
      </c>
      <c r="DL59" s="26">
        <f t="shared" si="50"/>
        <v>0.98986573383404486</v>
      </c>
      <c r="DM59" s="26">
        <f t="shared" si="51"/>
        <v>0.98370233702337018</v>
      </c>
      <c r="DN59" s="26">
        <f t="shared" si="52"/>
        <v>0.98599784582243399</v>
      </c>
      <c r="DO59" s="26">
        <f t="shared" si="53"/>
        <v>0.97499616505599029</v>
      </c>
      <c r="DP59" s="26">
        <f t="shared" si="54"/>
        <v>0.97373243738546111</v>
      </c>
      <c r="DQ59" s="26">
        <f t="shared" si="55"/>
        <v>0.97945619335347434</v>
      </c>
      <c r="DR59" s="26">
        <f t="shared" si="56"/>
        <v>0.98144413069786185</v>
      </c>
      <c r="DS59" s="26">
        <f t="shared" si="57"/>
        <v>0.96860710065251998</v>
      </c>
      <c r="DT59" s="26">
        <f t="shared" si="58"/>
        <v>0.95931302392148854</v>
      </c>
      <c r="DU59" s="26">
        <f t="shared" si="59"/>
        <v>0.97500000000000009</v>
      </c>
      <c r="DV59" s="26">
        <f t="shared" si="60"/>
        <v>5.6470588235295232</v>
      </c>
      <c r="DW59" s="26">
        <f t="shared" si="61"/>
        <v>1.3511811023622033</v>
      </c>
      <c r="DX59" s="26">
        <f t="shared" si="62"/>
        <v>1.5796460176991145</v>
      </c>
      <c r="DY59" s="17">
        <f t="shared" si="63"/>
        <v>1.0585511081706875</v>
      </c>
      <c r="DZ59" s="26">
        <f t="shared" si="64"/>
        <v>4.6353322528363083</v>
      </c>
      <c r="EA59" s="26">
        <f t="shared" si="65"/>
        <v>3.9364869335097508</v>
      </c>
      <c r="EB59" s="26"/>
      <c r="EC59" s="26"/>
      <c r="ED59" s="26"/>
      <c r="EE59" s="26"/>
      <c r="EF59" s="26"/>
      <c r="EG59" s="26"/>
      <c r="EH59" s="26"/>
      <c r="EI59" s="26"/>
      <c r="EJ59" s="26"/>
      <c r="EK59" s="26"/>
      <c r="EL59" s="26"/>
      <c r="EM59" s="26"/>
      <c r="EN59" s="26"/>
      <c r="EO59" s="26"/>
      <c r="EP59" s="26"/>
      <c r="EQ59" s="26"/>
      <c r="ER59" s="26"/>
      <c r="ES59" s="26"/>
      <c r="ET59" s="26"/>
      <c r="EU59" s="26"/>
      <c r="EV59" s="26"/>
      <c r="EW59" s="26"/>
      <c r="EX59" s="26"/>
      <c r="EY59" s="26"/>
      <c r="EZ59" s="26"/>
      <c r="FA59" s="26"/>
      <c r="FB59" s="26"/>
      <c r="FC59" s="26"/>
      <c r="FD59" s="26"/>
      <c r="FE59" s="26"/>
      <c r="FF59" s="26"/>
      <c r="FG59" s="26"/>
      <c r="FH59" s="26"/>
      <c r="FI59" s="26"/>
      <c r="FJ59" s="26"/>
      <c r="FK59" s="26"/>
      <c r="FL59" s="26"/>
      <c r="FM59" s="26"/>
      <c r="FN59" s="26"/>
      <c r="FO59" s="26"/>
      <c r="FP59" s="26"/>
      <c r="FQ59" s="26"/>
      <c r="FR59" s="26"/>
      <c r="FS59" s="26"/>
      <c r="FT59" s="26"/>
      <c r="FU59" s="26"/>
      <c r="FV59" s="26"/>
      <c r="FW59" s="26"/>
    </row>
    <row r="60" spans="1:179">
      <c r="A60">
        <v>51</v>
      </c>
      <c r="B60">
        <v>1</v>
      </c>
      <c r="C60">
        <v>1</v>
      </c>
      <c r="D60" s="13">
        <v>346.8</v>
      </c>
      <c r="E60" s="13">
        <v>342.8</v>
      </c>
      <c r="F60" s="13">
        <v>339.6</v>
      </c>
      <c r="G60" s="13">
        <v>339.6</v>
      </c>
      <c r="H60" s="13">
        <v>343.6</v>
      </c>
      <c r="I60" s="13">
        <v>341.8</v>
      </c>
      <c r="J60" s="13">
        <v>342.9</v>
      </c>
      <c r="K60" s="46">
        <v>345.2</v>
      </c>
      <c r="L60" s="13">
        <v>346.6</v>
      </c>
      <c r="M60" s="13">
        <v>353.1</v>
      </c>
      <c r="N60" s="13">
        <v>357.6</v>
      </c>
      <c r="O60" s="13">
        <v>361.4</v>
      </c>
      <c r="P60" s="13">
        <v>367.8</v>
      </c>
      <c r="Q60" s="13">
        <v>371.1</v>
      </c>
      <c r="R60" s="13">
        <v>374.1</v>
      </c>
      <c r="S60" s="13">
        <v>374.3</v>
      </c>
      <c r="T60" s="13">
        <v>378.2</v>
      </c>
      <c r="U60" s="13">
        <v>382.1</v>
      </c>
      <c r="V60" s="13">
        <v>386.3</v>
      </c>
      <c r="W60" s="13">
        <v>382.7</v>
      </c>
      <c r="X60" s="13">
        <v>379.6</v>
      </c>
      <c r="Y60" s="13">
        <v>378.7</v>
      </c>
      <c r="Z60" s="13">
        <v>384.6</v>
      </c>
      <c r="AA60" s="13">
        <v>386.3</v>
      </c>
      <c r="AB60" s="13">
        <v>381.7</v>
      </c>
      <c r="AC60" s="13">
        <v>383.6</v>
      </c>
      <c r="AD60" s="13">
        <v>384</v>
      </c>
      <c r="AE60" s="13">
        <v>380.6</v>
      </c>
      <c r="AF60" s="13">
        <v>383.1</v>
      </c>
      <c r="AG60" s="13">
        <v>381.5</v>
      </c>
      <c r="AH60" s="13">
        <v>381.2</v>
      </c>
      <c r="AI60" s="13">
        <v>382.6</v>
      </c>
      <c r="AJ60" s="13">
        <v>382.1</v>
      </c>
      <c r="AK60" s="13">
        <v>384</v>
      </c>
      <c r="AL60" s="13">
        <v>387.2</v>
      </c>
      <c r="AM60" s="13">
        <v>385.6</v>
      </c>
      <c r="AN60" s="13">
        <v>382</v>
      </c>
      <c r="AO60" s="13">
        <v>385.3</v>
      </c>
      <c r="AP60" s="13">
        <v>387.1</v>
      </c>
      <c r="AQ60" s="13">
        <v>388.5</v>
      </c>
      <c r="AR60" s="13">
        <f t="shared" si="0"/>
        <v>387.5</v>
      </c>
      <c r="AS60" s="13">
        <v>386.5</v>
      </c>
      <c r="AT60" s="13">
        <v>392.1</v>
      </c>
      <c r="AU60" s="13">
        <v>395.5</v>
      </c>
      <c r="AV60" s="13">
        <v>393</v>
      </c>
      <c r="AW60" s="13">
        <v>392.4</v>
      </c>
      <c r="AX60" s="13">
        <v>394.2</v>
      </c>
      <c r="AY60" s="13">
        <v>394.1</v>
      </c>
      <c r="AZ60" s="13">
        <v>395.1</v>
      </c>
      <c r="BA60" s="13">
        <v>395.8</v>
      </c>
      <c r="BB60" s="13">
        <v>399.8</v>
      </c>
      <c r="BC60" s="13">
        <v>403.1</v>
      </c>
      <c r="BD60" s="13">
        <v>399.1</v>
      </c>
      <c r="BE60" s="13">
        <v>403.4</v>
      </c>
      <c r="BF60" s="13">
        <v>403.8</v>
      </c>
      <c r="BG60" s="13">
        <v>405.4</v>
      </c>
      <c r="BH60" s="13">
        <v>406.6</v>
      </c>
      <c r="BI60" s="13">
        <v>404.9</v>
      </c>
      <c r="BJ60" s="13">
        <v>406.8</v>
      </c>
      <c r="BK60" s="13">
        <v>404.4</v>
      </c>
      <c r="BL60" s="13">
        <v>408.4</v>
      </c>
      <c r="BM60" s="13">
        <v>406.8</v>
      </c>
      <c r="BN60" s="47">
        <v>411.3</v>
      </c>
      <c r="BO60" s="17">
        <f t="shared" si="1"/>
        <v>36.900000000000034</v>
      </c>
      <c r="BP60" s="26">
        <f t="shared" si="2"/>
        <v>29.199999999999989</v>
      </c>
      <c r="BQ60" s="26">
        <f t="shared" si="3"/>
        <v>63.199999999999989</v>
      </c>
      <c r="BR60" s="26">
        <f t="shared" si="4"/>
        <v>1.0894745147546157</v>
      </c>
      <c r="BS60" s="26">
        <f t="shared" si="5"/>
        <v>1.092456398403026</v>
      </c>
      <c r="BT60" s="26">
        <f t="shared" si="6"/>
        <v>1.1226750039743523</v>
      </c>
      <c r="BU60" s="26">
        <f t="shared" si="7"/>
        <v>1.1361999576360942</v>
      </c>
      <c r="BV60" s="26">
        <f t="shared" si="8"/>
        <v>1.1425861523869743</v>
      </c>
      <c r="BW60" s="26">
        <f t="shared" si="9"/>
        <v>1.1681134871903454</v>
      </c>
      <c r="BX60" s="26">
        <f t="shared" si="10"/>
        <v>1.1752969121140142</v>
      </c>
      <c r="BY60" s="26">
        <f t="shared" si="11"/>
        <v>1.1789484741845686</v>
      </c>
      <c r="BZ60" s="26">
        <f t="shared" si="12"/>
        <v>1.1860575653551624</v>
      </c>
      <c r="CA60" s="26">
        <f t="shared" si="13"/>
        <v>1.1881250327242263</v>
      </c>
      <c r="CB60" s="26">
        <f t="shared" si="14"/>
        <v>1.2037805198214757</v>
      </c>
      <c r="CC60" s="26">
        <f t="shared" si="15"/>
        <v>1.2240823871138105</v>
      </c>
      <c r="CD60" s="26">
        <f t="shared" si="16"/>
        <v>1.1887554359080554</v>
      </c>
      <c r="CE60" s="26">
        <f t="shared" si="17"/>
        <v>1.1892230576441103</v>
      </c>
      <c r="CF60" s="26">
        <f t="shared" si="18"/>
        <v>1.1825752055792651</v>
      </c>
      <c r="CG60" s="26">
        <f t="shared" si="19"/>
        <v>1.1883819136883307</v>
      </c>
      <c r="CH60" s="26">
        <f t="shared" si="20"/>
        <v>1.1980151961544425</v>
      </c>
      <c r="CI60" s="26">
        <f t="shared" si="21"/>
        <v>1.184606631148813</v>
      </c>
      <c r="CJ60" s="26">
        <f t="shared" si="22"/>
        <v>1.2036397866331974</v>
      </c>
      <c r="CK60" s="26">
        <f t="shared" si="23"/>
        <v>1.2142292490118578</v>
      </c>
      <c r="CL60" s="26">
        <f t="shared" si="24"/>
        <v>1.1928541579607186</v>
      </c>
      <c r="CM60" s="26">
        <f t="shared" si="25"/>
        <v>1.1869868319132457</v>
      </c>
      <c r="CN60" s="26">
        <f t="shared" si="26"/>
        <v>1.1959872511625476</v>
      </c>
      <c r="CO60" s="26">
        <f t="shared" si="27"/>
        <v>1.2037261196779117</v>
      </c>
      <c r="CP60" s="26">
        <f t="shared" si="28"/>
        <v>1.190663900414938</v>
      </c>
      <c r="CQ60" s="26">
        <f t="shared" si="29"/>
        <v>1.198369139093618</v>
      </c>
      <c r="CR60" s="26">
        <f t="shared" si="30"/>
        <v>1.2085606378514477</v>
      </c>
      <c r="CS60" s="26">
        <f t="shared" si="31"/>
        <v>1.2166535742340927</v>
      </c>
      <c r="CT60" s="26">
        <f t="shared" si="32"/>
        <v>1.2012149217310042</v>
      </c>
      <c r="CU60" s="26">
        <f t="shared" si="33"/>
        <v>1.1867039453246349</v>
      </c>
      <c r="CV60" s="26">
        <f t="shared" si="34"/>
        <v>1.1896871140386991</v>
      </c>
      <c r="CW60" s="26">
        <f t="shared" si="35"/>
        <v>1.201862871927555</v>
      </c>
      <c r="CX60" s="26">
        <f t="shared" si="36"/>
        <v>1.2036558917690796</v>
      </c>
      <c r="CY60" s="26">
        <f t="shared" si="37"/>
        <v>1.1966955760866771</v>
      </c>
      <c r="CZ60" s="26">
        <f t="shared" si="38"/>
        <v>1.189779898414653</v>
      </c>
      <c r="DA60" s="26">
        <f t="shared" si="39"/>
        <v>1.2093142798396217</v>
      </c>
      <c r="DB60" s="26">
        <f t="shared" si="40"/>
        <v>1.2176724137931034</v>
      </c>
      <c r="DC60" s="26">
        <f t="shared" si="41"/>
        <v>1.2097891334462061</v>
      </c>
      <c r="DD60" s="26">
        <f t="shared" si="42"/>
        <v>1.2022058823529411</v>
      </c>
      <c r="DE60" s="26">
        <f t="shared" si="43"/>
        <v>1.2071042155761968</v>
      </c>
      <c r="DF60" s="26">
        <f t="shared" si="44"/>
        <v>1.2090811474152479</v>
      </c>
      <c r="DG60" s="26">
        <f t="shared" si="45"/>
        <v>1.2089963280293758</v>
      </c>
      <c r="DH60" s="26">
        <f t="shared" si="46"/>
        <v>1.2118799755052052</v>
      </c>
      <c r="DI60" s="26">
        <f t="shared" si="47"/>
        <v>1.2164917085044884</v>
      </c>
      <c r="DJ60" s="26">
        <f t="shared" si="48"/>
        <v>1.2349877450980391</v>
      </c>
      <c r="DK60" s="26">
        <f t="shared" si="49"/>
        <v>1.2236700904491797</v>
      </c>
      <c r="DL60" s="26">
        <f t="shared" si="50"/>
        <v>1.2451257780750038</v>
      </c>
      <c r="DM60" s="26">
        <f t="shared" si="51"/>
        <v>1.2416974169741699</v>
      </c>
      <c r="DN60" s="26">
        <f t="shared" si="52"/>
        <v>1.2475765502384979</v>
      </c>
      <c r="DO60" s="26">
        <f t="shared" si="53"/>
        <v>1.2474305875134224</v>
      </c>
      <c r="DP60" s="26">
        <f t="shared" si="54"/>
        <v>1.2367135003054366</v>
      </c>
      <c r="DQ60" s="26">
        <f t="shared" si="55"/>
        <v>1.2290030211480363</v>
      </c>
      <c r="DR60" s="26">
        <f t="shared" si="56"/>
        <v>1.2234772085518353</v>
      </c>
      <c r="DS60" s="26">
        <f t="shared" si="57"/>
        <v>1.2590042645018751</v>
      </c>
      <c r="DT60" s="26">
        <f t="shared" si="58"/>
        <v>1.2475976282968719</v>
      </c>
      <c r="DU60" s="26">
        <f t="shared" si="59"/>
        <v>1.2539634146341463</v>
      </c>
      <c r="DV60" s="26">
        <f t="shared" si="60"/>
        <v>65.117647058825114</v>
      </c>
      <c r="DW60" s="26">
        <f t="shared" si="61"/>
        <v>2.7590551181102305</v>
      </c>
      <c r="DX60" s="26">
        <f t="shared" si="62"/>
        <v>8.3893805309734635</v>
      </c>
      <c r="DY60" s="17">
        <f t="shared" si="63"/>
        <v>10.689455388180775</v>
      </c>
      <c r="DZ60" s="26">
        <f t="shared" si="64"/>
        <v>7.6041666666666634</v>
      </c>
      <c r="EA60" s="26">
        <f t="shared" si="65"/>
        <v>18.308227114716104</v>
      </c>
      <c r="EB60" s="26"/>
      <c r="EC60" s="26"/>
      <c r="ED60" s="26"/>
      <c r="EE60" s="26"/>
      <c r="EF60" s="26"/>
      <c r="EG60" s="26"/>
      <c r="EH60" s="26"/>
      <c r="EI60" s="26"/>
      <c r="EJ60" s="26"/>
      <c r="EK60" s="26"/>
      <c r="EL60" s="26"/>
      <c r="EM60" s="26"/>
      <c r="EN60" s="26"/>
      <c r="EO60" s="26"/>
      <c r="EP60" s="26"/>
      <c r="EQ60" s="26"/>
      <c r="ER60" s="26"/>
      <c r="ES60" s="26"/>
      <c r="ET60" s="26"/>
      <c r="EU60" s="26"/>
      <c r="EV60" s="26"/>
      <c r="EW60" s="26"/>
      <c r="EX60" s="26"/>
      <c r="EY60" s="26"/>
      <c r="EZ60" s="26"/>
      <c r="FA60" s="26"/>
      <c r="FB60" s="26"/>
      <c r="FC60" s="26"/>
      <c r="FD60" s="26"/>
      <c r="FE60" s="26"/>
      <c r="FF60" s="26"/>
      <c r="FG60" s="26"/>
      <c r="FH60" s="26"/>
      <c r="FI60" s="26"/>
      <c r="FJ60" s="26"/>
      <c r="FK60" s="26"/>
      <c r="FL60" s="26"/>
      <c r="FM60" s="26"/>
      <c r="FN60" s="26"/>
      <c r="FO60" s="26"/>
      <c r="FP60" s="26"/>
      <c r="FQ60" s="26"/>
      <c r="FR60" s="26"/>
      <c r="FS60" s="26"/>
      <c r="FT60" s="26"/>
      <c r="FU60" s="26"/>
      <c r="FV60" s="26"/>
      <c r="FW60" s="26"/>
    </row>
    <row r="61" spans="1:179">
      <c r="A61">
        <v>52</v>
      </c>
      <c r="B61">
        <v>1</v>
      </c>
      <c r="C61">
        <v>0</v>
      </c>
      <c r="D61" s="14">
        <v>329.4</v>
      </c>
      <c r="E61" s="14">
        <v>323.3</v>
      </c>
      <c r="F61" s="14">
        <v>326.7</v>
      </c>
      <c r="G61" s="14">
        <v>320.8</v>
      </c>
      <c r="H61" s="14">
        <v>322.7</v>
      </c>
      <c r="I61" s="14">
        <v>318.7</v>
      </c>
      <c r="J61" s="14">
        <v>320.60000000000002</v>
      </c>
      <c r="K61" s="48">
        <v>323.5</v>
      </c>
      <c r="L61" s="14">
        <v>321.39999999999998</v>
      </c>
      <c r="M61" s="14">
        <v>318.5</v>
      </c>
      <c r="N61" s="14">
        <v>316.5</v>
      </c>
      <c r="O61" s="14">
        <v>316.60000000000002</v>
      </c>
      <c r="P61" s="14">
        <v>319.5</v>
      </c>
      <c r="Q61" s="14">
        <v>322.2</v>
      </c>
      <c r="R61" s="14">
        <v>321.3</v>
      </c>
      <c r="S61" s="14">
        <v>318.3</v>
      </c>
      <c r="T61" s="14">
        <v>320.2</v>
      </c>
      <c r="U61" s="14">
        <v>320.7</v>
      </c>
      <c r="V61" s="14">
        <v>316.89999999999998</v>
      </c>
      <c r="W61" s="14">
        <v>323.39999999999998</v>
      </c>
      <c r="X61" s="14">
        <v>321.89999999999998</v>
      </c>
      <c r="Y61" s="14">
        <v>322.3</v>
      </c>
      <c r="Z61" s="14">
        <v>329.9</v>
      </c>
      <c r="AA61" s="14">
        <v>330.3</v>
      </c>
      <c r="AB61" s="14">
        <v>328.3</v>
      </c>
      <c r="AC61" s="14">
        <v>324.3</v>
      </c>
      <c r="AD61" s="14">
        <v>322.39999999999998</v>
      </c>
      <c r="AE61" s="14">
        <v>325.8</v>
      </c>
      <c r="AF61" s="14">
        <v>329.8</v>
      </c>
      <c r="AG61" s="14">
        <v>321.10000000000002</v>
      </c>
      <c r="AH61" s="14">
        <v>319.5</v>
      </c>
      <c r="AI61" s="14">
        <v>325.10000000000002</v>
      </c>
      <c r="AJ61" s="14">
        <v>323.39999999999998</v>
      </c>
      <c r="AK61" s="14">
        <v>322.39999999999998</v>
      </c>
      <c r="AL61" s="14">
        <v>320.2</v>
      </c>
      <c r="AM61" s="50">
        <f>AVERAGE(AL61,AN61)</f>
        <v>321.64999999999998</v>
      </c>
      <c r="AN61" s="14">
        <v>323.10000000000002</v>
      </c>
      <c r="AO61" s="14">
        <v>329.2</v>
      </c>
      <c r="AP61" s="14">
        <v>325.3</v>
      </c>
      <c r="AQ61" s="14">
        <v>322.5</v>
      </c>
      <c r="AR61" s="13">
        <f t="shared" si="0"/>
        <v>323.8</v>
      </c>
      <c r="AS61" s="14">
        <v>325.10000000000002</v>
      </c>
      <c r="AT61" s="14">
        <v>327.7</v>
      </c>
      <c r="AU61" s="14">
        <v>329.8</v>
      </c>
      <c r="AV61" s="14">
        <v>327.39999999999998</v>
      </c>
      <c r="AW61" s="14">
        <v>327.2</v>
      </c>
      <c r="AX61" s="14">
        <v>328.5</v>
      </c>
      <c r="AY61" s="14">
        <v>326.7</v>
      </c>
      <c r="AZ61" s="14">
        <v>329.3</v>
      </c>
      <c r="BA61" s="14">
        <v>328.4</v>
      </c>
      <c r="BB61" s="14">
        <v>333.6</v>
      </c>
      <c r="BC61" s="14">
        <v>329.8</v>
      </c>
      <c r="BD61" s="14">
        <v>329.7</v>
      </c>
      <c r="BE61" s="14">
        <v>328.4</v>
      </c>
      <c r="BF61" s="14">
        <v>327.7</v>
      </c>
      <c r="BG61" s="14">
        <v>325.89999999999998</v>
      </c>
      <c r="BH61" s="14">
        <v>328</v>
      </c>
      <c r="BI61" s="14">
        <v>329.8</v>
      </c>
      <c r="BJ61" s="14">
        <v>332.2</v>
      </c>
      <c r="BK61" s="14">
        <v>333.9</v>
      </c>
      <c r="BL61" s="14">
        <v>324.89999999999998</v>
      </c>
      <c r="BM61" s="14">
        <v>322.39999999999998</v>
      </c>
      <c r="BN61" s="49">
        <v>329.5</v>
      </c>
      <c r="BO61" s="17">
        <f t="shared" si="1"/>
        <v>-2.8000000000000114</v>
      </c>
      <c r="BP61" s="26">
        <f t="shared" si="2"/>
        <v>8.8000000000000114</v>
      </c>
      <c r="BQ61" s="26">
        <f t="shared" si="3"/>
        <v>1.3999999999999773</v>
      </c>
      <c r="BR61" s="26">
        <f t="shared" si="4"/>
        <v>1.0209878491399715</v>
      </c>
      <c r="BS61" s="26">
        <f t="shared" si="5"/>
        <v>1.0130279470476991</v>
      </c>
      <c r="BT61" s="26">
        <f t="shared" si="6"/>
        <v>1.0126649356154946</v>
      </c>
      <c r="BU61" s="26">
        <f t="shared" si="7"/>
        <v>1.0056132175386572</v>
      </c>
      <c r="BV61" s="26">
        <f t="shared" si="8"/>
        <v>1.0009484666455897</v>
      </c>
      <c r="BW61" s="26">
        <f t="shared" si="9"/>
        <v>1.0147152233749737</v>
      </c>
      <c r="BX61" s="26">
        <f t="shared" si="10"/>
        <v>1.0204275534441802</v>
      </c>
      <c r="BY61" s="26">
        <f t="shared" si="11"/>
        <v>1.0125531803140921</v>
      </c>
      <c r="BZ61" s="26">
        <f t="shared" si="12"/>
        <v>1.0086083971481383</v>
      </c>
      <c r="CA61" s="26">
        <f t="shared" si="13"/>
        <v>1.0059165401329913</v>
      </c>
      <c r="CB61" s="26">
        <f t="shared" si="14"/>
        <v>1.0103439222893149</v>
      </c>
      <c r="CC61" s="26">
        <f t="shared" si="15"/>
        <v>1.0041721679429627</v>
      </c>
      <c r="CD61" s="26">
        <f t="shared" si="16"/>
        <v>1.0045558086560364</v>
      </c>
      <c r="CE61" s="26">
        <f t="shared" si="17"/>
        <v>1.0084586466165413</v>
      </c>
      <c r="CF61" s="26">
        <f t="shared" si="18"/>
        <v>1.0064536275632352</v>
      </c>
      <c r="CG61" s="26">
        <f t="shared" si="19"/>
        <v>1.0193634771861162</v>
      </c>
      <c r="CH61" s="26">
        <f t="shared" si="20"/>
        <v>1.0243448596681657</v>
      </c>
      <c r="CI61" s="26">
        <f t="shared" si="21"/>
        <v>1.0188796358557908</v>
      </c>
      <c r="CJ61" s="26">
        <f t="shared" si="22"/>
        <v>1.0175713837464702</v>
      </c>
      <c r="CK61" s="26">
        <f t="shared" si="23"/>
        <v>1.0194466403162055</v>
      </c>
      <c r="CL61" s="26">
        <f t="shared" si="24"/>
        <v>1.021103217718345</v>
      </c>
      <c r="CM61" s="26">
        <f t="shared" si="25"/>
        <v>1.0218435321456236</v>
      </c>
      <c r="CN61" s="26">
        <f t="shared" si="26"/>
        <v>1.0066356653952662</v>
      </c>
      <c r="CO61" s="26">
        <f t="shared" si="27"/>
        <v>1.0088942687226987</v>
      </c>
      <c r="CP61" s="26">
        <f t="shared" si="28"/>
        <v>1.011721991701245</v>
      </c>
      <c r="CQ61" s="26">
        <f t="shared" si="29"/>
        <v>1.0142700329308452</v>
      </c>
      <c r="CR61" s="26">
        <f t="shared" si="30"/>
        <v>1.014687368862778</v>
      </c>
      <c r="CS61" s="26">
        <f t="shared" si="31"/>
        <v>1.006127258444619</v>
      </c>
      <c r="CT61" s="26">
        <f t="shared" si="32"/>
        <v>1.0019989096856261</v>
      </c>
      <c r="CU61" s="26">
        <f t="shared" si="33"/>
        <v>1.0037278657968314</v>
      </c>
      <c r="CV61" s="26">
        <f t="shared" si="34"/>
        <v>1.016467682173734</v>
      </c>
      <c r="CW61" s="26">
        <f t="shared" si="35"/>
        <v>1.0099870633893921</v>
      </c>
      <c r="CX61" s="26">
        <f t="shared" si="36"/>
        <v>0.99917380976969938</v>
      </c>
      <c r="CY61" s="26">
        <f t="shared" si="37"/>
        <v>0.99997426461126715</v>
      </c>
      <c r="CZ61" s="26">
        <f t="shared" si="38"/>
        <v>1.0007695859627521</v>
      </c>
      <c r="DA61" s="26">
        <f t="shared" si="39"/>
        <v>1.010691888557623</v>
      </c>
      <c r="DB61" s="26">
        <f t="shared" si="40"/>
        <v>1.0153940886699508</v>
      </c>
      <c r="DC61" s="26">
        <f t="shared" si="41"/>
        <v>1.0078497768200709</v>
      </c>
      <c r="DD61" s="26">
        <f t="shared" si="42"/>
        <v>1.0024509803921569</v>
      </c>
      <c r="DE61" s="26">
        <f t="shared" si="43"/>
        <v>1.0059201796468307</v>
      </c>
      <c r="DF61" s="26">
        <f t="shared" si="44"/>
        <v>1.0023009664058904</v>
      </c>
      <c r="DG61" s="26">
        <f t="shared" si="45"/>
        <v>1.0076499388004896</v>
      </c>
      <c r="DH61" s="26">
        <f t="shared" si="46"/>
        <v>1.005511328842621</v>
      </c>
      <c r="DI61" s="26">
        <f t="shared" si="47"/>
        <v>1.0150616157005936</v>
      </c>
      <c r="DJ61" s="26">
        <f t="shared" si="48"/>
        <v>1.0104166666666665</v>
      </c>
      <c r="DK61" s="26">
        <f t="shared" si="49"/>
        <v>1.0108845623179517</v>
      </c>
      <c r="DL61" s="26">
        <f t="shared" si="50"/>
        <v>1.0136323884973506</v>
      </c>
      <c r="DM61" s="26">
        <f t="shared" si="51"/>
        <v>1.0076875768757687</v>
      </c>
      <c r="DN61" s="26">
        <f t="shared" si="52"/>
        <v>1.0029235266964147</v>
      </c>
      <c r="DO61" s="26">
        <f t="shared" si="53"/>
        <v>1.0062893081761006</v>
      </c>
      <c r="DP61" s="26">
        <f t="shared" si="54"/>
        <v>1.0073304825901037</v>
      </c>
      <c r="DQ61" s="26">
        <f t="shared" si="55"/>
        <v>1.0036253776435045</v>
      </c>
      <c r="DR61" s="26">
        <f t="shared" si="56"/>
        <v>1.0101855586930213</v>
      </c>
      <c r="DS61" s="26">
        <f t="shared" si="57"/>
        <v>1.0015927657606738</v>
      </c>
      <c r="DT61" s="26">
        <f t="shared" si="58"/>
        <v>0.98875485585769773</v>
      </c>
      <c r="DU61" s="26">
        <f t="shared" si="59"/>
        <v>1.0045731707317074</v>
      </c>
      <c r="DV61" s="26">
        <f t="shared" si="60"/>
        <v>-4.9411764705883705</v>
      </c>
      <c r="DW61" s="26">
        <f t="shared" si="61"/>
        <v>0.83149606299212564</v>
      </c>
      <c r="DX61" s="26">
        <f t="shared" si="62"/>
        <v>0.18584070796459903</v>
      </c>
      <c r="DY61" s="17">
        <f t="shared" si="63"/>
        <v>-0.86553323029366658</v>
      </c>
      <c r="DZ61" s="26">
        <f t="shared" si="64"/>
        <v>2.7295285359801524</v>
      </c>
      <c r="EA61" s="26">
        <f t="shared" si="65"/>
        <v>0.43276661514682452</v>
      </c>
      <c r="EB61" s="26"/>
      <c r="EC61" s="26"/>
      <c r="ED61" s="26"/>
      <c r="EE61" s="26"/>
      <c r="EF61" s="26"/>
      <c r="EG61" s="26"/>
      <c r="EH61" s="26"/>
      <c r="EI61" s="26"/>
      <c r="EJ61" s="26"/>
      <c r="EK61" s="26"/>
      <c r="EL61" s="26"/>
      <c r="EM61" s="26"/>
      <c r="EN61" s="26"/>
      <c r="EO61" s="26"/>
      <c r="EP61" s="26"/>
      <c r="EQ61" s="26"/>
      <c r="ER61" s="26"/>
      <c r="ES61" s="26"/>
      <c r="ET61" s="26"/>
      <c r="EU61" s="26"/>
      <c r="EV61" s="26"/>
      <c r="EW61" s="26"/>
      <c r="EX61" s="26"/>
      <c r="EY61" s="26"/>
      <c r="EZ61" s="26"/>
      <c r="FA61" s="26"/>
      <c r="FB61" s="26"/>
      <c r="FC61" s="26"/>
      <c r="FD61" s="26"/>
      <c r="FE61" s="26"/>
      <c r="FF61" s="26"/>
      <c r="FG61" s="26"/>
      <c r="FH61" s="26"/>
      <c r="FI61" s="26"/>
      <c r="FJ61" s="26"/>
      <c r="FK61" s="26"/>
      <c r="FL61" s="26"/>
      <c r="FM61" s="26"/>
      <c r="FN61" s="26"/>
      <c r="FO61" s="26"/>
      <c r="FP61" s="26"/>
      <c r="FQ61" s="26"/>
      <c r="FR61" s="26"/>
      <c r="FS61" s="26"/>
      <c r="FT61" s="26"/>
      <c r="FU61" s="26"/>
      <c r="FV61" s="26"/>
      <c r="FW61" s="26"/>
    </row>
    <row r="62" spans="1:179">
      <c r="A62">
        <v>53</v>
      </c>
      <c r="B62">
        <v>1</v>
      </c>
      <c r="C62">
        <v>1</v>
      </c>
      <c r="D62" s="13">
        <v>308.89999999999998</v>
      </c>
      <c r="E62" s="13">
        <v>302.5</v>
      </c>
      <c r="F62" s="13">
        <v>299.7</v>
      </c>
      <c r="G62" s="13">
        <v>298.10000000000002</v>
      </c>
      <c r="H62" s="13">
        <v>303.3</v>
      </c>
      <c r="I62" s="13">
        <v>299.10000000000002</v>
      </c>
      <c r="J62" s="13">
        <v>300.60000000000002</v>
      </c>
      <c r="K62" s="46">
        <v>299.8</v>
      </c>
      <c r="L62" s="13">
        <v>304</v>
      </c>
      <c r="M62" s="13">
        <v>313.3</v>
      </c>
      <c r="N62" s="13">
        <v>315.7</v>
      </c>
      <c r="O62" s="13">
        <v>323.39999999999998</v>
      </c>
      <c r="P62" s="13">
        <v>327.7</v>
      </c>
      <c r="Q62" s="13">
        <v>332.1</v>
      </c>
      <c r="R62" s="13">
        <v>338.9</v>
      </c>
      <c r="S62" s="13">
        <v>338.2</v>
      </c>
      <c r="T62" s="13">
        <v>342</v>
      </c>
      <c r="U62" s="13">
        <v>343.3</v>
      </c>
      <c r="V62" s="13">
        <v>346.7</v>
      </c>
      <c r="W62" s="13">
        <v>340.4</v>
      </c>
      <c r="X62" s="13">
        <v>347.4</v>
      </c>
      <c r="Y62" s="13">
        <v>347.8</v>
      </c>
      <c r="Z62" s="13">
        <v>351</v>
      </c>
      <c r="AA62" s="13">
        <v>350</v>
      </c>
      <c r="AB62" s="13">
        <v>353.6</v>
      </c>
      <c r="AC62" s="13">
        <v>351.9</v>
      </c>
      <c r="AD62" s="13">
        <v>352.7</v>
      </c>
      <c r="AE62" s="13">
        <v>354</v>
      </c>
      <c r="AF62" s="13">
        <v>355.6</v>
      </c>
      <c r="AG62" s="13">
        <v>352.7</v>
      </c>
      <c r="AH62" s="13">
        <v>352.9</v>
      </c>
      <c r="AI62" s="13">
        <v>351.9</v>
      </c>
      <c r="AJ62" s="13">
        <v>353.3</v>
      </c>
      <c r="AK62" s="13">
        <v>356.6</v>
      </c>
      <c r="AL62" s="13">
        <v>357.6</v>
      </c>
      <c r="AM62" s="13">
        <v>358.7</v>
      </c>
      <c r="AN62" s="13">
        <v>354.2</v>
      </c>
      <c r="AO62" s="13">
        <v>356.1</v>
      </c>
      <c r="AP62" s="13">
        <v>355.2</v>
      </c>
      <c r="AQ62" s="13">
        <v>358.6</v>
      </c>
      <c r="AR62" s="13">
        <f t="shared" si="0"/>
        <v>356.85</v>
      </c>
      <c r="AS62" s="13">
        <v>355.1</v>
      </c>
      <c r="AT62" s="13">
        <v>359.8</v>
      </c>
      <c r="AU62" s="13">
        <v>359.2</v>
      </c>
      <c r="AV62" s="13">
        <v>359.3</v>
      </c>
      <c r="AW62" s="13">
        <v>356.9</v>
      </c>
      <c r="AX62" s="13">
        <v>357</v>
      </c>
      <c r="AY62" s="13">
        <v>357.1</v>
      </c>
      <c r="AZ62" s="13">
        <v>360.1</v>
      </c>
      <c r="BA62" s="13">
        <v>357.4</v>
      </c>
      <c r="BB62" s="13">
        <v>359.2</v>
      </c>
      <c r="BC62" s="13">
        <v>359.3</v>
      </c>
      <c r="BD62" s="13">
        <v>357.4</v>
      </c>
      <c r="BE62" s="13">
        <v>358.2</v>
      </c>
      <c r="BF62" s="13">
        <v>359.4</v>
      </c>
      <c r="BG62" s="13">
        <v>359.5</v>
      </c>
      <c r="BH62" s="13">
        <v>358.1</v>
      </c>
      <c r="BI62" s="13">
        <v>359.9</v>
      </c>
      <c r="BJ62" s="13">
        <v>365.2</v>
      </c>
      <c r="BK62" s="13">
        <v>364.6</v>
      </c>
      <c r="BL62" s="13">
        <v>359.6</v>
      </c>
      <c r="BM62" s="13">
        <v>362.2</v>
      </c>
      <c r="BN62" s="47">
        <v>361.3</v>
      </c>
      <c r="BO62" s="17">
        <f t="shared" si="1"/>
        <v>43.5</v>
      </c>
      <c r="BP62" s="26">
        <f t="shared" si="2"/>
        <v>18</v>
      </c>
      <c r="BQ62" s="26">
        <f t="shared" si="3"/>
        <v>59.800000000000011</v>
      </c>
      <c r="BR62" s="26">
        <f t="shared" si="4"/>
        <v>0.94618904844563667</v>
      </c>
      <c r="BS62" s="26">
        <f t="shared" si="5"/>
        <v>0.95818449254044968</v>
      </c>
      <c r="BT62" s="26">
        <f t="shared" si="6"/>
        <v>0.99613163054422138</v>
      </c>
      <c r="BU62" s="26">
        <f t="shared" si="7"/>
        <v>1.0030713831815294</v>
      </c>
      <c r="BV62" s="26">
        <f t="shared" si="8"/>
        <v>1.0224470439456212</v>
      </c>
      <c r="BW62" s="26">
        <f t="shared" si="9"/>
        <v>1.0407579928011859</v>
      </c>
      <c r="BX62" s="26">
        <f t="shared" si="10"/>
        <v>1.0517814726840853</v>
      </c>
      <c r="BY62" s="26">
        <f t="shared" si="11"/>
        <v>1.0680182782709176</v>
      </c>
      <c r="BZ62" s="26">
        <f t="shared" si="12"/>
        <v>1.0716662265645629</v>
      </c>
      <c r="CA62" s="26">
        <f t="shared" si="13"/>
        <v>1.0744018011414209</v>
      </c>
      <c r="CB62" s="26">
        <f t="shared" si="14"/>
        <v>1.0815437122604359</v>
      </c>
      <c r="CC62" s="26">
        <f t="shared" si="15"/>
        <v>1.0986004753102721</v>
      </c>
      <c r="CD62" s="26">
        <f t="shared" si="16"/>
        <v>1.0573617726237314</v>
      </c>
      <c r="CE62" s="26">
        <f t="shared" si="17"/>
        <v>1.0883458646616542</v>
      </c>
      <c r="CF62" s="26">
        <f t="shared" si="18"/>
        <v>1.0860830644321848</v>
      </c>
      <c r="CG62" s="26">
        <f t="shared" si="19"/>
        <v>1.084560716860645</v>
      </c>
      <c r="CH62" s="26">
        <f t="shared" si="20"/>
        <v>1.0854396030392308</v>
      </c>
      <c r="CI62" s="26">
        <f t="shared" si="21"/>
        <v>1.0973982310039829</v>
      </c>
      <c r="CJ62" s="26">
        <f t="shared" si="22"/>
        <v>1.1041732036397867</v>
      </c>
      <c r="CK62" s="26">
        <f t="shared" si="23"/>
        <v>1.1152569169960473</v>
      </c>
      <c r="CL62" s="26">
        <f t="shared" si="24"/>
        <v>1.1094860008357708</v>
      </c>
      <c r="CM62" s="26">
        <f t="shared" si="25"/>
        <v>1.1017815646785438</v>
      </c>
      <c r="CN62" s="26">
        <f t="shared" si="26"/>
        <v>1.1057004023198704</v>
      </c>
      <c r="CO62" s="26">
        <f t="shared" si="27"/>
        <v>1.1143624019788432</v>
      </c>
      <c r="CP62" s="26">
        <f t="shared" si="28"/>
        <v>1.0951244813278007</v>
      </c>
      <c r="CQ62" s="26">
        <f t="shared" si="29"/>
        <v>1.1080445350478283</v>
      </c>
      <c r="CR62" s="26">
        <f t="shared" si="30"/>
        <v>1.1223248006714226</v>
      </c>
      <c r="CS62" s="26">
        <f t="shared" si="31"/>
        <v>1.123644933228594</v>
      </c>
      <c r="CT62" s="26">
        <f t="shared" si="32"/>
        <v>1.1174164741309938</v>
      </c>
      <c r="CU62" s="26">
        <f t="shared" si="33"/>
        <v>1.100341721031376</v>
      </c>
      <c r="CV62" s="26">
        <f t="shared" si="34"/>
        <v>1.0995265541375052</v>
      </c>
      <c r="CW62" s="26">
        <f t="shared" si="35"/>
        <v>1.1028201811125486</v>
      </c>
      <c r="CX62" s="26">
        <f t="shared" si="36"/>
        <v>1.1110193121966332</v>
      </c>
      <c r="CY62" s="26">
        <f t="shared" si="37"/>
        <v>1.1020408163265309</v>
      </c>
      <c r="CZ62" s="26">
        <f t="shared" si="38"/>
        <v>1.0931199014929969</v>
      </c>
      <c r="DA62" s="26">
        <f t="shared" si="39"/>
        <v>1.1096946643363832</v>
      </c>
      <c r="DB62" s="26">
        <f t="shared" si="40"/>
        <v>1.1059113300492611</v>
      </c>
      <c r="DC62" s="26">
        <f t="shared" si="41"/>
        <v>1.1060489456672311</v>
      </c>
      <c r="DD62" s="26">
        <f t="shared" si="42"/>
        <v>1.0934436274509804</v>
      </c>
      <c r="DE62" s="26">
        <f t="shared" si="43"/>
        <v>1.0931917934061448</v>
      </c>
      <c r="DF62" s="26">
        <f t="shared" si="44"/>
        <v>1.0955668047246512</v>
      </c>
      <c r="DG62" s="26">
        <f t="shared" si="45"/>
        <v>1.1018971848225214</v>
      </c>
      <c r="DH62" s="26">
        <f t="shared" si="46"/>
        <v>1.0943049601959585</v>
      </c>
      <c r="DI62" s="26">
        <f t="shared" si="47"/>
        <v>1.0929560322531571</v>
      </c>
      <c r="DJ62" s="26">
        <f t="shared" si="48"/>
        <v>1.100796568627451</v>
      </c>
      <c r="DK62" s="26">
        <f t="shared" si="49"/>
        <v>1.0958148091369</v>
      </c>
      <c r="DL62" s="26">
        <f t="shared" si="50"/>
        <v>1.1056124286228715</v>
      </c>
      <c r="DM62" s="26">
        <f t="shared" si="51"/>
        <v>1.1051660516605166</v>
      </c>
      <c r="DN62" s="26">
        <f t="shared" si="52"/>
        <v>1.1063240498538236</v>
      </c>
      <c r="DO62" s="26">
        <f t="shared" si="53"/>
        <v>1.098634759932505</v>
      </c>
      <c r="DP62" s="26">
        <f t="shared" si="54"/>
        <v>1.0992669517409894</v>
      </c>
      <c r="DQ62" s="26">
        <f t="shared" si="55"/>
        <v>1.103323262839879</v>
      </c>
      <c r="DR62" s="26">
        <f t="shared" si="56"/>
        <v>1.1030657523194836</v>
      </c>
      <c r="DS62" s="26">
        <f t="shared" si="57"/>
        <v>1.1085649694291733</v>
      </c>
      <c r="DT62" s="26">
        <f t="shared" si="58"/>
        <v>1.1108157840932325</v>
      </c>
      <c r="DU62" s="26">
        <f t="shared" si="59"/>
        <v>1.1015243902439025</v>
      </c>
      <c r="DV62" s="26">
        <f t="shared" si="60"/>
        <v>76.764705882354733</v>
      </c>
      <c r="DW62" s="26">
        <f t="shared" si="61"/>
        <v>1.7007874015748001</v>
      </c>
      <c r="DX62" s="26">
        <f t="shared" si="62"/>
        <v>7.9380530973451462</v>
      </c>
      <c r="DY62" s="17">
        <f t="shared" si="63"/>
        <v>14.509673115410274</v>
      </c>
      <c r="DZ62" s="26">
        <f t="shared" si="64"/>
        <v>5.1034873830450804</v>
      </c>
      <c r="EA62" s="26">
        <f t="shared" si="65"/>
        <v>19.946631087391598</v>
      </c>
      <c r="EB62" s="26"/>
      <c r="EC62" s="26"/>
      <c r="ED62" s="26"/>
      <c r="EE62" s="26"/>
      <c r="EF62" s="26"/>
      <c r="EG62" s="26"/>
      <c r="EH62" s="26"/>
      <c r="EI62" s="26"/>
      <c r="EJ62" s="26"/>
      <c r="EK62" s="26"/>
      <c r="EL62" s="26"/>
      <c r="EM62" s="26"/>
      <c r="EN62" s="26"/>
      <c r="EO62" s="26"/>
      <c r="EP62" s="26"/>
      <c r="EQ62" s="26"/>
      <c r="ER62" s="26"/>
      <c r="ES62" s="26"/>
      <c r="ET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G62" s="26"/>
      <c r="FH62" s="26"/>
      <c r="FI62" s="26"/>
      <c r="FJ62" s="26"/>
      <c r="FK62" s="26"/>
      <c r="FL62" s="26"/>
      <c r="FM62" s="26"/>
      <c r="FN62" s="26"/>
      <c r="FO62" s="26"/>
      <c r="FP62" s="26"/>
      <c r="FQ62" s="26"/>
      <c r="FR62" s="26"/>
      <c r="FS62" s="26"/>
      <c r="FT62" s="26"/>
      <c r="FU62" s="26"/>
      <c r="FV62" s="26"/>
      <c r="FW62" s="26"/>
    </row>
    <row r="63" spans="1:179">
      <c r="A63">
        <v>54</v>
      </c>
      <c r="B63">
        <v>1</v>
      </c>
      <c r="C63">
        <v>2</v>
      </c>
      <c r="D63" s="14">
        <v>378.2</v>
      </c>
      <c r="E63" s="14">
        <v>374.2</v>
      </c>
      <c r="F63" s="14">
        <v>372.1</v>
      </c>
      <c r="G63" s="14">
        <v>369.5</v>
      </c>
      <c r="H63" s="14">
        <v>373</v>
      </c>
      <c r="I63" s="14">
        <v>371.3</v>
      </c>
      <c r="J63" s="14">
        <v>372.4</v>
      </c>
      <c r="K63" s="48">
        <v>372.7</v>
      </c>
      <c r="L63" s="14">
        <v>370.3</v>
      </c>
      <c r="M63" s="14">
        <v>379.4</v>
      </c>
      <c r="N63" s="14">
        <v>381.2</v>
      </c>
      <c r="O63" s="14">
        <v>389.5</v>
      </c>
      <c r="P63" s="14">
        <v>395.3</v>
      </c>
      <c r="Q63" s="14">
        <v>400.1</v>
      </c>
      <c r="R63" s="14">
        <v>406.3</v>
      </c>
      <c r="S63" s="14">
        <v>410.1</v>
      </c>
      <c r="T63" s="14">
        <v>417.3</v>
      </c>
      <c r="U63" s="14">
        <v>421.3</v>
      </c>
      <c r="V63" s="14">
        <v>425.7</v>
      </c>
      <c r="W63" s="14">
        <v>430.2</v>
      </c>
      <c r="X63" s="14">
        <v>423.7</v>
      </c>
      <c r="Y63" s="14">
        <v>420.6</v>
      </c>
      <c r="Z63" s="14">
        <v>426.3</v>
      </c>
      <c r="AA63" s="14">
        <v>426.8</v>
      </c>
      <c r="AB63" s="14">
        <v>428.8</v>
      </c>
      <c r="AC63" s="14">
        <v>430.7</v>
      </c>
      <c r="AD63" s="14">
        <v>428.1</v>
      </c>
      <c r="AE63" s="14">
        <v>430.5</v>
      </c>
      <c r="AF63" s="14">
        <v>433.9</v>
      </c>
      <c r="AG63" s="14">
        <v>434.2</v>
      </c>
      <c r="AH63" s="14">
        <v>434.8</v>
      </c>
      <c r="AI63" s="14">
        <v>433.7</v>
      </c>
      <c r="AJ63" s="14">
        <v>437.8</v>
      </c>
      <c r="AK63" s="14">
        <v>441.9</v>
      </c>
      <c r="AL63" s="14">
        <v>442.7</v>
      </c>
      <c r="AM63" s="14">
        <v>447.5</v>
      </c>
      <c r="AN63" s="14">
        <v>443.6</v>
      </c>
      <c r="AO63" s="14">
        <v>446.6</v>
      </c>
      <c r="AP63" s="14">
        <v>452.4</v>
      </c>
      <c r="AQ63" s="14">
        <v>459.9</v>
      </c>
      <c r="AR63" s="13">
        <f t="shared" si="0"/>
        <v>456.65</v>
      </c>
      <c r="AS63" s="14">
        <v>453.4</v>
      </c>
      <c r="AT63" s="14">
        <v>457.5</v>
      </c>
      <c r="AU63" s="14">
        <v>462.2</v>
      </c>
      <c r="AV63" s="14">
        <v>462.5</v>
      </c>
      <c r="AW63" s="14">
        <v>463.5</v>
      </c>
      <c r="AX63" s="14">
        <v>464.5</v>
      </c>
      <c r="AY63" s="14">
        <v>464.2</v>
      </c>
      <c r="AZ63" s="14">
        <v>465.8</v>
      </c>
      <c r="BA63" s="14">
        <v>464.9</v>
      </c>
      <c r="BB63" s="14">
        <v>469.9</v>
      </c>
      <c r="BC63" s="14">
        <v>471</v>
      </c>
      <c r="BD63" s="14">
        <v>467.7</v>
      </c>
      <c r="BE63" s="14">
        <v>474.5</v>
      </c>
      <c r="BF63" s="14">
        <v>474</v>
      </c>
      <c r="BG63" s="14">
        <v>471.2</v>
      </c>
      <c r="BH63" s="14">
        <v>474.9</v>
      </c>
      <c r="BI63" s="14">
        <v>475.5</v>
      </c>
      <c r="BJ63" s="14">
        <v>486.3</v>
      </c>
      <c r="BK63" s="14">
        <v>486</v>
      </c>
      <c r="BL63" s="14">
        <v>481.8</v>
      </c>
      <c r="BM63" s="14">
        <v>481.4</v>
      </c>
      <c r="BN63" s="49">
        <v>487.6</v>
      </c>
      <c r="BO63" s="17">
        <f t="shared" si="1"/>
        <v>48.600000000000023</v>
      </c>
      <c r="BP63" s="26">
        <f t="shared" si="2"/>
        <v>66.300000000000011</v>
      </c>
      <c r="BQ63" s="26">
        <f t="shared" si="3"/>
        <v>109.10000000000002</v>
      </c>
      <c r="BR63" s="26">
        <f t="shared" si="4"/>
        <v>1.1762663721003628</v>
      </c>
      <c r="BS63" s="26">
        <f t="shared" si="5"/>
        <v>1.167156965749107</v>
      </c>
      <c r="BT63" s="26">
        <f t="shared" si="6"/>
        <v>1.2062953738540618</v>
      </c>
      <c r="BU63" s="26">
        <f t="shared" si="7"/>
        <v>1.2111840711713622</v>
      </c>
      <c r="BV63" s="26">
        <f t="shared" si="8"/>
        <v>1.2314258615238698</v>
      </c>
      <c r="BW63" s="26">
        <f t="shared" si="9"/>
        <v>1.2554520431928862</v>
      </c>
      <c r="BX63" s="26">
        <f t="shared" si="10"/>
        <v>1.2671417260490894</v>
      </c>
      <c r="BY63" s="26">
        <f t="shared" si="11"/>
        <v>1.280424392037397</v>
      </c>
      <c r="BZ63" s="26">
        <f t="shared" si="12"/>
        <v>1.2994982836017954</v>
      </c>
      <c r="CA63" s="26">
        <f t="shared" si="13"/>
        <v>1.3109586889365936</v>
      </c>
      <c r="CB63" s="26">
        <f t="shared" si="14"/>
        <v>1.3272775006563404</v>
      </c>
      <c r="CC63" s="26">
        <f t="shared" si="15"/>
        <v>1.3489305518880381</v>
      </c>
      <c r="CD63" s="26">
        <f t="shared" si="16"/>
        <v>1.3363015117001449</v>
      </c>
      <c r="CE63" s="26">
        <f t="shared" si="17"/>
        <v>1.3273809523809523</v>
      </c>
      <c r="CF63" s="26">
        <f t="shared" si="18"/>
        <v>1.3134172998855003</v>
      </c>
      <c r="CG63" s="26">
        <f t="shared" si="19"/>
        <v>1.3172314347512619</v>
      </c>
      <c r="CH63" s="26">
        <f t="shared" si="20"/>
        <v>1.323616064506125</v>
      </c>
      <c r="CI63" s="26">
        <f t="shared" si="21"/>
        <v>1.3307815651994002</v>
      </c>
      <c r="CJ63" s="26">
        <f t="shared" si="22"/>
        <v>1.3514276749294007</v>
      </c>
      <c r="CK63" s="26">
        <f t="shared" si="23"/>
        <v>1.3536758893280634</v>
      </c>
      <c r="CL63" s="26">
        <f t="shared" si="24"/>
        <v>1.3492478061011282</v>
      </c>
      <c r="CM63" s="26">
        <f t="shared" si="25"/>
        <v>1.3443841982958946</v>
      </c>
      <c r="CN63" s="26">
        <f t="shared" si="26"/>
        <v>1.3611996447045298</v>
      </c>
      <c r="CO63" s="26">
        <f t="shared" si="27"/>
        <v>1.3729803694542393</v>
      </c>
      <c r="CP63" s="26">
        <f t="shared" si="28"/>
        <v>1.349688796680498</v>
      </c>
      <c r="CQ63" s="26">
        <f t="shared" si="29"/>
        <v>1.3730594323349539</v>
      </c>
      <c r="CR63" s="26">
        <f t="shared" si="30"/>
        <v>1.3907889215274862</v>
      </c>
      <c r="CS63" s="26">
        <f t="shared" si="31"/>
        <v>1.3910447761194029</v>
      </c>
      <c r="CT63" s="26">
        <f t="shared" si="32"/>
        <v>1.3940448067287976</v>
      </c>
      <c r="CU63" s="26">
        <f t="shared" si="33"/>
        <v>1.3780677228953091</v>
      </c>
      <c r="CV63" s="26">
        <f t="shared" si="34"/>
        <v>1.3789625360230549</v>
      </c>
      <c r="CW63" s="26">
        <f t="shared" si="35"/>
        <v>1.4046054333764553</v>
      </c>
      <c r="CX63" s="26">
        <f t="shared" si="36"/>
        <v>1.4248683259320456</v>
      </c>
      <c r="CY63" s="26">
        <f t="shared" si="37"/>
        <v>1.4102478317934994</v>
      </c>
      <c r="CZ63" s="26">
        <f t="shared" si="38"/>
        <v>1.3957211020470988</v>
      </c>
      <c r="DA63" s="26">
        <f t="shared" si="39"/>
        <v>1.4110208697440114</v>
      </c>
      <c r="DB63" s="26">
        <f t="shared" si="40"/>
        <v>1.4230295566502462</v>
      </c>
      <c r="DC63" s="26">
        <f t="shared" si="41"/>
        <v>1.4237340310912729</v>
      </c>
      <c r="DD63" s="26">
        <f t="shared" si="42"/>
        <v>1.4200367647058825</v>
      </c>
      <c r="DE63" s="26">
        <f t="shared" si="43"/>
        <v>1.4223741961825049</v>
      </c>
      <c r="DF63" s="26">
        <f t="shared" si="44"/>
        <v>1.4241448074858107</v>
      </c>
      <c r="DG63" s="26">
        <f t="shared" si="45"/>
        <v>1.4253365973072216</v>
      </c>
      <c r="DH63" s="26">
        <f t="shared" si="46"/>
        <v>1.4234537660747093</v>
      </c>
      <c r="DI63" s="26">
        <f t="shared" si="47"/>
        <v>1.4297885288300627</v>
      </c>
      <c r="DJ63" s="26">
        <f t="shared" si="48"/>
        <v>1.4430147058823528</v>
      </c>
      <c r="DK63" s="26">
        <f t="shared" si="49"/>
        <v>1.434002759466503</v>
      </c>
      <c r="DL63" s="26">
        <f t="shared" si="50"/>
        <v>1.464581511394619</v>
      </c>
      <c r="DM63" s="26">
        <f t="shared" si="51"/>
        <v>1.4575645756457565</v>
      </c>
      <c r="DN63" s="26">
        <f t="shared" si="52"/>
        <v>1.4500692414217569</v>
      </c>
      <c r="DO63" s="26">
        <f t="shared" si="53"/>
        <v>1.4569719282098481</v>
      </c>
      <c r="DP63" s="26">
        <f t="shared" si="54"/>
        <v>1.4523518631643249</v>
      </c>
      <c r="DQ63" s="26">
        <f t="shared" si="55"/>
        <v>1.4691842900302114</v>
      </c>
      <c r="DR63" s="26">
        <f t="shared" si="56"/>
        <v>1.4703509479628882</v>
      </c>
      <c r="DS63" s="26">
        <f t="shared" si="57"/>
        <v>1.485279761598931</v>
      </c>
      <c r="DT63" s="26">
        <f t="shared" si="58"/>
        <v>1.4763851973011655</v>
      </c>
      <c r="DU63" s="26">
        <f t="shared" si="59"/>
        <v>1.4865853658536585</v>
      </c>
      <c r="DV63" s="26">
        <f t="shared" si="60"/>
        <v>85.764705882354988</v>
      </c>
      <c r="DW63" s="26">
        <f t="shared" si="61"/>
        <v>6.2645669291338484</v>
      </c>
      <c r="DX63" s="26">
        <f t="shared" si="62"/>
        <v>14.482300884955778</v>
      </c>
      <c r="DY63" s="17">
        <f t="shared" si="63"/>
        <v>13.039978535014763</v>
      </c>
      <c r="DZ63" s="26">
        <f t="shared" si="64"/>
        <v>15.487035739313246</v>
      </c>
      <c r="EA63" s="26">
        <f t="shared" si="65"/>
        <v>29.272873624899393</v>
      </c>
      <c r="EB63" s="26"/>
      <c r="EC63" s="26"/>
      <c r="ED63" s="26"/>
      <c r="EE63" s="26"/>
      <c r="EF63" s="26"/>
      <c r="EG63" s="26"/>
      <c r="EH63" s="26"/>
      <c r="EI63" s="26"/>
      <c r="EJ63" s="26"/>
      <c r="EK63" s="26"/>
      <c r="EL63" s="26"/>
      <c r="EM63" s="26"/>
      <c r="EN63" s="26"/>
      <c r="EO63" s="26"/>
      <c r="EP63" s="26"/>
      <c r="EQ63" s="26"/>
      <c r="ER63" s="26"/>
      <c r="ES63" s="26"/>
      <c r="ET63" s="26"/>
      <c r="EU63" s="26"/>
      <c r="EV63" s="26"/>
      <c r="EW63" s="26"/>
      <c r="EX63" s="26"/>
      <c r="EY63" s="26"/>
      <c r="EZ63" s="26"/>
      <c r="FA63" s="26"/>
      <c r="FB63" s="26"/>
      <c r="FC63" s="26"/>
      <c r="FD63" s="26"/>
      <c r="FE63" s="26"/>
      <c r="FF63" s="26"/>
      <c r="FG63" s="26"/>
      <c r="FH63" s="26"/>
      <c r="FI63" s="26"/>
      <c r="FJ63" s="26"/>
      <c r="FK63" s="26"/>
      <c r="FL63" s="26"/>
      <c r="FM63" s="26"/>
      <c r="FN63" s="26"/>
      <c r="FO63" s="26"/>
      <c r="FP63" s="26"/>
      <c r="FQ63" s="26"/>
      <c r="FR63" s="26"/>
      <c r="FS63" s="26"/>
      <c r="FT63" s="26"/>
      <c r="FU63" s="26"/>
      <c r="FV63" s="26"/>
      <c r="FW63" s="26"/>
    </row>
    <row r="64" spans="1:179">
      <c r="A64">
        <v>55</v>
      </c>
      <c r="B64">
        <v>1</v>
      </c>
      <c r="C64">
        <v>1</v>
      </c>
      <c r="D64" s="13">
        <v>276.39999999999998</v>
      </c>
      <c r="E64" s="13">
        <v>276.3</v>
      </c>
      <c r="F64" s="13">
        <v>275.39999999999998</v>
      </c>
      <c r="G64" s="13">
        <v>276.10000000000002</v>
      </c>
      <c r="H64" s="13">
        <v>276.39999999999998</v>
      </c>
      <c r="I64" s="13">
        <v>275.39999999999998</v>
      </c>
      <c r="J64" s="13">
        <v>280.2</v>
      </c>
      <c r="K64" s="46">
        <v>281.3</v>
      </c>
      <c r="L64" s="13">
        <v>285</v>
      </c>
      <c r="M64" s="13">
        <v>287.39999999999998</v>
      </c>
      <c r="N64" s="13">
        <v>291.60000000000002</v>
      </c>
      <c r="O64" s="13">
        <v>296.10000000000002</v>
      </c>
      <c r="P64" s="13">
        <v>303.10000000000002</v>
      </c>
      <c r="Q64" s="13">
        <v>306.89999999999998</v>
      </c>
      <c r="R64" s="13">
        <v>310.3</v>
      </c>
      <c r="S64" s="13">
        <v>309.89999999999998</v>
      </c>
      <c r="T64" s="13">
        <v>309.8</v>
      </c>
      <c r="U64" s="13">
        <v>312.39999999999998</v>
      </c>
      <c r="V64" s="13">
        <v>310.5</v>
      </c>
      <c r="W64" s="13">
        <v>311.7</v>
      </c>
      <c r="X64" s="13">
        <v>309.7</v>
      </c>
      <c r="Y64" s="13">
        <v>310.60000000000002</v>
      </c>
      <c r="Z64" s="13">
        <v>315.7</v>
      </c>
      <c r="AA64" s="13">
        <v>314.5</v>
      </c>
      <c r="AB64" s="13">
        <v>313.2</v>
      </c>
      <c r="AC64" s="13">
        <v>308</v>
      </c>
      <c r="AD64" s="13">
        <v>303.5</v>
      </c>
      <c r="AE64" s="13">
        <v>306.5</v>
      </c>
      <c r="AF64" s="13">
        <v>307.60000000000002</v>
      </c>
      <c r="AG64" s="13">
        <v>307.5</v>
      </c>
      <c r="AH64" s="13">
        <v>304.3</v>
      </c>
      <c r="AI64" s="13">
        <v>307.5</v>
      </c>
      <c r="AJ64" s="13">
        <v>305.2</v>
      </c>
      <c r="AK64" s="13">
        <v>307.10000000000002</v>
      </c>
      <c r="AL64" s="13">
        <v>308.89999999999998</v>
      </c>
      <c r="AM64" s="13">
        <v>311.10000000000002</v>
      </c>
      <c r="AN64" s="13">
        <v>315</v>
      </c>
      <c r="AO64" s="13">
        <v>316.7</v>
      </c>
      <c r="AP64" s="13">
        <v>315.10000000000002</v>
      </c>
      <c r="AQ64" s="13">
        <v>313.7</v>
      </c>
      <c r="AR64" s="13">
        <f t="shared" si="0"/>
        <v>314.75</v>
      </c>
      <c r="AS64" s="13">
        <v>315.8</v>
      </c>
      <c r="AT64" s="13">
        <v>318.3</v>
      </c>
      <c r="AU64" s="13">
        <v>318.39999999999998</v>
      </c>
      <c r="AV64" s="13">
        <v>314</v>
      </c>
      <c r="AW64" s="13">
        <v>314.3</v>
      </c>
      <c r="AX64" s="13">
        <v>315.8</v>
      </c>
      <c r="AY64" s="13">
        <v>320</v>
      </c>
      <c r="AZ64" s="13">
        <v>324</v>
      </c>
      <c r="BA64" s="13">
        <v>322.2</v>
      </c>
      <c r="BB64" s="13">
        <v>320.5</v>
      </c>
      <c r="BC64" s="13">
        <v>317.8</v>
      </c>
      <c r="BD64" s="13">
        <v>318.3</v>
      </c>
      <c r="BE64" s="13">
        <v>320.60000000000002</v>
      </c>
      <c r="BF64" s="13">
        <v>321.7</v>
      </c>
      <c r="BG64" s="13">
        <v>319.3</v>
      </c>
      <c r="BH64" s="13">
        <v>323.60000000000002</v>
      </c>
      <c r="BI64" s="13">
        <v>320.7</v>
      </c>
      <c r="BJ64" s="13">
        <v>321.10000000000002</v>
      </c>
      <c r="BK64" s="13">
        <v>323.3</v>
      </c>
      <c r="BL64" s="13">
        <v>324.8</v>
      </c>
      <c r="BM64" s="13">
        <v>326.60000000000002</v>
      </c>
      <c r="BN64" s="47">
        <v>327.8</v>
      </c>
      <c r="BO64" s="17">
        <f t="shared" si="1"/>
        <v>31.099999999999966</v>
      </c>
      <c r="BP64" s="26">
        <f t="shared" si="2"/>
        <v>15.400000000000034</v>
      </c>
      <c r="BQ64" s="26">
        <f t="shared" si="3"/>
        <v>43.5</v>
      </c>
      <c r="BR64" s="26">
        <f t="shared" si="4"/>
        <v>0.88780179895849765</v>
      </c>
      <c r="BS64" s="26">
        <f t="shared" si="5"/>
        <v>0.89829796175667165</v>
      </c>
      <c r="BT64" s="26">
        <f t="shared" si="6"/>
        <v>0.91378305336230192</v>
      </c>
      <c r="BU64" s="26">
        <f t="shared" si="7"/>
        <v>0.92649862317305676</v>
      </c>
      <c r="BV64" s="26">
        <f t="shared" si="8"/>
        <v>0.93613657919696491</v>
      </c>
      <c r="BW64" s="26">
        <f t="shared" si="9"/>
        <v>0.96262968452254949</v>
      </c>
      <c r="BX64" s="26">
        <f t="shared" si="10"/>
        <v>0.97197149643705438</v>
      </c>
      <c r="BY64" s="26">
        <f t="shared" si="11"/>
        <v>0.97788749409107623</v>
      </c>
      <c r="BZ64" s="26">
        <f t="shared" si="12"/>
        <v>0.98199102191708454</v>
      </c>
      <c r="CA64" s="26">
        <f t="shared" si="13"/>
        <v>0.97324467249594226</v>
      </c>
      <c r="CB64" s="26">
        <f t="shared" si="14"/>
        <v>0.98419532685744293</v>
      </c>
      <c r="CC64" s="26">
        <f t="shared" si="15"/>
        <v>0.9838922630050172</v>
      </c>
      <c r="CD64" s="26">
        <f t="shared" si="16"/>
        <v>0.9682128805135638</v>
      </c>
      <c r="CE64" s="26">
        <f t="shared" si="17"/>
        <v>0.97023809523809523</v>
      </c>
      <c r="CF64" s="26">
        <f t="shared" si="18"/>
        <v>0.96991776829395238</v>
      </c>
      <c r="CG64" s="26">
        <f t="shared" si="19"/>
        <v>0.97548666186012989</v>
      </c>
      <c r="CH64" s="26">
        <f t="shared" si="20"/>
        <v>0.97534501473096613</v>
      </c>
      <c r="CI64" s="26">
        <f t="shared" si="21"/>
        <v>0.97201675890963646</v>
      </c>
      <c r="CJ64" s="26">
        <f t="shared" si="22"/>
        <v>0.96642610605585189</v>
      </c>
      <c r="CK64" s="26">
        <f t="shared" si="23"/>
        <v>0.95968379446640317</v>
      </c>
      <c r="CL64" s="26">
        <f t="shared" si="24"/>
        <v>0.96061429168407841</v>
      </c>
      <c r="CM64" s="26">
        <f t="shared" si="25"/>
        <v>0.95305964368706431</v>
      </c>
      <c r="CN64" s="26">
        <f t="shared" si="26"/>
        <v>0.96400020899733518</v>
      </c>
      <c r="CO64" s="26">
        <f t="shared" si="27"/>
        <v>0.96089679490553126</v>
      </c>
      <c r="CP64" s="26">
        <f t="shared" si="28"/>
        <v>0.95695020746887971</v>
      </c>
      <c r="CQ64" s="26">
        <f t="shared" si="29"/>
        <v>0.95718990120746439</v>
      </c>
      <c r="CR64" s="26">
        <f t="shared" si="30"/>
        <v>0.96653378094838438</v>
      </c>
      <c r="CS64" s="26">
        <f t="shared" si="31"/>
        <v>0.97062058130400619</v>
      </c>
      <c r="CT64" s="26">
        <f t="shared" si="32"/>
        <v>0.9691337192700088</v>
      </c>
      <c r="CU64" s="26">
        <f t="shared" si="33"/>
        <v>0.97856477166821987</v>
      </c>
      <c r="CV64" s="26">
        <f t="shared" si="34"/>
        <v>0.97787155207904486</v>
      </c>
      <c r="CW64" s="26">
        <f t="shared" si="35"/>
        <v>0.9783182406209574</v>
      </c>
      <c r="CX64" s="26">
        <f t="shared" si="36"/>
        <v>0.97190953216978193</v>
      </c>
      <c r="CY64" s="26">
        <f t="shared" si="37"/>
        <v>0.97202563244717832</v>
      </c>
      <c r="CZ64" s="26">
        <f t="shared" si="38"/>
        <v>0.97214098814837635</v>
      </c>
      <c r="DA64" s="26">
        <f t="shared" si="39"/>
        <v>0.98170042150714509</v>
      </c>
      <c r="DB64" s="26">
        <f t="shared" si="40"/>
        <v>0.98029556650246297</v>
      </c>
      <c r="DC64" s="26">
        <f t="shared" si="41"/>
        <v>0.96659996921656155</v>
      </c>
      <c r="DD64" s="26">
        <f t="shared" si="42"/>
        <v>0.96292892156862753</v>
      </c>
      <c r="DE64" s="26">
        <f t="shared" si="43"/>
        <v>0.9670307236909258</v>
      </c>
      <c r="DF64" s="26">
        <f t="shared" si="44"/>
        <v>0.98174566651326889</v>
      </c>
      <c r="DG64" s="26">
        <f t="shared" si="45"/>
        <v>0.99143206854345167</v>
      </c>
      <c r="DH64" s="26">
        <f t="shared" si="46"/>
        <v>0.98652786282914884</v>
      </c>
      <c r="DI64" s="26">
        <f t="shared" si="47"/>
        <v>0.97520158223033648</v>
      </c>
      <c r="DJ64" s="26">
        <f t="shared" si="48"/>
        <v>0.97365196078431371</v>
      </c>
      <c r="DK64" s="26">
        <f t="shared" si="49"/>
        <v>0.97593131994481064</v>
      </c>
      <c r="DL64" s="26">
        <f t="shared" si="50"/>
        <v>0.98955707598127474</v>
      </c>
      <c r="DM64" s="26">
        <f t="shared" si="51"/>
        <v>0.98923739237392372</v>
      </c>
      <c r="DN64" s="26">
        <f t="shared" si="52"/>
        <v>0.98261270964763803</v>
      </c>
      <c r="DO64" s="26">
        <f t="shared" si="53"/>
        <v>0.99279030526154333</v>
      </c>
      <c r="DP64" s="26">
        <f t="shared" si="54"/>
        <v>0.97953573610262656</v>
      </c>
      <c r="DQ64" s="26">
        <f t="shared" si="55"/>
        <v>0.97009063444108767</v>
      </c>
      <c r="DR64" s="26">
        <f t="shared" si="56"/>
        <v>0.97811617587736988</v>
      </c>
      <c r="DS64" s="26">
        <f t="shared" si="57"/>
        <v>1.0012844885166725</v>
      </c>
      <c r="DT64" s="26">
        <f t="shared" si="58"/>
        <v>1.0016356573297895</v>
      </c>
      <c r="DU64" s="26">
        <f t="shared" si="59"/>
        <v>0.99939024390243902</v>
      </c>
      <c r="DV64" s="26">
        <f t="shared" si="60"/>
        <v>54.882352941177693</v>
      </c>
      <c r="DW64" s="26">
        <f t="shared" si="61"/>
        <v>1.4551181102362212</v>
      </c>
      <c r="DX64" s="26">
        <f t="shared" si="62"/>
        <v>5.7743362831858498</v>
      </c>
      <c r="DY64" s="17">
        <f t="shared" si="63"/>
        <v>11.055812300035536</v>
      </c>
      <c r="DZ64" s="26">
        <f t="shared" si="64"/>
        <v>5.0741350906095661</v>
      </c>
      <c r="EA64" s="26">
        <f t="shared" si="65"/>
        <v>15.463917525773196</v>
      </c>
      <c r="EB64" s="26"/>
      <c r="EC64" s="26"/>
      <c r="ED64" s="26"/>
      <c r="EE64" s="26"/>
      <c r="EF64" s="26"/>
      <c r="EG64" s="26"/>
      <c r="EH64" s="26"/>
      <c r="EI64" s="26"/>
      <c r="EJ64" s="26"/>
      <c r="EK64" s="26"/>
      <c r="EL64" s="26"/>
      <c r="EM64" s="26"/>
      <c r="EN64" s="26"/>
      <c r="EO64" s="26"/>
      <c r="EP64" s="26"/>
      <c r="EQ64" s="26"/>
      <c r="ER64" s="26"/>
      <c r="ES64" s="26"/>
      <c r="ET64" s="26"/>
      <c r="EU64" s="26"/>
      <c r="EV64" s="26"/>
      <c r="EW64" s="26"/>
      <c r="EX64" s="26"/>
      <c r="EY64" s="26"/>
      <c r="EZ64" s="26"/>
      <c r="FA64" s="26"/>
      <c r="FB64" s="26"/>
      <c r="FC64" s="26"/>
      <c r="FD64" s="26"/>
      <c r="FE64" s="26"/>
      <c r="FF64" s="26"/>
      <c r="FG64" s="26"/>
      <c r="FH64" s="26"/>
      <c r="FI64" s="26"/>
      <c r="FJ64" s="26"/>
      <c r="FK64" s="26"/>
      <c r="FL64" s="26"/>
      <c r="FM64" s="26"/>
      <c r="FN64" s="26"/>
      <c r="FO64" s="26"/>
      <c r="FP64" s="26"/>
      <c r="FQ64" s="26"/>
      <c r="FR64" s="26"/>
      <c r="FS64" s="26"/>
      <c r="FT64" s="26"/>
      <c r="FU64" s="26"/>
      <c r="FV64" s="26"/>
      <c r="FW64" s="26"/>
    </row>
    <row r="65" spans="1:179">
      <c r="A65">
        <v>56</v>
      </c>
      <c r="B65">
        <v>0</v>
      </c>
      <c r="C65">
        <v>2</v>
      </c>
      <c r="D65" s="14">
        <v>509.7</v>
      </c>
      <c r="E65" s="14">
        <v>504.1</v>
      </c>
      <c r="F65" s="14">
        <v>500.3</v>
      </c>
      <c r="G65" s="14">
        <v>497</v>
      </c>
      <c r="H65" s="14">
        <v>499.1</v>
      </c>
      <c r="I65" s="14">
        <v>491.5</v>
      </c>
      <c r="J65" s="14">
        <v>495.9</v>
      </c>
      <c r="K65" s="48">
        <v>496.4</v>
      </c>
      <c r="L65" s="14">
        <v>488.2</v>
      </c>
      <c r="M65" s="14">
        <v>494.3</v>
      </c>
      <c r="N65" s="14">
        <v>498.2</v>
      </c>
      <c r="O65" s="14">
        <v>500.8</v>
      </c>
      <c r="P65" s="14">
        <v>503</v>
      </c>
      <c r="Q65" s="14">
        <v>505.7</v>
      </c>
      <c r="R65" s="14">
        <v>510.7</v>
      </c>
      <c r="S65" s="14">
        <v>505.4</v>
      </c>
      <c r="T65" s="14">
        <v>511.3</v>
      </c>
      <c r="U65" s="14">
        <v>511.2</v>
      </c>
      <c r="V65" s="14">
        <v>512.79999999999995</v>
      </c>
      <c r="W65" s="14">
        <v>516.1</v>
      </c>
      <c r="X65" s="14">
        <v>506.9</v>
      </c>
      <c r="Y65" s="14">
        <v>510.5</v>
      </c>
      <c r="Z65" s="14">
        <v>515.4</v>
      </c>
      <c r="AA65" s="14">
        <v>517.20000000000005</v>
      </c>
      <c r="AB65" s="14">
        <v>517.70000000000005</v>
      </c>
      <c r="AC65" s="14">
        <v>518.4</v>
      </c>
      <c r="AD65" s="14">
        <v>516.9</v>
      </c>
      <c r="AE65" s="14">
        <v>519.1</v>
      </c>
      <c r="AF65" s="14">
        <v>522.1</v>
      </c>
      <c r="AG65" s="14">
        <v>520.29999999999995</v>
      </c>
      <c r="AH65" s="14">
        <v>517.4</v>
      </c>
      <c r="AI65" s="14">
        <v>517.1</v>
      </c>
      <c r="AJ65" s="14">
        <v>522.1</v>
      </c>
      <c r="AK65" s="14">
        <v>520.9</v>
      </c>
      <c r="AL65" s="14">
        <v>520.70000000000005</v>
      </c>
      <c r="AM65" s="14">
        <v>523.29999999999995</v>
      </c>
      <c r="AN65" s="14">
        <v>523.70000000000005</v>
      </c>
      <c r="AO65" s="14">
        <v>527.9</v>
      </c>
      <c r="AP65" s="14">
        <v>528.6</v>
      </c>
      <c r="AQ65" s="14">
        <v>531</v>
      </c>
      <c r="AR65" s="13">
        <f t="shared" si="0"/>
        <v>532.1</v>
      </c>
      <c r="AS65" s="14">
        <v>533.20000000000005</v>
      </c>
      <c r="AT65" s="14">
        <v>536.20000000000005</v>
      </c>
      <c r="AU65" s="14">
        <v>540</v>
      </c>
      <c r="AV65" s="14">
        <v>539.1</v>
      </c>
      <c r="AW65" s="14">
        <v>544.9</v>
      </c>
      <c r="AX65" s="14">
        <v>544.1</v>
      </c>
      <c r="AY65" s="14">
        <v>544.4</v>
      </c>
      <c r="AZ65" s="14">
        <v>545.29999999999995</v>
      </c>
      <c r="BA65" s="14">
        <v>551.20000000000005</v>
      </c>
      <c r="BB65" s="14">
        <v>552.5</v>
      </c>
      <c r="BC65" s="14">
        <v>553.20000000000005</v>
      </c>
      <c r="BD65" s="14">
        <v>552.70000000000005</v>
      </c>
      <c r="BE65" s="14">
        <v>557.20000000000005</v>
      </c>
      <c r="BF65" s="14">
        <v>553.9</v>
      </c>
      <c r="BG65" s="14">
        <v>554.29999999999995</v>
      </c>
      <c r="BH65" s="14">
        <v>558.1</v>
      </c>
      <c r="BI65" s="14">
        <v>561.20000000000005</v>
      </c>
      <c r="BJ65" s="14">
        <v>565.20000000000005</v>
      </c>
      <c r="BK65" s="14">
        <v>568.70000000000005</v>
      </c>
      <c r="BL65" s="14">
        <v>562.70000000000005</v>
      </c>
      <c r="BM65" s="14">
        <v>566.29999999999995</v>
      </c>
      <c r="BN65" s="49">
        <v>566.79999999999995</v>
      </c>
      <c r="BO65" s="17">
        <f t="shared" si="1"/>
        <v>14.800000000000011</v>
      </c>
      <c r="BP65" s="26">
        <f t="shared" si="2"/>
        <v>55.599999999999966</v>
      </c>
      <c r="BQ65" s="26">
        <f t="shared" si="3"/>
        <v>66.300000000000068</v>
      </c>
      <c r="BR65" s="26">
        <f t="shared" si="4"/>
        <v>0.91426466525462757</v>
      </c>
      <c r="BS65" s="26">
        <f t="shared" si="5"/>
        <v>0.89924479646343713</v>
      </c>
      <c r="BT65" s="26">
        <f t="shared" si="6"/>
        <v>0.91085824849127017</v>
      </c>
      <c r="BU65" s="26">
        <f t="shared" si="7"/>
        <v>0.91676378580629336</v>
      </c>
      <c r="BV65" s="26">
        <f t="shared" si="8"/>
        <v>0.92546507330294447</v>
      </c>
      <c r="BW65" s="26">
        <f t="shared" si="9"/>
        <v>0.93070589323711739</v>
      </c>
      <c r="BX65" s="26">
        <f t="shared" si="10"/>
        <v>0.93397358943577435</v>
      </c>
      <c r="BY65" s="26">
        <f t="shared" si="11"/>
        <v>0.93832680058794704</v>
      </c>
      <c r="BZ65" s="26">
        <f t="shared" si="12"/>
        <v>0.9345702222085247</v>
      </c>
      <c r="CA65" s="26">
        <f t="shared" si="13"/>
        <v>0.94217008077147502</v>
      </c>
      <c r="CB65" s="26">
        <f t="shared" si="14"/>
        <v>0.94077232156550006</v>
      </c>
      <c r="CC65" s="26">
        <f t="shared" si="15"/>
        <v>0.94998147462022975</v>
      </c>
      <c r="CD65" s="26">
        <f t="shared" si="16"/>
        <v>0.94155923133057651</v>
      </c>
      <c r="CE65" s="26">
        <f t="shared" si="17"/>
        <v>0.93114533263937782</v>
      </c>
      <c r="CF65" s="26">
        <f t="shared" si="18"/>
        <v>0.93606747753804775</v>
      </c>
      <c r="CG65" s="26">
        <f t="shared" si="19"/>
        <v>0.94131255326920715</v>
      </c>
      <c r="CH65" s="26">
        <f t="shared" si="20"/>
        <v>0.93735274572585026</v>
      </c>
      <c r="CI65" s="26">
        <f t="shared" si="21"/>
        <v>0.94053170229516159</v>
      </c>
      <c r="CJ65" s="26">
        <f t="shared" si="22"/>
        <v>0.94423362982301684</v>
      </c>
      <c r="CK65" s="26">
        <f t="shared" si="23"/>
        <v>0.94557760907344734</v>
      </c>
      <c r="CL65" s="26">
        <f t="shared" si="24"/>
        <v>0.94989173198328714</v>
      </c>
      <c r="CM65" s="26">
        <f t="shared" si="25"/>
        <v>0.94551930216413627</v>
      </c>
      <c r="CN65" s="26">
        <f t="shared" si="26"/>
        <v>0.94297106264725417</v>
      </c>
      <c r="CO65" s="26">
        <f t="shared" si="27"/>
        <v>0.94122640794360635</v>
      </c>
      <c r="CP65" s="26">
        <f t="shared" si="28"/>
        <v>0.93291637850678066</v>
      </c>
      <c r="CQ65" s="26">
        <f t="shared" si="29"/>
        <v>0.94961804292469987</v>
      </c>
      <c r="CR65" s="26">
        <f t="shared" si="30"/>
        <v>0.94240742974309466</v>
      </c>
      <c r="CS65" s="26">
        <f t="shared" si="31"/>
        <v>0.93989169675090256</v>
      </c>
      <c r="CT65" s="26">
        <f t="shared" si="32"/>
        <v>0.9414974961767969</v>
      </c>
      <c r="CU65" s="26">
        <f t="shared" si="33"/>
        <v>0.94425579228896839</v>
      </c>
      <c r="CV65" s="26">
        <f t="shared" si="34"/>
        <v>0.94557721587007793</v>
      </c>
      <c r="CW65" s="26">
        <f t="shared" si="35"/>
        <v>0.94626607393263118</v>
      </c>
      <c r="CX65" s="26">
        <f t="shared" si="36"/>
        <v>0.95195410541412684</v>
      </c>
      <c r="CY65" s="26">
        <f t="shared" si="37"/>
        <v>0.95319275984325447</v>
      </c>
      <c r="CZ65" s="26">
        <f t="shared" si="38"/>
        <v>0.95442951118005948</v>
      </c>
      <c r="DA65" s="26">
        <f t="shared" si="39"/>
        <v>0.9553674832962139</v>
      </c>
      <c r="DB65" s="26">
        <f t="shared" si="40"/>
        <v>0.95665524979331518</v>
      </c>
      <c r="DC65" s="26">
        <f t="shared" si="41"/>
        <v>0.95556868537666184</v>
      </c>
      <c r="DD65" s="26">
        <f t="shared" si="42"/>
        <v>0.96391296656642478</v>
      </c>
      <c r="DE65" s="26">
        <f t="shared" si="43"/>
        <v>0.96105272454296575</v>
      </c>
      <c r="DF65" s="26">
        <f t="shared" si="44"/>
        <v>0.96217744786143533</v>
      </c>
      <c r="DG65" s="26">
        <f t="shared" si="45"/>
        <v>0.95955655922808458</v>
      </c>
      <c r="DH65" s="26">
        <f t="shared" si="46"/>
        <v>0.97025171624713968</v>
      </c>
      <c r="DI65" s="26">
        <f t="shared" si="47"/>
        <v>0.97063215530114477</v>
      </c>
      <c r="DJ65" s="26">
        <f t="shared" si="48"/>
        <v>0.96857217893723202</v>
      </c>
      <c r="DK65" s="26">
        <f t="shared" si="49"/>
        <v>0.96840322392243905</v>
      </c>
      <c r="DL65" s="26">
        <f t="shared" si="50"/>
        <v>0.98032431164413703</v>
      </c>
      <c r="DM65" s="26">
        <f t="shared" si="51"/>
        <v>0.97589193950961672</v>
      </c>
      <c r="DN65" s="26">
        <f t="shared" si="52"/>
        <v>0.97593755502083446</v>
      </c>
      <c r="DO65" s="26">
        <f t="shared" si="53"/>
        <v>0.97812180517014746</v>
      </c>
      <c r="DP65" s="26">
        <f t="shared" si="54"/>
        <v>0.98312408759124092</v>
      </c>
      <c r="DQ65" s="26">
        <f t="shared" si="55"/>
        <v>0.98059740334846612</v>
      </c>
      <c r="DR65" s="26">
        <f t="shared" si="56"/>
        <v>0.98953107328248702</v>
      </c>
      <c r="DS65" s="26">
        <f t="shared" si="57"/>
        <v>0.98231015420424794</v>
      </c>
      <c r="DT65" s="26">
        <f t="shared" si="58"/>
        <v>0.98661401318272901</v>
      </c>
      <c r="DU65" s="26">
        <f t="shared" si="59"/>
        <v>0.98616789908655933</v>
      </c>
      <c r="DV65" s="26">
        <f t="shared" si="60"/>
        <v>34.153846153848122</v>
      </c>
      <c r="DW65" s="26">
        <f t="shared" si="61"/>
        <v>1.7725823591923471</v>
      </c>
      <c r="DX65" s="26">
        <f t="shared" si="62"/>
        <v>2.218627997769107</v>
      </c>
      <c r="DY65" s="17">
        <f t="shared" si="63"/>
        <v>2.9814665592264329</v>
      </c>
      <c r="DZ65" s="26">
        <f t="shared" si="64"/>
        <v>10.756432578835359</v>
      </c>
      <c r="EA65" s="26">
        <f t="shared" si="65"/>
        <v>13.356164383561659</v>
      </c>
      <c r="EB65" s="26"/>
      <c r="EC65" s="26"/>
      <c r="ED65" s="26"/>
      <c r="EE65" s="26"/>
      <c r="EF65" s="26"/>
      <c r="EG65" s="26"/>
      <c r="EH65" s="26"/>
      <c r="EI65" s="26"/>
      <c r="EJ65" s="26"/>
      <c r="EK65" s="26"/>
      <c r="EL65" s="26"/>
      <c r="EM65" s="26"/>
      <c r="EN65" s="26"/>
      <c r="EO65" s="26"/>
      <c r="EP65" s="26"/>
      <c r="EQ65" s="26"/>
      <c r="ER65" s="26"/>
      <c r="ES65" s="26"/>
      <c r="ET65" s="26"/>
      <c r="EU65" s="26"/>
      <c r="EV65" s="26"/>
      <c r="EW65" s="26"/>
      <c r="EX65" s="26"/>
      <c r="EY65" s="26"/>
      <c r="EZ65" s="26"/>
      <c r="FA65" s="26"/>
      <c r="FB65" s="26"/>
      <c r="FC65" s="26"/>
      <c r="FD65" s="26"/>
      <c r="FE65" s="26"/>
      <c r="FF65" s="26"/>
      <c r="FG65" s="26"/>
      <c r="FH65" s="26"/>
      <c r="FI65" s="26"/>
      <c r="FJ65" s="26"/>
      <c r="FK65" s="26"/>
      <c r="FL65" s="26"/>
      <c r="FM65" s="26"/>
      <c r="FN65" s="26"/>
      <c r="FO65" s="26"/>
      <c r="FP65" s="26"/>
      <c r="FQ65" s="26"/>
      <c r="FR65" s="26"/>
      <c r="FS65" s="26"/>
      <c r="FT65" s="26"/>
      <c r="FU65" s="26"/>
      <c r="FV65" s="26"/>
      <c r="FW65" s="26"/>
    </row>
    <row r="66" spans="1:179">
      <c r="A66">
        <v>57</v>
      </c>
      <c r="B66">
        <v>0</v>
      </c>
      <c r="C66">
        <v>0</v>
      </c>
      <c r="D66" s="13">
        <v>536</v>
      </c>
      <c r="E66" s="13">
        <v>529.6</v>
      </c>
      <c r="F66" s="13">
        <v>521.20000000000005</v>
      </c>
      <c r="G66" s="13">
        <v>520.20000000000005</v>
      </c>
      <c r="H66" s="13">
        <v>524.70000000000005</v>
      </c>
      <c r="I66" s="13">
        <v>516.70000000000005</v>
      </c>
      <c r="J66" s="13">
        <v>517.79999999999995</v>
      </c>
      <c r="K66" s="46">
        <v>509.8</v>
      </c>
      <c r="L66" s="13">
        <v>512.4</v>
      </c>
      <c r="M66" s="13">
        <v>515.20000000000005</v>
      </c>
      <c r="N66" s="13">
        <v>515.29999999999995</v>
      </c>
      <c r="O66" s="13">
        <v>511.6</v>
      </c>
      <c r="P66" s="13">
        <v>515.20000000000005</v>
      </c>
      <c r="Q66" s="13">
        <v>514.9</v>
      </c>
      <c r="R66" s="13">
        <v>513</v>
      </c>
      <c r="S66" s="13">
        <v>513.20000000000005</v>
      </c>
      <c r="T66" s="13">
        <v>509.1</v>
      </c>
      <c r="U66" s="13">
        <v>514.29999999999995</v>
      </c>
      <c r="V66" s="13">
        <v>511.5</v>
      </c>
      <c r="W66" s="13">
        <v>517.70000000000005</v>
      </c>
      <c r="X66" s="13">
        <v>516.4</v>
      </c>
      <c r="Y66" s="13">
        <v>521.9</v>
      </c>
      <c r="Z66" s="13">
        <v>521.4</v>
      </c>
      <c r="AA66" s="13">
        <v>527.1</v>
      </c>
      <c r="AB66" s="13">
        <v>520.70000000000005</v>
      </c>
      <c r="AC66" s="13">
        <v>524.5</v>
      </c>
      <c r="AD66" s="13">
        <v>517.20000000000005</v>
      </c>
      <c r="AE66" s="13">
        <v>519.79999999999995</v>
      </c>
      <c r="AF66" s="13">
        <v>527</v>
      </c>
      <c r="AG66" s="13">
        <v>525.6</v>
      </c>
      <c r="AH66" s="50">
        <f>AVERAGE(AG66,AI66)</f>
        <v>528.04999999999995</v>
      </c>
      <c r="AI66" s="13">
        <v>530.5</v>
      </c>
      <c r="AJ66" s="13">
        <v>526.5</v>
      </c>
      <c r="AK66" s="13">
        <v>527.20000000000005</v>
      </c>
      <c r="AL66" s="13">
        <v>528.4</v>
      </c>
      <c r="AM66" s="13">
        <v>531.1</v>
      </c>
      <c r="AN66" s="13">
        <v>532.6</v>
      </c>
      <c r="AO66" s="13">
        <v>535.4</v>
      </c>
      <c r="AP66" s="13">
        <v>533.29999999999995</v>
      </c>
      <c r="AQ66" s="13">
        <v>532.4</v>
      </c>
      <c r="AR66" s="13">
        <f t="shared" si="0"/>
        <v>532.09999999999991</v>
      </c>
      <c r="AS66" s="13">
        <v>531.79999999999995</v>
      </c>
      <c r="AT66" s="13">
        <v>530.70000000000005</v>
      </c>
      <c r="AU66" s="13">
        <v>532.79999999999995</v>
      </c>
      <c r="AV66" s="13">
        <v>536.1</v>
      </c>
      <c r="AW66" s="13">
        <v>535.29999999999995</v>
      </c>
      <c r="AX66" s="13">
        <v>536.4</v>
      </c>
      <c r="AY66" s="13">
        <v>535.5</v>
      </c>
      <c r="AZ66" s="13">
        <v>540.79999999999995</v>
      </c>
      <c r="BA66" s="13">
        <v>538.70000000000005</v>
      </c>
      <c r="BB66" s="13">
        <v>539.1</v>
      </c>
      <c r="BC66" s="13">
        <v>537.5</v>
      </c>
      <c r="BD66" s="13">
        <v>545</v>
      </c>
      <c r="BE66" s="13">
        <v>543.20000000000005</v>
      </c>
      <c r="BF66" s="13">
        <v>540.6</v>
      </c>
      <c r="BG66" s="13">
        <v>538.6</v>
      </c>
      <c r="BH66" s="13">
        <v>544.5</v>
      </c>
      <c r="BI66" s="13">
        <v>543.70000000000005</v>
      </c>
      <c r="BJ66" s="13">
        <v>547.5</v>
      </c>
      <c r="BK66" s="13">
        <v>539.29999999999995</v>
      </c>
      <c r="BL66" s="13">
        <v>541.9</v>
      </c>
      <c r="BM66" s="13">
        <v>542.1</v>
      </c>
      <c r="BN66" s="47">
        <v>541.20000000000005</v>
      </c>
      <c r="BO66" s="17">
        <f t="shared" si="1"/>
        <v>4.4999999999999432</v>
      </c>
      <c r="BP66" s="26">
        <f t="shared" si="2"/>
        <v>26.900000000000091</v>
      </c>
      <c r="BQ66" s="26">
        <f t="shared" si="3"/>
        <v>32.099999999999966</v>
      </c>
      <c r="BR66" s="26">
        <f t="shared" si="4"/>
        <v>0.93894465420388629</v>
      </c>
      <c r="BS66" s="26">
        <f t="shared" si="5"/>
        <v>0.9438202247191011</v>
      </c>
      <c r="BT66" s="26">
        <f t="shared" si="6"/>
        <v>0.94937117059013243</v>
      </c>
      <c r="BU66" s="26">
        <f t="shared" si="7"/>
        <v>0.94823038704532914</v>
      </c>
      <c r="BV66" s="26">
        <f t="shared" si="8"/>
        <v>0.94542318590612295</v>
      </c>
      <c r="BW66" s="26">
        <f t="shared" si="9"/>
        <v>0.95327967434545302</v>
      </c>
      <c r="BX66" s="26">
        <f t="shared" si="10"/>
        <v>0.95096500138516948</v>
      </c>
      <c r="BY66" s="26">
        <f t="shared" si="11"/>
        <v>0.94255267025967671</v>
      </c>
      <c r="BZ66" s="26">
        <f t="shared" si="12"/>
        <v>0.94899374364348033</v>
      </c>
      <c r="CA66" s="26">
        <f t="shared" si="13"/>
        <v>0.93811615122385672</v>
      </c>
      <c r="CB66" s="26">
        <f t="shared" si="14"/>
        <v>0.94647731803821722</v>
      </c>
      <c r="CC66" s="26">
        <f t="shared" si="15"/>
        <v>0.94757317525009266</v>
      </c>
      <c r="CD66" s="26">
        <f t="shared" si="16"/>
        <v>0.94447822914132828</v>
      </c>
      <c r="CE66" s="26">
        <f t="shared" si="17"/>
        <v>0.94859627101001132</v>
      </c>
      <c r="CF66" s="26">
        <f t="shared" si="18"/>
        <v>0.95697084530285426</v>
      </c>
      <c r="CG66" s="26">
        <f t="shared" si="19"/>
        <v>0.95227079021064143</v>
      </c>
      <c r="CH66" s="26">
        <f t="shared" si="20"/>
        <v>0.95529511266839839</v>
      </c>
      <c r="CI66" s="26">
        <f t="shared" si="21"/>
        <v>0.94598195361230564</v>
      </c>
      <c r="CJ66" s="26">
        <f t="shared" si="22"/>
        <v>0.95534440363073381</v>
      </c>
      <c r="CK66" s="26">
        <f t="shared" si="23"/>
        <v>0.94612640629287492</v>
      </c>
      <c r="CL66" s="26">
        <f t="shared" si="24"/>
        <v>0.95117264936411594</v>
      </c>
      <c r="CM66" s="26">
        <f t="shared" si="25"/>
        <v>0.95439316652078099</v>
      </c>
      <c r="CN66" s="26">
        <f t="shared" si="26"/>
        <v>0.95257657222255787</v>
      </c>
      <c r="CO66" s="26">
        <f t="shared" si="27"/>
        <v>0.9606003183506403</v>
      </c>
      <c r="CP66" s="26">
        <f t="shared" si="28"/>
        <v>0.95709174008479425</v>
      </c>
      <c r="CQ66" s="26">
        <f t="shared" si="29"/>
        <v>0.95762095307384487</v>
      </c>
      <c r="CR66" s="26">
        <f t="shared" si="30"/>
        <v>0.95380533108189591</v>
      </c>
      <c r="CS66" s="26">
        <f t="shared" si="31"/>
        <v>0.95379061371841156</v>
      </c>
      <c r="CT66" s="26">
        <f t="shared" si="32"/>
        <v>0.95553090047677602</v>
      </c>
      <c r="CU66" s="26">
        <f t="shared" si="33"/>
        <v>0.96030291192114681</v>
      </c>
      <c r="CV66" s="26">
        <f t="shared" si="34"/>
        <v>0.95901125473923043</v>
      </c>
      <c r="CW66" s="26">
        <f t="shared" si="35"/>
        <v>0.95467971477160829</v>
      </c>
      <c r="CX66" s="26">
        <f t="shared" si="36"/>
        <v>0.95446396557906044</v>
      </c>
      <c r="CY66" s="26">
        <f t="shared" si="37"/>
        <v>0.95319275984325424</v>
      </c>
      <c r="CZ66" s="26">
        <f t="shared" si="38"/>
        <v>0.95192350721221974</v>
      </c>
      <c r="DA66" s="26">
        <f t="shared" si="39"/>
        <v>0.94556792873051232</v>
      </c>
      <c r="DB66" s="26">
        <f t="shared" si="40"/>
        <v>0.9438998464627375</v>
      </c>
      <c r="DC66" s="26">
        <f t="shared" si="41"/>
        <v>0.95025110782865596</v>
      </c>
      <c r="DD66" s="26">
        <f t="shared" si="42"/>
        <v>0.94693083318591875</v>
      </c>
      <c r="DE66" s="26">
        <f t="shared" si="43"/>
        <v>0.94745208866908059</v>
      </c>
      <c r="DF66" s="26">
        <f t="shared" si="44"/>
        <v>0.94644750795334065</v>
      </c>
      <c r="DG66" s="26">
        <f t="shared" si="45"/>
        <v>0.95163797401530925</v>
      </c>
      <c r="DH66" s="26">
        <f t="shared" si="46"/>
        <v>0.94824854779088197</v>
      </c>
      <c r="DI66" s="26">
        <f t="shared" si="47"/>
        <v>0.94709103153456509</v>
      </c>
      <c r="DJ66" s="26">
        <f t="shared" si="48"/>
        <v>0.94108377834194168</v>
      </c>
      <c r="DK66" s="26">
        <f t="shared" si="49"/>
        <v>0.95491180936806441</v>
      </c>
      <c r="DL66" s="26">
        <f t="shared" si="50"/>
        <v>0.95569304753247519</v>
      </c>
      <c r="DM66" s="26">
        <f t="shared" si="51"/>
        <v>0.9524592570841286</v>
      </c>
      <c r="DN66" s="26">
        <f t="shared" si="52"/>
        <v>0.9482950877398908</v>
      </c>
      <c r="DO66" s="26">
        <f t="shared" si="53"/>
        <v>0.95428654885351238</v>
      </c>
      <c r="DP66" s="26">
        <f t="shared" si="54"/>
        <v>0.95246715328467157</v>
      </c>
      <c r="DQ66" s="26">
        <f t="shared" si="55"/>
        <v>0.9498886736257699</v>
      </c>
      <c r="DR66" s="26">
        <f t="shared" si="56"/>
        <v>0.93837543137198032</v>
      </c>
      <c r="DS66" s="26">
        <f t="shared" si="57"/>
        <v>0.94599941809717769</v>
      </c>
      <c r="DT66" s="26">
        <f t="shared" si="58"/>
        <v>0.94445251023548904</v>
      </c>
      <c r="DU66" s="26">
        <f t="shared" si="59"/>
        <v>0.94162679425837326</v>
      </c>
      <c r="DV66" s="26">
        <f t="shared" si="60"/>
        <v>10.384615384615843</v>
      </c>
      <c r="DW66" s="26">
        <f t="shared" si="61"/>
        <v>0.85759829968119294</v>
      </c>
      <c r="DX66" s="26">
        <f t="shared" si="62"/>
        <v>1.0741773563859456</v>
      </c>
      <c r="DY66" s="17">
        <f t="shared" si="63"/>
        <v>0.88269909768535559</v>
      </c>
      <c r="DZ66" s="26">
        <f t="shared" si="64"/>
        <v>5.201082753286947</v>
      </c>
      <c r="EA66" s="26">
        <f t="shared" si="65"/>
        <v>6.2965868968222765</v>
      </c>
      <c r="EB66" s="26"/>
      <c r="EC66" s="26"/>
      <c r="ED66" s="26"/>
      <c r="EE66" s="26"/>
      <c r="EF66" s="26"/>
      <c r="EG66" s="26"/>
      <c r="EH66" s="26"/>
      <c r="EI66" s="26"/>
      <c r="EJ66" s="26"/>
      <c r="EK66" s="26"/>
      <c r="EL66" s="26"/>
      <c r="EM66" s="26"/>
      <c r="EN66" s="26"/>
      <c r="EO66" s="26"/>
      <c r="EP66" s="26"/>
      <c r="EQ66" s="26"/>
      <c r="ER66" s="26"/>
      <c r="ES66" s="26"/>
      <c r="ET66" s="26"/>
      <c r="EU66" s="26"/>
      <c r="EV66" s="26"/>
      <c r="EW66" s="26"/>
      <c r="EX66" s="26"/>
      <c r="EY66" s="26"/>
      <c r="EZ66" s="26"/>
      <c r="FA66" s="26"/>
      <c r="FB66" s="26"/>
      <c r="FC66" s="26"/>
      <c r="FD66" s="26"/>
      <c r="FE66" s="26"/>
      <c r="FF66" s="26"/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6"/>
      <c r="FS66" s="26"/>
      <c r="FT66" s="26"/>
      <c r="FU66" s="26"/>
      <c r="FV66" s="26"/>
      <c r="FW66" s="26"/>
    </row>
    <row r="67" spans="1:179">
      <c r="A67">
        <v>58</v>
      </c>
      <c r="B67">
        <v>0</v>
      </c>
      <c r="C67">
        <v>0</v>
      </c>
      <c r="D67" s="14">
        <v>538.4</v>
      </c>
      <c r="E67" s="14">
        <v>528.6</v>
      </c>
      <c r="F67" s="14">
        <v>529.4</v>
      </c>
      <c r="G67" s="14">
        <v>531</v>
      </c>
      <c r="H67" s="14">
        <v>534.5</v>
      </c>
      <c r="I67" s="14">
        <v>526.70000000000005</v>
      </c>
      <c r="J67" s="14">
        <v>529.20000000000005</v>
      </c>
      <c r="K67" s="48">
        <v>529.4</v>
      </c>
      <c r="L67" s="14">
        <v>533.5</v>
      </c>
      <c r="M67" s="14">
        <v>532.5</v>
      </c>
      <c r="N67" s="14">
        <v>533.20000000000005</v>
      </c>
      <c r="O67" s="14">
        <v>533.5</v>
      </c>
      <c r="P67" s="14">
        <v>536.1</v>
      </c>
      <c r="Q67" s="14">
        <v>534.79999999999995</v>
      </c>
      <c r="R67" s="14">
        <v>539.4</v>
      </c>
      <c r="S67" s="14">
        <v>530.6</v>
      </c>
      <c r="T67" s="14">
        <v>539.70000000000005</v>
      </c>
      <c r="U67" s="14">
        <v>537.20000000000005</v>
      </c>
      <c r="V67" s="14">
        <v>541</v>
      </c>
      <c r="W67" s="14">
        <v>546.29999999999995</v>
      </c>
      <c r="X67" s="14">
        <v>545.79999999999995</v>
      </c>
      <c r="Y67" s="14">
        <v>541.29999999999995</v>
      </c>
      <c r="Z67" s="14">
        <v>546</v>
      </c>
      <c r="AA67" s="14">
        <v>552.20000000000005</v>
      </c>
      <c r="AB67" s="14">
        <v>553.9</v>
      </c>
      <c r="AC67" s="14">
        <v>545.6</v>
      </c>
      <c r="AD67" s="14">
        <v>548.70000000000005</v>
      </c>
      <c r="AE67" s="14">
        <v>550.29999999999995</v>
      </c>
      <c r="AF67" s="14">
        <v>555.79999999999995</v>
      </c>
      <c r="AG67" s="14">
        <v>555.6</v>
      </c>
      <c r="AH67" s="14">
        <v>547.9</v>
      </c>
      <c r="AI67" s="14">
        <v>555.79999999999995</v>
      </c>
      <c r="AJ67" s="14">
        <v>548.9</v>
      </c>
      <c r="AK67" s="14">
        <v>551.70000000000005</v>
      </c>
      <c r="AL67" s="14">
        <v>555.1</v>
      </c>
      <c r="AM67" s="14">
        <v>553.6</v>
      </c>
      <c r="AN67" s="14">
        <v>561.6</v>
      </c>
      <c r="AO67" s="14">
        <v>560.1</v>
      </c>
      <c r="AP67" s="14">
        <v>561.1</v>
      </c>
      <c r="AQ67" s="14">
        <v>560.1</v>
      </c>
      <c r="AR67" s="13">
        <f t="shared" si="0"/>
        <v>562.75</v>
      </c>
      <c r="AS67" s="14">
        <v>565.4</v>
      </c>
      <c r="AT67" s="14">
        <v>560</v>
      </c>
      <c r="AU67" s="14">
        <v>568.79999999999995</v>
      </c>
      <c r="AV67" s="14">
        <v>567.70000000000005</v>
      </c>
      <c r="AW67" s="14">
        <v>568.1</v>
      </c>
      <c r="AX67" s="14">
        <v>571.1</v>
      </c>
      <c r="AY67" s="14">
        <v>570.29999999999995</v>
      </c>
      <c r="AZ67" s="14">
        <v>574</v>
      </c>
      <c r="BA67" s="14">
        <v>570.5</v>
      </c>
      <c r="BB67" s="14">
        <v>571.6</v>
      </c>
      <c r="BC67" s="14">
        <v>577.5</v>
      </c>
      <c r="BD67" s="14">
        <v>568.79999999999995</v>
      </c>
      <c r="BE67" s="14">
        <v>567.4</v>
      </c>
      <c r="BF67" s="14">
        <v>566.70000000000005</v>
      </c>
      <c r="BG67" s="14">
        <v>570.4</v>
      </c>
      <c r="BH67" s="14">
        <v>570.9</v>
      </c>
      <c r="BI67" s="14">
        <v>569</v>
      </c>
      <c r="BJ67" s="14">
        <v>574</v>
      </c>
      <c r="BK67" s="14">
        <v>571.5</v>
      </c>
      <c r="BL67" s="14">
        <v>575.1</v>
      </c>
      <c r="BM67" s="14">
        <v>573.70000000000005</v>
      </c>
      <c r="BN67" s="49">
        <v>572.5</v>
      </c>
      <c r="BO67" s="17">
        <f t="shared" si="1"/>
        <v>7.8000000000000682</v>
      </c>
      <c r="BP67" s="26">
        <f t="shared" si="2"/>
        <v>35.299999999999955</v>
      </c>
      <c r="BQ67" s="26">
        <f t="shared" si="3"/>
        <v>45.700000000000045</v>
      </c>
      <c r="BR67" s="26">
        <f t="shared" si="4"/>
        <v>0.9750437425177273</v>
      </c>
      <c r="BS67" s="26">
        <f t="shared" si="5"/>
        <v>0.98268557745441154</v>
      </c>
      <c r="BT67" s="26">
        <f t="shared" si="6"/>
        <v>0.98125028792555402</v>
      </c>
      <c r="BU67" s="26">
        <f t="shared" si="7"/>
        <v>0.98116910997975848</v>
      </c>
      <c r="BV67" s="26">
        <f t="shared" si="8"/>
        <v>0.98589380312923491</v>
      </c>
      <c r="BW67" s="26">
        <f t="shared" si="9"/>
        <v>0.9919511518179297</v>
      </c>
      <c r="BX67" s="26">
        <f t="shared" si="10"/>
        <v>0.98771816418875247</v>
      </c>
      <c r="BY67" s="26">
        <f t="shared" si="11"/>
        <v>0.99105830475257228</v>
      </c>
      <c r="BZ67" s="26">
        <f t="shared" si="12"/>
        <v>0.98116929145991938</v>
      </c>
      <c r="CA67" s="26">
        <f t="shared" si="13"/>
        <v>0.99450262584072968</v>
      </c>
      <c r="CB67" s="26">
        <f t="shared" si="14"/>
        <v>0.98862067907861251</v>
      </c>
      <c r="CC67" s="26">
        <f t="shared" si="15"/>
        <v>1.0022230455724344</v>
      </c>
      <c r="CD67" s="26">
        <f t="shared" si="16"/>
        <v>0.99665531500851368</v>
      </c>
      <c r="CE67" s="26">
        <f t="shared" si="17"/>
        <v>1.002602332914919</v>
      </c>
      <c r="CF67" s="26">
        <f t="shared" si="18"/>
        <v>0.99254324307805142</v>
      </c>
      <c r="CG67" s="26">
        <f t="shared" si="19"/>
        <v>0.99719956167052215</v>
      </c>
      <c r="CH67" s="26">
        <f t="shared" si="20"/>
        <v>1.0007853561287983</v>
      </c>
      <c r="CI67" s="26">
        <f t="shared" si="21"/>
        <v>1.0062980681886999</v>
      </c>
      <c r="CJ67" s="26">
        <f t="shared" si="22"/>
        <v>0.99377675237545926</v>
      </c>
      <c r="CK67" s="26">
        <f t="shared" si="23"/>
        <v>1.0037501143327541</v>
      </c>
      <c r="CL67" s="26">
        <f t="shared" si="24"/>
        <v>1.0069840495288054</v>
      </c>
      <c r="CM67" s="26">
        <f t="shared" si="25"/>
        <v>1.0065497570251425</v>
      </c>
      <c r="CN67" s="26">
        <f t="shared" si="26"/>
        <v>1.0069473811393705</v>
      </c>
      <c r="CO67" s="26">
        <f t="shared" si="27"/>
        <v>0.99671037671492446</v>
      </c>
      <c r="CP67" s="26">
        <f t="shared" si="28"/>
        <v>1.0027362660492527</v>
      </c>
      <c r="CQ67" s="26">
        <f t="shared" si="29"/>
        <v>0.9983630411058565</v>
      </c>
      <c r="CR67" s="26">
        <f t="shared" si="30"/>
        <v>0.99813050295501127</v>
      </c>
      <c r="CS67" s="26">
        <f t="shared" si="31"/>
        <v>1.001985559566787</v>
      </c>
      <c r="CT67" s="26">
        <f t="shared" si="32"/>
        <v>0.99601187441902317</v>
      </c>
      <c r="CU67" s="26">
        <f t="shared" si="33"/>
        <v>1.0125912792619527</v>
      </c>
      <c r="CV67" s="26">
        <f t="shared" si="34"/>
        <v>1.003254022748306</v>
      </c>
      <c r="CW67" s="26">
        <f t="shared" si="35"/>
        <v>1.0044455052659844</v>
      </c>
      <c r="CX67" s="26">
        <f t="shared" si="36"/>
        <v>1.0041233416995339</v>
      </c>
      <c r="CY67" s="26">
        <f t="shared" si="37"/>
        <v>1.008098525844374</v>
      </c>
      <c r="CZ67" s="26">
        <f t="shared" si="38"/>
        <v>1.0120676024403705</v>
      </c>
      <c r="DA67" s="26">
        <f t="shared" si="39"/>
        <v>0.99777282850779514</v>
      </c>
      <c r="DB67" s="26">
        <f t="shared" si="40"/>
        <v>1.0076768631156252</v>
      </c>
      <c r="DC67" s="26">
        <f t="shared" si="41"/>
        <v>1.0062629246676515</v>
      </c>
      <c r="DD67" s="26">
        <f t="shared" si="42"/>
        <v>1.0049531222359809</v>
      </c>
      <c r="DE67" s="26">
        <f t="shared" si="43"/>
        <v>1.0087432659189262</v>
      </c>
      <c r="DF67" s="26">
        <f t="shared" si="44"/>
        <v>1.0079533404029695</v>
      </c>
      <c r="DG67" s="26">
        <f t="shared" si="45"/>
        <v>1.0100595360295628</v>
      </c>
      <c r="DH67" s="26">
        <f t="shared" si="46"/>
        <v>1.0042246083436015</v>
      </c>
      <c r="DI67" s="26">
        <f t="shared" si="47"/>
        <v>1.0041870406699265</v>
      </c>
      <c r="DJ67" s="26">
        <f t="shared" si="48"/>
        <v>1.0111179199859932</v>
      </c>
      <c r="DK67" s="26">
        <f t="shared" si="49"/>
        <v>0.9966125452634037</v>
      </c>
      <c r="DL67" s="26">
        <f t="shared" si="50"/>
        <v>0.99826994692549043</v>
      </c>
      <c r="DM67" s="26">
        <f t="shared" si="51"/>
        <v>0.99844369402437239</v>
      </c>
      <c r="DN67" s="26">
        <f t="shared" si="52"/>
        <v>1.0042842889840953</v>
      </c>
      <c r="DO67" s="26">
        <f t="shared" si="53"/>
        <v>1.000554987585804</v>
      </c>
      <c r="DP67" s="26">
        <f t="shared" si="54"/>
        <v>0.99678832116788318</v>
      </c>
      <c r="DQ67" s="26">
        <f t="shared" si="55"/>
        <v>0.99586502038573865</v>
      </c>
      <c r="DR67" s="26">
        <f t="shared" si="56"/>
        <v>0.99440303917872575</v>
      </c>
      <c r="DS67" s="26">
        <f t="shared" si="57"/>
        <v>1.0039569391911551</v>
      </c>
      <c r="DT67" s="26">
        <f t="shared" si="58"/>
        <v>0.99950637358808347</v>
      </c>
      <c r="DU67" s="26">
        <f t="shared" si="59"/>
        <v>0.99608525445846019</v>
      </c>
      <c r="DV67" s="26">
        <f t="shared" si="60"/>
        <v>18.00000000000118</v>
      </c>
      <c r="DW67" s="26">
        <f t="shared" si="61"/>
        <v>1.1253985122210397</v>
      </c>
      <c r="DX67" s="26">
        <f t="shared" si="62"/>
        <v>1.5292805354155081</v>
      </c>
      <c r="DY67" s="17">
        <f t="shared" si="63"/>
        <v>1.4733660748016753</v>
      </c>
      <c r="DZ67" s="26">
        <f t="shared" si="64"/>
        <v>6.4333880080189445</v>
      </c>
      <c r="EA67" s="26">
        <f t="shared" si="65"/>
        <v>8.6324140536456451</v>
      </c>
      <c r="EB67" s="26"/>
      <c r="EC67" s="26"/>
      <c r="ED67" s="26"/>
      <c r="EE67" s="26"/>
      <c r="EF67" s="26"/>
      <c r="EG67" s="26"/>
      <c r="EH67" s="26"/>
      <c r="EI67" s="26"/>
      <c r="EJ67" s="26"/>
      <c r="EK67" s="26"/>
      <c r="EL67" s="26"/>
      <c r="EM67" s="26"/>
      <c r="EN67" s="26"/>
      <c r="EO67" s="26"/>
      <c r="EP67" s="26"/>
      <c r="EQ67" s="26"/>
      <c r="ER67" s="26"/>
      <c r="ES67" s="26"/>
      <c r="ET67" s="26"/>
      <c r="EU67" s="26"/>
      <c r="EV67" s="26"/>
      <c r="EW67" s="26"/>
      <c r="EX67" s="26"/>
      <c r="EY67" s="26"/>
      <c r="EZ67" s="26"/>
      <c r="FA67" s="26"/>
      <c r="FB67" s="26"/>
      <c r="FC67" s="26"/>
      <c r="FD67" s="26"/>
      <c r="FE67" s="26"/>
      <c r="FF67" s="26"/>
      <c r="FG67" s="26"/>
      <c r="FH67" s="26"/>
      <c r="FI67" s="26"/>
      <c r="FJ67" s="26"/>
      <c r="FK67" s="26"/>
      <c r="FL67" s="26"/>
      <c r="FM67" s="26"/>
      <c r="FN67" s="26"/>
      <c r="FO67" s="26"/>
      <c r="FP67" s="26"/>
      <c r="FQ67" s="26"/>
      <c r="FR67" s="26"/>
      <c r="FS67" s="26"/>
      <c r="FT67" s="26"/>
      <c r="FU67" s="26"/>
      <c r="FV67" s="26"/>
      <c r="FW67" s="26"/>
    </row>
    <row r="68" spans="1:179">
      <c r="A68">
        <v>59</v>
      </c>
      <c r="B68">
        <v>0</v>
      </c>
      <c r="C68">
        <v>1</v>
      </c>
      <c r="D68" s="13">
        <v>542.1</v>
      </c>
      <c r="E68" s="13">
        <v>528.1</v>
      </c>
      <c r="F68" s="13">
        <v>522.29999999999995</v>
      </c>
      <c r="G68" s="13">
        <v>527.6</v>
      </c>
      <c r="H68" s="13">
        <v>524.6</v>
      </c>
      <c r="I68" s="13">
        <v>525.20000000000005</v>
      </c>
      <c r="J68" s="13">
        <v>525.4</v>
      </c>
      <c r="K68" s="46">
        <v>523.70000000000005</v>
      </c>
      <c r="L68" s="13">
        <v>533.79999999999995</v>
      </c>
      <c r="M68" s="13">
        <v>543.1</v>
      </c>
      <c r="N68" s="13">
        <v>544.70000000000005</v>
      </c>
      <c r="O68" s="13">
        <v>553</v>
      </c>
      <c r="P68" s="13">
        <v>554.1</v>
      </c>
      <c r="Q68" s="13">
        <v>563.20000000000005</v>
      </c>
      <c r="R68" s="13">
        <v>568.5</v>
      </c>
      <c r="S68" s="13">
        <v>570.1</v>
      </c>
      <c r="T68" s="50">
        <f>AVERAGE(S68,U68)</f>
        <v>575.65000000000009</v>
      </c>
      <c r="U68" s="13">
        <v>581.20000000000005</v>
      </c>
      <c r="V68" s="13">
        <v>586.5</v>
      </c>
      <c r="W68" s="13">
        <v>594.6</v>
      </c>
      <c r="X68" s="13">
        <v>593.70000000000005</v>
      </c>
      <c r="Y68" s="13">
        <v>598.79999999999995</v>
      </c>
      <c r="Z68" s="13">
        <v>603.20000000000005</v>
      </c>
      <c r="AA68" s="13">
        <v>613.70000000000005</v>
      </c>
      <c r="AB68" s="13">
        <v>610.1</v>
      </c>
      <c r="AC68" s="13">
        <v>614.20000000000005</v>
      </c>
      <c r="AD68" s="13">
        <v>617.4</v>
      </c>
      <c r="AE68" s="13">
        <v>614.70000000000005</v>
      </c>
      <c r="AF68" s="13">
        <v>618.20000000000005</v>
      </c>
      <c r="AG68" s="13">
        <v>616</v>
      </c>
      <c r="AH68" s="13">
        <v>620.20000000000005</v>
      </c>
      <c r="AI68" s="13">
        <v>620.5</v>
      </c>
      <c r="AJ68" s="13">
        <v>623.20000000000005</v>
      </c>
      <c r="AK68" s="13">
        <v>624.4</v>
      </c>
      <c r="AL68" s="13">
        <v>624</v>
      </c>
      <c r="AM68" s="13">
        <v>624.70000000000005</v>
      </c>
      <c r="AN68" s="13">
        <v>625.6</v>
      </c>
      <c r="AO68" s="13">
        <v>625.1</v>
      </c>
      <c r="AP68" s="13">
        <v>627.5</v>
      </c>
      <c r="AQ68" s="13">
        <v>634.20000000000005</v>
      </c>
      <c r="AR68" s="13">
        <f t="shared" si="0"/>
        <v>630.25</v>
      </c>
      <c r="AS68" s="13">
        <v>626.29999999999995</v>
      </c>
      <c r="AT68" s="13">
        <v>634.5</v>
      </c>
      <c r="AU68" s="13">
        <v>638.20000000000005</v>
      </c>
      <c r="AV68" s="13">
        <v>638.79999999999995</v>
      </c>
      <c r="AW68" s="13">
        <v>644.70000000000005</v>
      </c>
      <c r="AX68" s="13">
        <v>643.79999999999995</v>
      </c>
      <c r="AY68" s="13">
        <v>644</v>
      </c>
      <c r="AZ68" s="13">
        <v>645.1</v>
      </c>
      <c r="BA68" s="13">
        <v>648.20000000000005</v>
      </c>
      <c r="BB68" s="13">
        <v>651.4</v>
      </c>
      <c r="BC68" s="50">
        <f>AVERAGE(BB68,BD68)</f>
        <v>651.20000000000005</v>
      </c>
      <c r="BD68" s="13">
        <v>651</v>
      </c>
      <c r="BE68" s="13">
        <v>649.79999999999995</v>
      </c>
      <c r="BF68" s="13">
        <v>651.6</v>
      </c>
      <c r="BG68" s="13">
        <v>653.4</v>
      </c>
      <c r="BH68" s="13">
        <v>650</v>
      </c>
      <c r="BI68" s="13">
        <v>649.5</v>
      </c>
      <c r="BJ68" s="13">
        <v>654.70000000000005</v>
      </c>
      <c r="BK68" s="13">
        <v>654.6</v>
      </c>
      <c r="BL68" s="13">
        <v>651.79999999999995</v>
      </c>
      <c r="BM68" s="13">
        <v>653</v>
      </c>
      <c r="BN68" s="47">
        <v>654.70000000000005</v>
      </c>
      <c r="BO68" s="17">
        <f t="shared" si="1"/>
        <v>57.5</v>
      </c>
      <c r="BP68" s="26">
        <f t="shared" si="2"/>
        <v>73.5</v>
      </c>
      <c r="BQ68" s="26">
        <f t="shared" si="3"/>
        <v>128.09999999999991</v>
      </c>
      <c r="BR68" s="26">
        <f t="shared" si="4"/>
        <v>0.964545538263192</v>
      </c>
      <c r="BS68" s="26">
        <f t="shared" si="5"/>
        <v>0.98323816540799402</v>
      </c>
      <c r="BT68" s="26">
        <f t="shared" si="6"/>
        <v>1.0007831575067951</v>
      </c>
      <c r="BU68" s="26">
        <f t="shared" si="7"/>
        <v>1.0023308593510398</v>
      </c>
      <c r="BV68" s="26">
        <f t="shared" si="8"/>
        <v>1.0219292842183072</v>
      </c>
      <c r="BW68" s="26">
        <f t="shared" si="9"/>
        <v>1.0252567305023592</v>
      </c>
      <c r="BX68" s="26">
        <f t="shared" si="10"/>
        <v>1.0401699141194942</v>
      </c>
      <c r="BY68" s="26">
        <f t="shared" si="11"/>
        <v>1.0445247427731505</v>
      </c>
      <c r="BZ68" s="26">
        <f t="shared" si="12"/>
        <v>1.0542114833420657</v>
      </c>
      <c r="CA68" s="26">
        <f t="shared" si="13"/>
        <v>1.0607475200393108</v>
      </c>
      <c r="CB68" s="26">
        <f t="shared" si="14"/>
        <v>1.0695948225623411</v>
      </c>
      <c r="CC68" s="26">
        <f t="shared" si="15"/>
        <v>1.0865135235272323</v>
      </c>
      <c r="CD68" s="26">
        <f t="shared" si="16"/>
        <v>1.084772561420579</v>
      </c>
      <c r="CE68" s="26">
        <f t="shared" si="17"/>
        <v>1.090591801120534</v>
      </c>
      <c r="CF68" s="26">
        <f t="shared" si="18"/>
        <v>1.0979768962777334</v>
      </c>
      <c r="CG68" s="26">
        <f t="shared" si="19"/>
        <v>1.1016680871788627</v>
      </c>
      <c r="CH68" s="26">
        <f t="shared" si="20"/>
        <v>1.1122455144082644</v>
      </c>
      <c r="CI68" s="26">
        <f t="shared" si="21"/>
        <v>1.1083994428631989</v>
      </c>
      <c r="CJ68" s="26">
        <f t="shared" si="22"/>
        <v>1.1187274217540453</v>
      </c>
      <c r="CK68" s="26">
        <f t="shared" si="23"/>
        <v>1.1294246775816337</v>
      </c>
      <c r="CL68" s="26">
        <f t="shared" si="24"/>
        <v>1.1248284485650677</v>
      </c>
      <c r="CM68" s="26">
        <f t="shared" si="25"/>
        <v>1.1195557031179257</v>
      </c>
      <c r="CN68" s="26">
        <f t="shared" si="26"/>
        <v>1.1164139430918867</v>
      </c>
      <c r="CO68" s="26">
        <f t="shared" si="27"/>
        <v>1.1282346699007049</v>
      </c>
      <c r="CP68" s="26">
        <f t="shared" si="28"/>
        <v>1.1194635715789159</v>
      </c>
      <c r="CQ68" s="26">
        <f t="shared" si="29"/>
        <v>1.1335030920334666</v>
      </c>
      <c r="CR68" s="26">
        <f t="shared" si="30"/>
        <v>1.1296586660233985</v>
      </c>
      <c r="CS68" s="26">
        <f t="shared" si="31"/>
        <v>1.1263537906137184</v>
      </c>
      <c r="CT68" s="26">
        <f t="shared" si="32"/>
        <v>1.1239317520765242</v>
      </c>
      <c r="CU68" s="26">
        <f t="shared" si="33"/>
        <v>1.1279862968416625</v>
      </c>
      <c r="CV68" s="26">
        <f t="shared" si="34"/>
        <v>1.119682359614294</v>
      </c>
      <c r="CW68" s="26">
        <f t="shared" si="35"/>
        <v>1.1233105588208969</v>
      </c>
      <c r="CX68" s="26">
        <f t="shared" si="36"/>
        <v>1.1369666547149515</v>
      </c>
      <c r="CY68" s="26">
        <f t="shared" si="37"/>
        <v>1.1290166075760404</v>
      </c>
      <c r="CZ68" s="26">
        <f t="shared" si="38"/>
        <v>1.1210787750413937</v>
      </c>
      <c r="DA68" s="26">
        <f t="shared" si="39"/>
        <v>1.1305122494432072</v>
      </c>
      <c r="DB68" s="26">
        <f t="shared" si="40"/>
        <v>1.1306247785520256</v>
      </c>
      <c r="DC68" s="26">
        <f t="shared" si="41"/>
        <v>1.1322895125553913</v>
      </c>
      <c r="DD68" s="26">
        <f t="shared" si="42"/>
        <v>1.1404563948346012</v>
      </c>
      <c r="DE68" s="26">
        <f t="shared" si="43"/>
        <v>1.1371544643645677</v>
      </c>
      <c r="DF68" s="26">
        <f t="shared" si="44"/>
        <v>1.1382113821138216</v>
      </c>
      <c r="DG68" s="26">
        <f t="shared" si="45"/>
        <v>1.1351731823914128</v>
      </c>
      <c r="DH68" s="26">
        <f t="shared" si="46"/>
        <v>1.1409963034676993</v>
      </c>
      <c r="DI68" s="26">
        <f t="shared" si="47"/>
        <v>1.1443797031007523</v>
      </c>
      <c r="DJ68" s="26">
        <f t="shared" si="48"/>
        <v>1.1401558259651581</v>
      </c>
      <c r="DK68" s="26">
        <f t="shared" si="49"/>
        <v>1.1406377759607522</v>
      </c>
      <c r="DL68" s="26">
        <f t="shared" si="50"/>
        <v>1.1432425299826994</v>
      </c>
      <c r="DM68" s="26">
        <f t="shared" si="51"/>
        <v>1.1480252532667743</v>
      </c>
      <c r="DN68" s="26">
        <f t="shared" si="52"/>
        <v>1.1504196255648804</v>
      </c>
      <c r="DO68" s="26">
        <f t="shared" si="53"/>
        <v>1.1391850445450562</v>
      </c>
      <c r="DP68" s="26">
        <f t="shared" si="54"/>
        <v>1.1378102189781021</v>
      </c>
      <c r="DQ68" s="26">
        <f t="shared" si="55"/>
        <v>1.1358760084434549</v>
      </c>
      <c r="DR68" s="26">
        <f t="shared" si="56"/>
        <v>1.1389960270278108</v>
      </c>
      <c r="DS68" s="26">
        <f t="shared" si="57"/>
        <v>1.137852778585976</v>
      </c>
      <c r="DT68" s="26">
        <f t="shared" si="58"/>
        <v>1.137663695229246</v>
      </c>
      <c r="DU68" s="26">
        <f t="shared" si="59"/>
        <v>1.1391039582427143</v>
      </c>
      <c r="DV68" s="26">
        <f t="shared" si="60"/>
        <v>132.69230769231524</v>
      </c>
      <c r="DW68" s="26">
        <f t="shared" si="61"/>
        <v>2.3432518597236975</v>
      </c>
      <c r="DX68" s="26">
        <f t="shared" si="62"/>
        <v>4.2866703848298959</v>
      </c>
      <c r="DY68" s="17">
        <f t="shared" si="63"/>
        <v>10.979568455222456</v>
      </c>
      <c r="DZ68" s="26">
        <f t="shared" si="64"/>
        <v>11.904761904761905</v>
      </c>
      <c r="EA68" s="26">
        <f t="shared" si="65"/>
        <v>24.460569028069486</v>
      </c>
      <c r="EB68" s="26"/>
      <c r="EC68" s="26"/>
      <c r="ED68" s="26"/>
      <c r="EE68" s="26"/>
      <c r="EF68" s="26"/>
      <c r="EG68" s="26"/>
      <c r="EH68" s="26"/>
      <c r="EI68" s="26"/>
      <c r="EJ68" s="26"/>
      <c r="EK68" s="26"/>
      <c r="EL68" s="26"/>
      <c r="EM68" s="26"/>
      <c r="EN68" s="26"/>
      <c r="EO68" s="26"/>
      <c r="EP68" s="26"/>
      <c r="EQ68" s="26"/>
      <c r="ER68" s="26"/>
      <c r="ES68" s="26"/>
      <c r="ET68" s="26"/>
      <c r="EU68" s="26"/>
      <c r="EV68" s="26"/>
      <c r="EW68" s="26"/>
      <c r="EX68" s="26"/>
      <c r="EY68" s="26"/>
      <c r="EZ68" s="26"/>
      <c r="FA68" s="26"/>
      <c r="FB68" s="26"/>
      <c r="FC68" s="26"/>
      <c r="FD68" s="26"/>
      <c r="FE68" s="26"/>
      <c r="FF68" s="26"/>
      <c r="FG68" s="26"/>
      <c r="FH68" s="26"/>
      <c r="FI68" s="26"/>
      <c r="FJ68" s="26"/>
      <c r="FK68" s="26"/>
      <c r="FL68" s="26"/>
      <c r="FM68" s="26"/>
      <c r="FN68" s="26"/>
      <c r="FO68" s="26"/>
      <c r="FP68" s="26"/>
      <c r="FQ68" s="26"/>
      <c r="FR68" s="26"/>
      <c r="FS68" s="26"/>
      <c r="FT68" s="26"/>
      <c r="FU68" s="26"/>
      <c r="FV68" s="26"/>
      <c r="FW68" s="26"/>
    </row>
    <row r="69" spans="1:179">
      <c r="A69">
        <v>60</v>
      </c>
      <c r="B69">
        <v>0</v>
      </c>
      <c r="C69">
        <v>2</v>
      </c>
      <c r="D69" s="14">
        <v>529.9</v>
      </c>
      <c r="E69" s="14">
        <v>524.79999999999995</v>
      </c>
      <c r="F69" s="14">
        <v>524.29999999999995</v>
      </c>
      <c r="G69" s="14">
        <v>522.6</v>
      </c>
      <c r="H69" s="14">
        <v>526.5</v>
      </c>
      <c r="I69" s="14">
        <v>527.9</v>
      </c>
      <c r="J69" s="14">
        <v>528.5</v>
      </c>
      <c r="K69" s="48">
        <v>525.5</v>
      </c>
      <c r="L69" s="14">
        <v>522.1</v>
      </c>
      <c r="M69" s="14">
        <v>524.9</v>
      </c>
      <c r="N69" s="14">
        <v>530</v>
      </c>
      <c r="O69" s="14">
        <v>530.6</v>
      </c>
      <c r="P69" s="14">
        <v>534.1</v>
      </c>
      <c r="Q69" s="14">
        <v>536</v>
      </c>
      <c r="R69" s="14">
        <v>540.9</v>
      </c>
      <c r="S69" s="14">
        <v>541.79999999999995</v>
      </c>
      <c r="T69" s="14">
        <v>544.1</v>
      </c>
      <c r="U69" s="14">
        <v>546.5</v>
      </c>
      <c r="V69" s="14">
        <v>546.29999999999995</v>
      </c>
      <c r="W69" s="14">
        <v>549.4</v>
      </c>
      <c r="X69" s="14">
        <v>546.6</v>
      </c>
      <c r="Y69" s="14">
        <v>550.20000000000005</v>
      </c>
      <c r="Z69" s="14">
        <v>555.9</v>
      </c>
      <c r="AA69" s="14">
        <v>556.70000000000005</v>
      </c>
      <c r="AB69" s="14">
        <v>553</v>
      </c>
      <c r="AC69" s="14">
        <v>556.29999999999995</v>
      </c>
      <c r="AD69" s="14">
        <v>553</v>
      </c>
      <c r="AE69" s="14">
        <v>554.4</v>
      </c>
      <c r="AF69" s="14">
        <v>559.1</v>
      </c>
      <c r="AG69" s="14">
        <v>554</v>
      </c>
      <c r="AH69" s="14">
        <v>561.6</v>
      </c>
      <c r="AI69" s="14">
        <v>559.6</v>
      </c>
      <c r="AJ69" s="14">
        <v>560.70000000000005</v>
      </c>
      <c r="AK69" s="14">
        <v>564.79999999999995</v>
      </c>
      <c r="AL69" s="14">
        <v>565</v>
      </c>
      <c r="AM69" s="14">
        <v>566.4</v>
      </c>
      <c r="AN69" s="14">
        <v>570</v>
      </c>
      <c r="AO69" s="14">
        <v>571.20000000000005</v>
      </c>
      <c r="AP69" s="14">
        <v>574.9</v>
      </c>
      <c r="AQ69" s="14">
        <v>572.1</v>
      </c>
      <c r="AR69" s="13">
        <f t="shared" si="0"/>
        <v>573.54999999999995</v>
      </c>
      <c r="AS69" s="14">
        <v>575</v>
      </c>
      <c r="AT69" s="14">
        <v>576.6</v>
      </c>
      <c r="AU69" s="14">
        <v>581.70000000000005</v>
      </c>
      <c r="AV69" s="14">
        <v>578.5</v>
      </c>
      <c r="AW69" s="14">
        <v>587.5</v>
      </c>
      <c r="AX69" s="14">
        <v>586.70000000000005</v>
      </c>
      <c r="AY69" s="14">
        <v>585.70000000000005</v>
      </c>
      <c r="AZ69" s="14">
        <v>589.79999999999995</v>
      </c>
      <c r="BA69" s="14">
        <v>592.20000000000005</v>
      </c>
      <c r="BB69" s="14">
        <v>596.20000000000005</v>
      </c>
      <c r="BC69" s="14">
        <v>596.70000000000005</v>
      </c>
      <c r="BD69" s="14">
        <v>594.79999999999995</v>
      </c>
      <c r="BE69" s="14">
        <v>599.4</v>
      </c>
      <c r="BF69" s="14">
        <v>601.5</v>
      </c>
      <c r="BG69" s="14">
        <v>597.9</v>
      </c>
      <c r="BH69" s="14">
        <v>602.29999999999995</v>
      </c>
      <c r="BI69" s="14">
        <v>599.4</v>
      </c>
      <c r="BJ69" s="14">
        <v>608.20000000000005</v>
      </c>
      <c r="BK69" s="14">
        <v>605.29999999999995</v>
      </c>
      <c r="BL69" s="14">
        <v>608.1</v>
      </c>
      <c r="BM69" s="14">
        <v>608.4</v>
      </c>
      <c r="BN69" s="49">
        <v>613.20000000000005</v>
      </c>
      <c r="BO69" s="17">
        <f t="shared" si="1"/>
        <v>21</v>
      </c>
      <c r="BP69" s="26">
        <f t="shared" si="2"/>
        <v>66.700000000000045</v>
      </c>
      <c r="BQ69" s="26">
        <f t="shared" si="3"/>
        <v>82.600000000000023</v>
      </c>
      <c r="BR69" s="26">
        <f t="shared" si="4"/>
        <v>0.967860760659361</v>
      </c>
      <c r="BS69" s="26">
        <f t="shared" si="5"/>
        <v>0.96168723521827237</v>
      </c>
      <c r="BT69" s="26">
        <f t="shared" si="6"/>
        <v>0.96724558898051327</v>
      </c>
      <c r="BU69" s="26">
        <f t="shared" si="7"/>
        <v>0.97528062319818443</v>
      </c>
      <c r="BV69" s="26">
        <f t="shared" si="8"/>
        <v>0.98053468030060376</v>
      </c>
      <c r="BW69" s="26">
        <f t="shared" si="9"/>
        <v>0.98825053196410417</v>
      </c>
      <c r="BX69" s="26">
        <f t="shared" si="10"/>
        <v>0.98993443531258674</v>
      </c>
      <c r="BY69" s="26">
        <f t="shared" si="11"/>
        <v>0.9938143067123959</v>
      </c>
      <c r="BZ69" s="26">
        <f t="shared" si="12"/>
        <v>1.0018799889049834</v>
      </c>
      <c r="CA69" s="26">
        <f t="shared" si="13"/>
        <v>1.0026104849359663</v>
      </c>
      <c r="CB69" s="26">
        <f t="shared" si="14"/>
        <v>1.0057356684967642</v>
      </c>
      <c r="CC69" s="26">
        <f t="shared" si="15"/>
        <v>1.0120414968506855</v>
      </c>
      <c r="CD69" s="26">
        <f t="shared" si="16"/>
        <v>1.0023108732668451</v>
      </c>
      <c r="CE69" s="26">
        <f t="shared" si="17"/>
        <v>1.0040718856198145</v>
      </c>
      <c r="CF69" s="26">
        <f t="shared" si="18"/>
        <v>1.0088625389646111</v>
      </c>
      <c r="CG69" s="26">
        <f t="shared" si="19"/>
        <v>1.0152806526238887</v>
      </c>
      <c r="CH69" s="26">
        <f t="shared" si="20"/>
        <v>1.0089409774663203</v>
      </c>
      <c r="CI69" s="26">
        <f t="shared" si="21"/>
        <v>1.0046629927935566</v>
      </c>
      <c r="CJ69" s="26">
        <f t="shared" si="22"/>
        <v>1.0132661424971918</v>
      </c>
      <c r="CK69" s="26">
        <f t="shared" si="23"/>
        <v>1.0116162078112139</v>
      </c>
      <c r="CL69" s="26">
        <f t="shared" si="24"/>
        <v>1.0144865656165176</v>
      </c>
      <c r="CM69" s="26">
        <f t="shared" si="25"/>
        <v>1.012526033020434</v>
      </c>
      <c r="CN69" s="26">
        <f t="shared" si="26"/>
        <v>1.0040476046638072</v>
      </c>
      <c r="CO69" s="26">
        <f t="shared" si="27"/>
        <v>1.0216326839990904</v>
      </c>
      <c r="CP69" s="26">
        <f t="shared" si="28"/>
        <v>1.0095919656012269</v>
      </c>
      <c r="CQ69" s="26">
        <f t="shared" si="29"/>
        <v>1.0198253910512913</v>
      </c>
      <c r="CR69" s="26">
        <f t="shared" si="30"/>
        <v>1.0218309009769626</v>
      </c>
      <c r="CS69" s="26">
        <f t="shared" si="31"/>
        <v>1.0198555956678701</v>
      </c>
      <c r="CT69" s="26">
        <f t="shared" si="32"/>
        <v>1.0190410507061682</v>
      </c>
      <c r="CU69" s="26">
        <f t="shared" si="33"/>
        <v>1.0277368753192895</v>
      </c>
      <c r="CV69" s="26">
        <f t="shared" si="34"/>
        <v>1.0231364002746517</v>
      </c>
      <c r="CW69" s="26">
        <f t="shared" si="35"/>
        <v>1.0291493868783006</v>
      </c>
      <c r="CX69" s="26">
        <f t="shared" si="36"/>
        <v>1.0256364288275366</v>
      </c>
      <c r="CY69" s="26">
        <f t="shared" si="37"/>
        <v>1.0274454189214406</v>
      </c>
      <c r="CZ69" s="26">
        <f t="shared" si="38"/>
        <v>1.0292516296484138</v>
      </c>
      <c r="DA69" s="26">
        <f t="shared" si="39"/>
        <v>1.0273496659242762</v>
      </c>
      <c r="DB69" s="26">
        <f t="shared" si="40"/>
        <v>1.0305302940829102</v>
      </c>
      <c r="DC69" s="26">
        <f t="shared" si="41"/>
        <v>1.0254062038404728</v>
      </c>
      <c r="DD69" s="26">
        <f t="shared" si="42"/>
        <v>1.0392711834424198</v>
      </c>
      <c r="DE69" s="26">
        <f t="shared" si="43"/>
        <v>1.0362978009361479</v>
      </c>
      <c r="DF69" s="26">
        <f t="shared" si="44"/>
        <v>1.0351714386709088</v>
      </c>
      <c r="DG69" s="26">
        <f t="shared" si="45"/>
        <v>1.0378625685544183</v>
      </c>
      <c r="DH69" s="26">
        <f t="shared" si="46"/>
        <v>1.0424221087836649</v>
      </c>
      <c r="DI69" s="26">
        <f t="shared" si="47"/>
        <v>1.0474043275846925</v>
      </c>
      <c r="DJ69" s="26">
        <f t="shared" si="48"/>
        <v>1.0447343079751381</v>
      </c>
      <c r="DK69" s="26">
        <f t="shared" si="49"/>
        <v>1.0421679710314216</v>
      </c>
      <c r="DL69" s="26">
        <f t="shared" si="50"/>
        <v>1.0545699791807173</v>
      </c>
      <c r="DM69" s="26">
        <f t="shared" si="51"/>
        <v>1.059756276611364</v>
      </c>
      <c r="DN69" s="26">
        <f t="shared" si="52"/>
        <v>1.0527026233933916</v>
      </c>
      <c r="DO69" s="26">
        <f t="shared" si="53"/>
        <v>1.0555863881992111</v>
      </c>
      <c r="DP69" s="26">
        <f t="shared" si="54"/>
        <v>1.0500437956204378</v>
      </c>
      <c r="DQ69" s="26">
        <f t="shared" si="55"/>
        <v>1.0552005320533211</v>
      </c>
      <c r="DR69" s="26">
        <f t="shared" si="56"/>
        <v>1.0532146274976073</v>
      </c>
      <c r="DS69" s="26">
        <f t="shared" si="57"/>
        <v>1.061565318591795</v>
      </c>
      <c r="DT69" s="26">
        <f t="shared" si="58"/>
        <v>1.059961090624002</v>
      </c>
      <c r="DU69" s="26">
        <f t="shared" si="59"/>
        <v>1.0668986515876469</v>
      </c>
      <c r="DV69" s="26">
        <f t="shared" si="60"/>
        <v>48.461538461541217</v>
      </c>
      <c r="DW69" s="26">
        <f t="shared" si="61"/>
        <v>2.1264612114771531</v>
      </c>
      <c r="DX69" s="26">
        <f t="shared" si="62"/>
        <v>2.7640825432236515</v>
      </c>
      <c r="DY69" s="17">
        <f t="shared" si="63"/>
        <v>3.9961941008563278</v>
      </c>
      <c r="DZ69" s="26">
        <f t="shared" si="64"/>
        <v>12.061482820976501</v>
      </c>
      <c r="EA69" s="26">
        <f t="shared" si="65"/>
        <v>15.718363463368226</v>
      </c>
      <c r="EB69" s="26"/>
      <c r="EC69" s="26"/>
      <c r="ED69" s="26"/>
      <c r="EE69" s="26"/>
      <c r="EF69" s="26"/>
      <c r="EG69" s="26"/>
      <c r="EH69" s="26"/>
      <c r="EI69" s="26"/>
      <c r="EJ69" s="26"/>
      <c r="EK69" s="26"/>
      <c r="EL69" s="26"/>
      <c r="EM69" s="26"/>
      <c r="EN69" s="26"/>
      <c r="EO69" s="26"/>
      <c r="EP69" s="26"/>
      <c r="EQ69" s="26"/>
      <c r="ER69" s="26"/>
      <c r="ES69" s="26"/>
      <c r="ET69" s="26"/>
      <c r="EU69" s="26"/>
      <c r="EV69" s="26"/>
      <c r="EW69" s="26"/>
      <c r="EX69" s="26"/>
      <c r="EY69" s="26"/>
      <c r="EZ69" s="26"/>
      <c r="FA69" s="26"/>
      <c r="FB69" s="26"/>
      <c r="FC69" s="26"/>
      <c r="FD69" s="26"/>
      <c r="FE69" s="26"/>
      <c r="FF69" s="26"/>
      <c r="FG69" s="26"/>
      <c r="FH69" s="26"/>
      <c r="FI69" s="26"/>
      <c r="FJ69" s="26"/>
      <c r="FK69" s="26"/>
      <c r="FL69" s="26"/>
      <c r="FM69" s="26"/>
      <c r="FN69" s="26"/>
      <c r="FO69" s="26"/>
      <c r="FP69" s="26"/>
      <c r="FQ69" s="26"/>
      <c r="FR69" s="26"/>
      <c r="FS69" s="26"/>
      <c r="FT69" s="26"/>
      <c r="FU69" s="26"/>
      <c r="FV69" s="26"/>
      <c r="FW69" s="26"/>
    </row>
    <row r="70" spans="1:179">
      <c r="A70">
        <v>61</v>
      </c>
      <c r="B70">
        <v>0</v>
      </c>
      <c r="C70">
        <v>1</v>
      </c>
      <c r="D70" s="13">
        <v>516.79999999999995</v>
      </c>
      <c r="E70" s="13">
        <v>503.7</v>
      </c>
      <c r="F70" s="13">
        <v>501.2</v>
      </c>
      <c r="G70" s="13">
        <v>506.4</v>
      </c>
      <c r="H70" s="13">
        <v>504</v>
      </c>
      <c r="I70" s="13">
        <v>500.9</v>
      </c>
      <c r="J70" s="13">
        <v>507.4</v>
      </c>
      <c r="K70" s="46">
        <v>505.1</v>
      </c>
      <c r="L70" s="13">
        <v>511.2</v>
      </c>
      <c r="M70" s="13">
        <v>512.6</v>
      </c>
      <c r="N70" s="13">
        <v>512.20000000000005</v>
      </c>
      <c r="O70" s="13">
        <v>522.1</v>
      </c>
      <c r="P70" s="13">
        <v>524.9</v>
      </c>
      <c r="Q70" s="13">
        <v>529.1</v>
      </c>
      <c r="R70" s="13">
        <v>530.1</v>
      </c>
      <c r="S70" s="13">
        <v>531.9</v>
      </c>
      <c r="T70" s="13">
        <v>538.20000000000005</v>
      </c>
      <c r="U70" s="13">
        <v>542.79999999999995</v>
      </c>
      <c r="V70" s="13">
        <v>538.79999999999995</v>
      </c>
      <c r="W70" s="13">
        <v>546.79999999999995</v>
      </c>
      <c r="X70" s="13">
        <v>542.79999999999995</v>
      </c>
      <c r="Y70" s="13">
        <v>547.20000000000005</v>
      </c>
      <c r="Z70" s="13">
        <v>550.1</v>
      </c>
      <c r="AA70" s="13">
        <v>558.20000000000005</v>
      </c>
      <c r="AB70" s="13">
        <v>557.29999999999995</v>
      </c>
      <c r="AC70" s="13">
        <v>563.79999999999995</v>
      </c>
      <c r="AD70" s="13">
        <v>557.5</v>
      </c>
      <c r="AE70" s="13">
        <v>553.5</v>
      </c>
      <c r="AF70" s="13">
        <v>555.79999999999995</v>
      </c>
      <c r="AG70" s="13">
        <v>556.5</v>
      </c>
      <c r="AH70" s="13">
        <v>557.4</v>
      </c>
      <c r="AI70" s="13">
        <v>558.1</v>
      </c>
      <c r="AJ70" s="13">
        <v>563.79999999999995</v>
      </c>
      <c r="AK70" s="13">
        <v>565</v>
      </c>
      <c r="AL70" s="13">
        <v>561.5</v>
      </c>
      <c r="AM70" s="13">
        <v>565.9</v>
      </c>
      <c r="AN70" s="13">
        <v>564.9</v>
      </c>
      <c r="AO70" s="13">
        <v>570.4</v>
      </c>
      <c r="AP70" s="13">
        <v>571.70000000000005</v>
      </c>
      <c r="AQ70" s="13">
        <v>571.29999999999995</v>
      </c>
      <c r="AR70" s="13">
        <f t="shared" si="0"/>
        <v>572.9</v>
      </c>
      <c r="AS70" s="13">
        <v>574.5</v>
      </c>
      <c r="AT70" s="13">
        <v>581.6</v>
      </c>
      <c r="AU70" s="13">
        <v>582.29999999999995</v>
      </c>
      <c r="AV70" s="13">
        <v>581.5</v>
      </c>
      <c r="AW70" s="13">
        <v>588.20000000000005</v>
      </c>
      <c r="AX70" s="13">
        <v>588.6</v>
      </c>
      <c r="AY70" s="13">
        <v>587.79999999999995</v>
      </c>
      <c r="AZ70" s="13">
        <v>589.5</v>
      </c>
      <c r="BA70" s="13">
        <v>592.29999999999995</v>
      </c>
      <c r="BB70" s="13">
        <v>595.79999999999995</v>
      </c>
      <c r="BC70" s="13">
        <v>592.29999999999995</v>
      </c>
      <c r="BD70" s="13">
        <v>594.9</v>
      </c>
      <c r="BE70" s="13">
        <v>595.70000000000005</v>
      </c>
      <c r="BF70" s="13">
        <v>595.20000000000005</v>
      </c>
      <c r="BG70" s="13">
        <v>594.4</v>
      </c>
      <c r="BH70" s="13">
        <v>597.29999999999995</v>
      </c>
      <c r="BI70" s="13">
        <v>596.6</v>
      </c>
      <c r="BJ70" s="13">
        <v>604.79999999999995</v>
      </c>
      <c r="BK70" s="13">
        <v>605.79999999999995</v>
      </c>
      <c r="BL70" s="13">
        <v>604.20000000000005</v>
      </c>
      <c r="BM70" s="13">
        <v>605.20000000000005</v>
      </c>
      <c r="BN70" s="47">
        <v>607.70000000000005</v>
      </c>
      <c r="BO70" s="17">
        <f t="shared" si="1"/>
        <v>37.699999999999932</v>
      </c>
      <c r="BP70" s="26">
        <f t="shared" si="2"/>
        <v>64.900000000000091</v>
      </c>
      <c r="BQ70" s="26">
        <f t="shared" si="3"/>
        <v>99.100000000000023</v>
      </c>
      <c r="BR70" s="26">
        <f t="shared" si="4"/>
        <v>0.93028824016944489</v>
      </c>
      <c r="BS70" s="26">
        <f t="shared" si="5"/>
        <v>0.94160987290477072</v>
      </c>
      <c r="BT70" s="26">
        <f t="shared" si="6"/>
        <v>0.94458008937209204</v>
      </c>
      <c r="BU70" s="26">
        <f t="shared" si="7"/>
        <v>0.94252591547567954</v>
      </c>
      <c r="BV70" s="26">
        <f t="shared" si="8"/>
        <v>0.96482690649254654</v>
      </c>
      <c r="BW70" s="26">
        <f t="shared" si="9"/>
        <v>0.97122768063650666</v>
      </c>
      <c r="BX70" s="26">
        <f t="shared" si="10"/>
        <v>0.97719087635054036</v>
      </c>
      <c r="BY70" s="26">
        <f t="shared" si="11"/>
        <v>0.97397109260166592</v>
      </c>
      <c r="BZ70" s="26">
        <f t="shared" si="12"/>
        <v>0.98357321169907852</v>
      </c>
      <c r="CA70" s="26">
        <f t="shared" si="13"/>
        <v>0.99173858296735351</v>
      </c>
      <c r="CB70" s="26">
        <f t="shared" si="14"/>
        <v>0.99892647915835964</v>
      </c>
      <c r="CC70" s="26">
        <f t="shared" si="15"/>
        <v>0.99814746202297144</v>
      </c>
      <c r="CD70" s="26">
        <f t="shared" si="16"/>
        <v>0.99756750182437359</v>
      </c>
      <c r="CE70" s="26">
        <f t="shared" si="17"/>
        <v>0.99709151027156107</v>
      </c>
      <c r="CF70" s="26">
        <f t="shared" si="18"/>
        <v>1.0033616527107145</v>
      </c>
      <c r="CG70" s="26">
        <f t="shared" si="19"/>
        <v>1.0046876902471691</v>
      </c>
      <c r="CH70" s="26">
        <f t="shared" si="20"/>
        <v>1.0116595179121608</v>
      </c>
      <c r="CI70" s="26">
        <f t="shared" si="21"/>
        <v>1.0124750196814631</v>
      </c>
      <c r="CJ70" s="26">
        <f t="shared" si="22"/>
        <v>1.0269269299656962</v>
      </c>
      <c r="CK70" s="26">
        <f t="shared" si="23"/>
        <v>1.0198481661026251</v>
      </c>
      <c r="CL70" s="26">
        <f t="shared" si="24"/>
        <v>1.0128396718411663</v>
      </c>
      <c r="CM70" s="26">
        <f t="shared" si="25"/>
        <v>1.0065497570251425</v>
      </c>
      <c r="CN70" s="26">
        <f t="shared" si="26"/>
        <v>1.008578505406875</v>
      </c>
      <c r="CO70" s="26">
        <f t="shared" si="27"/>
        <v>1.0139922686273022</v>
      </c>
      <c r="CP70" s="26">
        <f t="shared" si="28"/>
        <v>1.0068857684096582</v>
      </c>
      <c r="CQ70" s="26">
        <f t="shared" si="29"/>
        <v>1.0254638050200071</v>
      </c>
      <c r="CR70" s="26">
        <f t="shared" si="30"/>
        <v>1.0221927391147025</v>
      </c>
      <c r="CS70" s="26">
        <f t="shared" si="31"/>
        <v>1.0135379061371841</v>
      </c>
      <c r="CT70" s="26">
        <f t="shared" si="32"/>
        <v>1.0181414735074517</v>
      </c>
      <c r="CU70" s="26">
        <f t="shared" si="33"/>
        <v>1.0185413348559065</v>
      </c>
      <c r="CV70" s="26">
        <f t="shared" si="34"/>
        <v>1.0217034361286086</v>
      </c>
      <c r="CW70" s="26">
        <f t="shared" si="35"/>
        <v>1.0234209505624012</v>
      </c>
      <c r="CX70" s="26">
        <f t="shared" si="36"/>
        <v>1.0242022230190031</v>
      </c>
      <c r="CY70" s="26">
        <f t="shared" si="37"/>
        <v>1.0262810225788395</v>
      </c>
      <c r="CZ70" s="26">
        <f t="shared" si="38"/>
        <v>1.0283566282313281</v>
      </c>
      <c r="DA70" s="26">
        <f t="shared" si="39"/>
        <v>1.0362583518930959</v>
      </c>
      <c r="DB70" s="26">
        <f t="shared" si="40"/>
        <v>1.0315932443604581</v>
      </c>
      <c r="DC70" s="26">
        <f t="shared" si="41"/>
        <v>1.0307237813884786</v>
      </c>
      <c r="DD70" s="26">
        <f t="shared" si="42"/>
        <v>1.0405094640014152</v>
      </c>
      <c r="DE70" s="26">
        <f t="shared" si="43"/>
        <v>1.0396538019959376</v>
      </c>
      <c r="DF70" s="26">
        <f t="shared" si="44"/>
        <v>1.0388829975256277</v>
      </c>
      <c r="DG70" s="26">
        <f t="shared" si="45"/>
        <v>1.0373346628735667</v>
      </c>
      <c r="DH70" s="26">
        <f t="shared" si="46"/>
        <v>1.0425981341313149</v>
      </c>
      <c r="DI70" s="26">
        <f t="shared" si="47"/>
        <v>1.046701607472257</v>
      </c>
      <c r="DJ70" s="26">
        <f t="shared" si="48"/>
        <v>1.0370305523942922</v>
      </c>
      <c r="DK70" s="26">
        <f t="shared" si="49"/>
        <v>1.0423431842074524</v>
      </c>
      <c r="DL70" s="26">
        <f t="shared" si="50"/>
        <v>1.0480602879512066</v>
      </c>
      <c r="DM70" s="26">
        <f t="shared" si="51"/>
        <v>1.0486565849361327</v>
      </c>
      <c r="DN70" s="26">
        <f t="shared" si="52"/>
        <v>1.0465402899231175</v>
      </c>
      <c r="DO70" s="26">
        <f t="shared" si="53"/>
        <v>1.0468234263180953</v>
      </c>
      <c r="DP70" s="26">
        <f t="shared" si="54"/>
        <v>1.0451386861313869</v>
      </c>
      <c r="DQ70" s="26">
        <f t="shared" si="55"/>
        <v>1.049301680016193</v>
      </c>
      <c r="DR70" s="26">
        <f t="shared" si="56"/>
        <v>1.05408462140765</v>
      </c>
      <c r="DS70" s="26">
        <f t="shared" si="57"/>
        <v>1.0547570555717196</v>
      </c>
      <c r="DT70" s="26">
        <f t="shared" si="58"/>
        <v>1.0543860158541192</v>
      </c>
      <c r="DU70" s="26">
        <f t="shared" si="59"/>
        <v>1.0573292735972162</v>
      </c>
      <c r="DV70" s="26">
        <f t="shared" si="60"/>
        <v>87.000000000004789</v>
      </c>
      <c r="DW70" s="26">
        <f t="shared" si="61"/>
        <v>2.0690754516471861</v>
      </c>
      <c r="DX70" s="26">
        <f t="shared" si="62"/>
        <v>3.316229782487456</v>
      </c>
      <c r="DY70" s="17">
        <f t="shared" si="63"/>
        <v>7.4638685408829799</v>
      </c>
      <c r="DZ70" s="26">
        <f t="shared" si="64"/>
        <v>11.641255605381181</v>
      </c>
      <c r="EA70" s="26">
        <f t="shared" si="65"/>
        <v>19.619877252029305</v>
      </c>
      <c r="EB70" s="26"/>
      <c r="EC70" s="26"/>
      <c r="ED70" s="26"/>
      <c r="EE70" s="26"/>
      <c r="EF70" s="26"/>
      <c r="EG70" s="26"/>
      <c r="EH70" s="26"/>
      <c r="EI70" s="26"/>
      <c r="EJ70" s="26"/>
      <c r="EK70" s="26"/>
      <c r="EL70" s="26"/>
      <c r="EM70" s="26"/>
      <c r="EN70" s="26"/>
      <c r="EO70" s="26"/>
      <c r="EP70" s="26"/>
      <c r="EQ70" s="26"/>
      <c r="ER70" s="26"/>
      <c r="ES70" s="26"/>
      <c r="ET70" s="26"/>
      <c r="EU70" s="26"/>
      <c r="EV70" s="26"/>
      <c r="EW70" s="26"/>
      <c r="EX70" s="26"/>
      <c r="EY70" s="26"/>
      <c r="EZ70" s="26"/>
      <c r="FA70" s="26"/>
      <c r="FB70" s="26"/>
      <c r="FC70" s="26"/>
      <c r="FD70" s="26"/>
      <c r="FE70" s="26"/>
      <c r="FF70" s="26"/>
      <c r="FG70" s="26"/>
      <c r="FH70" s="26"/>
      <c r="FI70" s="26"/>
      <c r="FJ70" s="26"/>
      <c r="FK70" s="26"/>
      <c r="FL70" s="26"/>
      <c r="FM70" s="26"/>
      <c r="FN70" s="26"/>
      <c r="FO70" s="26"/>
      <c r="FP70" s="26"/>
      <c r="FQ70" s="26"/>
      <c r="FR70" s="26"/>
      <c r="FS70" s="26"/>
      <c r="FT70" s="26"/>
      <c r="FU70" s="26"/>
      <c r="FV70" s="26"/>
      <c r="FW70" s="26"/>
    </row>
    <row r="71" spans="1:179">
      <c r="A71">
        <v>62</v>
      </c>
      <c r="B71">
        <v>0</v>
      </c>
      <c r="C71">
        <v>0</v>
      </c>
      <c r="D71" s="14">
        <v>556.20000000000005</v>
      </c>
      <c r="E71" s="14">
        <v>547.29999999999995</v>
      </c>
      <c r="F71" s="14">
        <v>545.20000000000005</v>
      </c>
      <c r="G71" s="14">
        <v>538.1</v>
      </c>
      <c r="H71" s="14">
        <v>545.9</v>
      </c>
      <c r="I71" s="14">
        <v>538.1</v>
      </c>
      <c r="J71" s="14">
        <v>545.79999999999995</v>
      </c>
      <c r="K71" s="48">
        <v>546.70000000000005</v>
      </c>
      <c r="L71" s="14">
        <v>543.1</v>
      </c>
      <c r="M71" s="50">
        <f>AVERAGE(L71,N71)</f>
        <v>542.85</v>
      </c>
      <c r="N71" s="14">
        <v>542.6</v>
      </c>
      <c r="O71" s="14">
        <v>539.5</v>
      </c>
      <c r="P71" s="14">
        <v>535.70000000000005</v>
      </c>
      <c r="Q71" s="14">
        <v>541.20000000000005</v>
      </c>
      <c r="R71" s="14">
        <v>543.6</v>
      </c>
      <c r="S71" s="14">
        <v>541.6</v>
      </c>
      <c r="T71" s="14">
        <v>540.9</v>
      </c>
      <c r="U71" s="14">
        <v>542.9</v>
      </c>
      <c r="V71" s="14">
        <v>536.4</v>
      </c>
      <c r="W71" s="14">
        <v>543.70000000000005</v>
      </c>
      <c r="X71" s="14">
        <v>540.70000000000005</v>
      </c>
      <c r="Y71" s="14">
        <v>541.4</v>
      </c>
      <c r="Z71" s="14">
        <v>545.4</v>
      </c>
      <c r="AA71" s="14">
        <v>546.70000000000005</v>
      </c>
      <c r="AB71" s="14">
        <v>546.4</v>
      </c>
      <c r="AC71" s="14">
        <v>544.5</v>
      </c>
      <c r="AD71" s="14">
        <v>538.6</v>
      </c>
      <c r="AE71" s="14">
        <v>540.79999999999995</v>
      </c>
      <c r="AF71" s="14">
        <v>545.20000000000005</v>
      </c>
      <c r="AG71" s="14">
        <v>543.9</v>
      </c>
      <c r="AH71" s="14">
        <v>542.1</v>
      </c>
      <c r="AI71" s="14">
        <v>546</v>
      </c>
      <c r="AJ71" s="14">
        <v>544.70000000000005</v>
      </c>
      <c r="AK71" s="14">
        <v>546.70000000000005</v>
      </c>
      <c r="AL71" s="14">
        <v>550.9</v>
      </c>
      <c r="AM71" s="14">
        <v>557.4</v>
      </c>
      <c r="AN71" s="14">
        <v>548.6</v>
      </c>
      <c r="AO71" s="14">
        <v>553.1</v>
      </c>
      <c r="AP71" s="14">
        <v>553.4</v>
      </c>
      <c r="AQ71" s="14">
        <v>553.79999999999995</v>
      </c>
      <c r="AR71" s="13">
        <f t="shared" si="0"/>
        <v>554.54999999999995</v>
      </c>
      <c r="AS71" s="14">
        <v>555.29999999999995</v>
      </c>
      <c r="AT71" s="14">
        <v>561</v>
      </c>
      <c r="AU71" s="14">
        <v>560.4</v>
      </c>
      <c r="AV71" s="14">
        <v>560.6</v>
      </c>
      <c r="AW71" s="14">
        <v>563.4</v>
      </c>
      <c r="AX71" s="14">
        <v>563.5</v>
      </c>
      <c r="AY71" s="14">
        <v>562.29999999999995</v>
      </c>
      <c r="AZ71" s="14">
        <v>565.9</v>
      </c>
      <c r="BA71" s="14">
        <v>565</v>
      </c>
      <c r="BB71" s="14">
        <v>568.70000000000005</v>
      </c>
      <c r="BC71" s="14">
        <v>572.9</v>
      </c>
      <c r="BD71" s="14">
        <v>573.29999999999995</v>
      </c>
      <c r="BE71" s="14">
        <v>564.9</v>
      </c>
      <c r="BF71" s="14">
        <v>564.6</v>
      </c>
      <c r="BG71" s="14">
        <v>567.4</v>
      </c>
      <c r="BH71" s="14">
        <v>567.29999999999995</v>
      </c>
      <c r="BI71" s="14">
        <v>570</v>
      </c>
      <c r="BJ71" s="14">
        <v>574.5</v>
      </c>
      <c r="BK71" s="14">
        <v>574</v>
      </c>
      <c r="BL71" s="14">
        <v>568.79999999999995</v>
      </c>
      <c r="BM71" s="14">
        <v>570.79999999999995</v>
      </c>
      <c r="BN71" s="49">
        <v>574.79999999999995</v>
      </c>
      <c r="BO71" s="17">
        <f t="shared" si="1"/>
        <v>-3.8000000000000682</v>
      </c>
      <c r="BP71" s="26">
        <f t="shared" si="2"/>
        <v>31.899999999999977</v>
      </c>
      <c r="BQ71" s="26">
        <f t="shared" si="3"/>
        <v>22.099999999999909</v>
      </c>
      <c r="BR71" s="26">
        <f t="shared" si="4"/>
        <v>1.0069067133253524</v>
      </c>
      <c r="BS71" s="26">
        <f t="shared" si="5"/>
        <v>1.0003683919690551</v>
      </c>
      <c r="BT71" s="26">
        <f t="shared" si="6"/>
        <v>1.000322476620445</v>
      </c>
      <c r="BU71" s="26">
        <f t="shared" si="7"/>
        <v>0.99846653990063194</v>
      </c>
      <c r="BV71" s="26">
        <f t="shared" si="8"/>
        <v>0.99698164346433416</v>
      </c>
      <c r="BW71" s="26">
        <f t="shared" si="9"/>
        <v>0.99121102784716464</v>
      </c>
      <c r="BX71" s="26">
        <f t="shared" si="10"/>
        <v>0.99953827684920138</v>
      </c>
      <c r="BY71" s="26">
        <f t="shared" si="11"/>
        <v>0.99877511024007848</v>
      </c>
      <c r="BZ71" s="26">
        <f t="shared" si="12"/>
        <v>1.001510155022036</v>
      </c>
      <c r="CA71" s="26">
        <f t="shared" si="13"/>
        <v>0.99671386013943042</v>
      </c>
      <c r="CB71" s="26">
        <f t="shared" si="14"/>
        <v>0.99911051130264084</v>
      </c>
      <c r="CC71" s="26">
        <f t="shared" si="15"/>
        <v>0.99370137087810306</v>
      </c>
      <c r="CD71" s="26">
        <f t="shared" si="16"/>
        <v>0.9919119435660424</v>
      </c>
      <c r="CE71" s="26">
        <f t="shared" si="17"/>
        <v>0.99323393442121066</v>
      </c>
      <c r="CF71" s="26">
        <f t="shared" si="18"/>
        <v>0.9927266059531813</v>
      </c>
      <c r="CG71" s="26">
        <f t="shared" si="19"/>
        <v>0.99610373797637874</v>
      </c>
      <c r="CH71" s="26">
        <f t="shared" si="20"/>
        <v>0.99081737449404927</v>
      </c>
      <c r="CI71" s="26">
        <f t="shared" si="21"/>
        <v>0.99267243989583964</v>
      </c>
      <c r="CJ71" s="26">
        <f t="shared" si="22"/>
        <v>0.99177317021341194</v>
      </c>
      <c r="CK71" s="26">
        <f t="shared" si="23"/>
        <v>0.98527394127869761</v>
      </c>
      <c r="CL71" s="26">
        <f t="shared" si="24"/>
        <v>0.98960017078898399</v>
      </c>
      <c r="CM71" s="26">
        <f t="shared" si="25"/>
        <v>0.98735323413117626</v>
      </c>
      <c r="CN71" s="26">
        <f t="shared" si="26"/>
        <v>0.98574276566181351</v>
      </c>
      <c r="CO71" s="26">
        <f t="shared" si="27"/>
        <v>0.98615932691578867</v>
      </c>
      <c r="CP71" s="26">
        <f t="shared" si="28"/>
        <v>0.98505577773100406</v>
      </c>
      <c r="CQ71" s="26">
        <f t="shared" si="29"/>
        <v>0.99072389959985441</v>
      </c>
      <c r="CR71" s="26">
        <f t="shared" si="30"/>
        <v>0.98908454951151836</v>
      </c>
      <c r="CS71" s="26">
        <f t="shared" si="31"/>
        <v>0.99440433212996382</v>
      </c>
      <c r="CT71" s="26">
        <f t="shared" si="32"/>
        <v>1.0028486611292693</v>
      </c>
      <c r="CU71" s="26">
        <f t="shared" si="33"/>
        <v>0.98915166631607421</v>
      </c>
      <c r="CV71" s="26">
        <f t="shared" si="34"/>
        <v>0.99071558647043023</v>
      </c>
      <c r="CW71" s="26">
        <f t="shared" si="35"/>
        <v>0.99066145538085149</v>
      </c>
      <c r="CX71" s="26">
        <f t="shared" si="36"/>
        <v>0.99282897095733214</v>
      </c>
      <c r="CY71" s="26">
        <f t="shared" si="37"/>
        <v>0.99340921813771221</v>
      </c>
      <c r="CZ71" s="26">
        <f t="shared" si="38"/>
        <v>0.99398857381524186</v>
      </c>
      <c r="DA71" s="26">
        <f t="shared" si="39"/>
        <v>0.99955456570155898</v>
      </c>
      <c r="DB71" s="26">
        <f t="shared" si="40"/>
        <v>0.99279555922995144</v>
      </c>
      <c r="DC71" s="26">
        <f t="shared" si="41"/>
        <v>0.99367799113737088</v>
      </c>
      <c r="DD71" s="26">
        <f t="shared" si="42"/>
        <v>0.99663895276844139</v>
      </c>
      <c r="DE71" s="26">
        <f t="shared" si="43"/>
        <v>0.99531926167976692</v>
      </c>
      <c r="DF71" s="26">
        <f t="shared" si="44"/>
        <v>0.99381406857546861</v>
      </c>
      <c r="DG71" s="26">
        <f t="shared" si="45"/>
        <v>0.99580608264656711</v>
      </c>
      <c r="DH71" s="26">
        <f t="shared" si="46"/>
        <v>0.99454321422284808</v>
      </c>
      <c r="DI71" s="26">
        <f t="shared" si="47"/>
        <v>0.9990923198547712</v>
      </c>
      <c r="DJ71" s="26">
        <f t="shared" si="48"/>
        <v>1.0030639936969272</v>
      </c>
      <c r="DK71" s="26">
        <f t="shared" si="49"/>
        <v>1.0044971381847914</v>
      </c>
      <c r="DL71" s="26">
        <f t="shared" si="50"/>
        <v>0.99387150690555082</v>
      </c>
      <c r="DM71" s="26">
        <f t="shared" si="51"/>
        <v>0.99474379679929525</v>
      </c>
      <c r="DN71" s="26">
        <f t="shared" si="52"/>
        <v>0.99900228886671749</v>
      </c>
      <c r="DO71" s="26">
        <f t="shared" si="53"/>
        <v>0.9942456550314005</v>
      </c>
      <c r="DP71" s="26">
        <f t="shared" si="54"/>
        <v>0.99854014598540142</v>
      </c>
      <c r="DQ71" s="26">
        <f t="shared" si="55"/>
        <v>0.99673249862649282</v>
      </c>
      <c r="DR71" s="26">
        <f t="shared" si="56"/>
        <v>0.9987530087289388</v>
      </c>
      <c r="DS71" s="26">
        <f t="shared" si="57"/>
        <v>0.99295897585103277</v>
      </c>
      <c r="DT71" s="26">
        <f t="shared" si="58"/>
        <v>0.99445396207787695</v>
      </c>
      <c r="DU71" s="26">
        <f t="shared" si="59"/>
        <v>1.0000869943453674</v>
      </c>
      <c r="DV71" s="26">
        <f t="shared" si="60"/>
        <v>-8.7692307692314255</v>
      </c>
      <c r="DW71" s="26">
        <f t="shared" si="61"/>
        <v>1.0170031880977675</v>
      </c>
      <c r="DX71" s="26">
        <f t="shared" si="62"/>
        <v>0.73954266592303186</v>
      </c>
      <c r="DY71" s="17">
        <f t="shared" si="63"/>
        <v>-0.6950795683190174</v>
      </c>
      <c r="DZ71" s="26">
        <f t="shared" si="64"/>
        <v>5.9227627181581832</v>
      </c>
      <c r="EA71" s="26">
        <f t="shared" si="65"/>
        <v>4.0424364368026167</v>
      </c>
      <c r="EB71" s="26"/>
      <c r="EC71" s="26"/>
      <c r="ED71" s="26"/>
      <c r="EE71" s="26"/>
      <c r="EF71" s="26"/>
      <c r="EG71" s="26"/>
      <c r="EH71" s="26"/>
      <c r="EI71" s="26"/>
      <c r="EJ71" s="26"/>
      <c r="EK71" s="26"/>
      <c r="EL71" s="26"/>
      <c r="EM71" s="26"/>
      <c r="EN71" s="26"/>
      <c r="EO71" s="26"/>
      <c r="EP71" s="26"/>
      <c r="EQ71" s="26"/>
      <c r="ER71" s="26"/>
      <c r="ES71" s="26"/>
      <c r="ET71" s="26"/>
      <c r="EU71" s="26"/>
      <c r="EV71" s="26"/>
      <c r="EW71" s="26"/>
      <c r="EX71" s="26"/>
      <c r="EY71" s="26"/>
      <c r="EZ71" s="26"/>
      <c r="FA71" s="26"/>
      <c r="FB71" s="26"/>
      <c r="FC71" s="26"/>
      <c r="FD71" s="26"/>
      <c r="FE71" s="26"/>
      <c r="FF71" s="26"/>
      <c r="FG71" s="26"/>
      <c r="FH71" s="26"/>
      <c r="FI71" s="26"/>
      <c r="FJ71" s="26"/>
      <c r="FK71" s="26"/>
      <c r="FL71" s="26"/>
      <c r="FM71" s="26"/>
      <c r="FN71" s="26"/>
      <c r="FO71" s="26"/>
      <c r="FP71" s="26"/>
      <c r="FQ71" s="26"/>
      <c r="FR71" s="26"/>
      <c r="FS71" s="26"/>
      <c r="FT71" s="26"/>
      <c r="FU71" s="26"/>
      <c r="FV71" s="26"/>
      <c r="FW71" s="26"/>
    </row>
    <row r="72" spans="1:179">
      <c r="A72">
        <v>63</v>
      </c>
      <c r="B72">
        <v>0</v>
      </c>
      <c r="C72">
        <v>2</v>
      </c>
      <c r="D72" s="13">
        <v>545.6</v>
      </c>
      <c r="E72" s="13">
        <v>538.70000000000005</v>
      </c>
      <c r="F72" s="13">
        <v>533.20000000000005</v>
      </c>
      <c r="G72" s="13">
        <v>535</v>
      </c>
      <c r="H72" s="13">
        <v>537.9</v>
      </c>
      <c r="I72" s="13">
        <v>534.79999999999995</v>
      </c>
      <c r="J72" s="13">
        <v>531.6</v>
      </c>
      <c r="K72" s="46">
        <v>533.4</v>
      </c>
      <c r="L72" s="13">
        <v>533.4</v>
      </c>
      <c r="M72" s="13">
        <v>536.29999999999995</v>
      </c>
      <c r="N72" s="13">
        <v>539.6</v>
      </c>
      <c r="O72" s="13">
        <v>541.20000000000005</v>
      </c>
      <c r="P72" s="13">
        <v>545.1</v>
      </c>
      <c r="Q72" s="13">
        <v>545.20000000000005</v>
      </c>
      <c r="R72" s="13">
        <v>551.20000000000005</v>
      </c>
      <c r="S72" s="13">
        <v>552.79999999999995</v>
      </c>
      <c r="T72" s="13">
        <v>558.9</v>
      </c>
      <c r="U72" s="13">
        <v>558.4</v>
      </c>
      <c r="V72" s="13">
        <v>561.70000000000005</v>
      </c>
      <c r="W72" s="13">
        <v>570.5</v>
      </c>
      <c r="X72" s="13">
        <v>565.79999999999995</v>
      </c>
      <c r="Y72" s="13">
        <v>569.1</v>
      </c>
      <c r="Z72" s="13">
        <v>576.20000000000005</v>
      </c>
      <c r="AA72" s="13">
        <v>577.20000000000005</v>
      </c>
      <c r="AB72" s="13">
        <v>577.79999999999995</v>
      </c>
      <c r="AC72" s="13">
        <v>579.70000000000005</v>
      </c>
      <c r="AD72" s="13">
        <v>580.29999999999995</v>
      </c>
      <c r="AE72" s="13">
        <v>582.9</v>
      </c>
      <c r="AF72" s="13">
        <v>586.4</v>
      </c>
      <c r="AG72" s="13">
        <v>581.70000000000005</v>
      </c>
      <c r="AH72" s="13">
        <v>586.9</v>
      </c>
      <c r="AI72" s="13">
        <v>590.4</v>
      </c>
      <c r="AJ72" s="13">
        <v>592.9</v>
      </c>
      <c r="AK72" s="13">
        <v>595.6</v>
      </c>
      <c r="AL72" s="13">
        <v>591.1</v>
      </c>
      <c r="AM72" s="13">
        <v>601</v>
      </c>
      <c r="AN72" s="13">
        <v>597</v>
      </c>
      <c r="AO72" s="13">
        <v>596.1</v>
      </c>
      <c r="AP72" s="13">
        <v>602.1</v>
      </c>
      <c r="AQ72" s="13">
        <v>602.70000000000005</v>
      </c>
      <c r="AR72" s="13">
        <f t="shared" si="0"/>
        <v>603.45000000000005</v>
      </c>
      <c r="AS72" s="13">
        <v>604.20000000000005</v>
      </c>
      <c r="AT72" s="13">
        <v>612.6</v>
      </c>
      <c r="AU72" s="13">
        <v>616.79999999999995</v>
      </c>
      <c r="AV72" s="13">
        <v>613.1</v>
      </c>
      <c r="AW72" s="13">
        <v>618.6</v>
      </c>
      <c r="AX72" s="13">
        <v>622.29999999999995</v>
      </c>
      <c r="AY72" s="13">
        <v>619.6</v>
      </c>
      <c r="AZ72" s="13">
        <v>627.6</v>
      </c>
      <c r="BA72" s="13">
        <v>628.70000000000005</v>
      </c>
      <c r="BB72" s="13">
        <v>632.6</v>
      </c>
      <c r="BC72" s="13">
        <v>633.29999999999995</v>
      </c>
      <c r="BD72" s="13">
        <v>633.6</v>
      </c>
      <c r="BE72" s="13">
        <v>640.29999999999995</v>
      </c>
      <c r="BF72" s="13">
        <v>637.70000000000005</v>
      </c>
      <c r="BG72" s="13">
        <v>642.20000000000005</v>
      </c>
      <c r="BH72" s="13">
        <v>643.29999999999995</v>
      </c>
      <c r="BI72" s="13">
        <v>641.79999999999995</v>
      </c>
      <c r="BJ72" s="13">
        <v>650.70000000000005</v>
      </c>
      <c r="BK72" s="13">
        <v>649.20000000000005</v>
      </c>
      <c r="BL72" s="13">
        <v>646.20000000000005</v>
      </c>
      <c r="BM72" s="13">
        <v>650.1</v>
      </c>
      <c r="BN72" s="47">
        <v>657.1</v>
      </c>
      <c r="BO72" s="17">
        <f t="shared" si="1"/>
        <v>25</v>
      </c>
      <c r="BP72" s="26">
        <f t="shared" si="2"/>
        <v>98.700000000000045</v>
      </c>
      <c r="BQ72" s="26">
        <f t="shared" si="3"/>
        <v>112.80000000000007</v>
      </c>
      <c r="BR72" s="26">
        <f t="shared" si="4"/>
        <v>0.982410903398103</v>
      </c>
      <c r="BS72" s="26">
        <f t="shared" si="5"/>
        <v>0.98250138146988397</v>
      </c>
      <c r="BT72" s="26">
        <f t="shared" si="6"/>
        <v>0.98825263739807434</v>
      </c>
      <c r="BU72" s="26">
        <f t="shared" si="7"/>
        <v>0.99294608354290637</v>
      </c>
      <c r="BV72" s="26">
        <f t="shared" si="8"/>
        <v>1.0001231982259458</v>
      </c>
      <c r="BW72" s="26">
        <f t="shared" si="9"/>
        <v>1.0086039411601444</v>
      </c>
      <c r="BX72" s="26">
        <f t="shared" si="10"/>
        <v>1.006925847261982</v>
      </c>
      <c r="BY72" s="26">
        <f t="shared" si="11"/>
        <v>1.0127388535031849</v>
      </c>
      <c r="BZ72" s="26">
        <f t="shared" si="12"/>
        <v>1.0222208524671001</v>
      </c>
      <c r="CA72" s="26">
        <f t="shared" si="13"/>
        <v>1.0298823746199439</v>
      </c>
      <c r="CB72" s="26">
        <f t="shared" si="14"/>
        <v>1.0276354936662271</v>
      </c>
      <c r="CC72" s="26">
        <f t="shared" si="15"/>
        <v>1.0405705816969251</v>
      </c>
      <c r="CD72" s="26">
        <f t="shared" si="16"/>
        <v>1.0408051568961323</v>
      </c>
      <c r="CE72" s="26">
        <f t="shared" si="17"/>
        <v>1.0393411505373051</v>
      </c>
      <c r="CF72" s="26">
        <f t="shared" si="18"/>
        <v>1.0435181223641588</v>
      </c>
      <c r="CG72" s="26">
        <f t="shared" si="19"/>
        <v>1.0523560209424083</v>
      </c>
      <c r="CH72" s="26">
        <f t="shared" si="20"/>
        <v>1.0460943635594755</v>
      </c>
      <c r="CI72" s="26">
        <f t="shared" si="21"/>
        <v>1.0497184036819476</v>
      </c>
      <c r="CJ72" s="26">
        <f t="shared" si="22"/>
        <v>1.0558877993989255</v>
      </c>
      <c r="CK72" s="26">
        <f t="shared" si="23"/>
        <v>1.0615567547791092</v>
      </c>
      <c r="CL72" s="26">
        <f t="shared" si="24"/>
        <v>1.0666382018359815</v>
      </c>
      <c r="CM72" s="26">
        <f t="shared" si="25"/>
        <v>1.0619661344360265</v>
      </c>
      <c r="CN72" s="26">
        <f t="shared" si="26"/>
        <v>1.0542499848969977</v>
      </c>
      <c r="CO72" s="26">
        <f t="shared" si="27"/>
        <v>1.0676570908815279</v>
      </c>
      <c r="CP72" s="26">
        <f t="shared" si="28"/>
        <v>1.0651592146014373</v>
      </c>
      <c r="CQ72" s="26">
        <f t="shared" si="29"/>
        <v>1.078392142597308</v>
      </c>
      <c r="CR72" s="26">
        <f t="shared" si="30"/>
        <v>1.0775539741888793</v>
      </c>
      <c r="CS72" s="26">
        <f t="shared" si="31"/>
        <v>1.0669675090252708</v>
      </c>
      <c r="CT72" s="26">
        <f t="shared" si="32"/>
        <v>1.0812917928573571</v>
      </c>
      <c r="CU72" s="26">
        <f t="shared" si="33"/>
        <v>1.0764191483607297</v>
      </c>
      <c r="CV72" s="26">
        <f t="shared" si="34"/>
        <v>1.0677374093202376</v>
      </c>
      <c r="CW72" s="26">
        <f t="shared" si="35"/>
        <v>1.0778410955634454</v>
      </c>
      <c r="CX72" s="26">
        <f t="shared" si="36"/>
        <v>1.0804948010039439</v>
      </c>
      <c r="CY72" s="26">
        <f t="shared" si="37"/>
        <v>1.0810076506810973</v>
      </c>
      <c r="CZ72" s="26">
        <f t="shared" si="38"/>
        <v>1.0815197124062115</v>
      </c>
      <c r="DA72" s="26">
        <f t="shared" si="39"/>
        <v>1.0914922048997773</v>
      </c>
      <c r="DB72" s="26">
        <f t="shared" si="40"/>
        <v>1.0927128853194754</v>
      </c>
      <c r="DC72" s="26">
        <f t="shared" si="41"/>
        <v>1.0867355982274742</v>
      </c>
      <c r="DD72" s="26">
        <f t="shared" si="42"/>
        <v>1.0942862197063505</v>
      </c>
      <c r="DE72" s="26">
        <f t="shared" si="43"/>
        <v>1.0991786628985252</v>
      </c>
      <c r="DF72" s="26">
        <f t="shared" si="44"/>
        <v>1.0950866030399438</v>
      </c>
      <c r="DG72" s="26">
        <f t="shared" si="45"/>
        <v>1.1043786843417311</v>
      </c>
      <c r="DH72" s="26">
        <f t="shared" si="46"/>
        <v>1.1066713606759373</v>
      </c>
      <c r="DI72" s="26">
        <f t="shared" si="47"/>
        <v>1.1113518578162973</v>
      </c>
      <c r="DJ72" s="26">
        <f t="shared" si="48"/>
        <v>1.108815547579445</v>
      </c>
      <c r="DK72" s="26">
        <f t="shared" si="49"/>
        <v>1.1101506833313866</v>
      </c>
      <c r="DL72" s="26">
        <f t="shared" si="50"/>
        <v>1.126528457906929</v>
      </c>
      <c r="DM72" s="26">
        <f t="shared" si="51"/>
        <v>1.1235354573484071</v>
      </c>
      <c r="DN72" s="26">
        <f t="shared" si="52"/>
        <v>1.1307001584600036</v>
      </c>
      <c r="DO72" s="26">
        <f t="shared" si="53"/>
        <v>1.127442675624361</v>
      </c>
      <c r="DP72" s="26">
        <f t="shared" si="54"/>
        <v>1.1243211678832115</v>
      </c>
      <c r="DQ72" s="26">
        <f t="shared" si="55"/>
        <v>1.128936182517422</v>
      </c>
      <c r="DR72" s="26">
        <f t="shared" si="56"/>
        <v>1.1296000927993504</v>
      </c>
      <c r="DS72" s="26">
        <f t="shared" si="57"/>
        <v>1.1280768111725341</v>
      </c>
      <c r="DT72" s="26">
        <f t="shared" si="58"/>
        <v>1.1326112837190396</v>
      </c>
      <c r="DU72" s="26">
        <f t="shared" si="59"/>
        <v>1.1432796868203567</v>
      </c>
      <c r="DV72" s="26">
        <f t="shared" si="60"/>
        <v>57.692307692310969</v>
      </c>
      <c r="DW72" s="26">
        <f t="shared" si="61"/>
        <v>3.1466524973432524</v>
      </c>
      <c r="DX72" s="26">
        <f t="shared" si="62"/>
        <v>3.7746793084216463</v>
      </c>
      <c r="DY72" s="17">
        <f t="shared" si="63"/>
        <v>4.6869141357330335</v>
      </c>
      <c r="DZ72" s="26">
        <f t="shared" si="64"/>
        <v>17.00844390832329</v>
      </c>
      <c r="EA72" s="26">
        <f t="shared" si="65"/>
        <v>21.147356580427459</v>
      </c>
      <c r="EB72" s="26"/>
      <c r="EC72" s="26"/>
      <c r="ED72" s="26"/>
      <c r="EE72" s="26"/>
      <c r="EF72" s="26"/>
      <c r="EG72" s="26"/>
      <c r="EH72" s="26"/>
      <c r="EI72" s="26"/>
      <c r="EJ72" s="26"/>
      <c r="EK72" s="26"/>
      <c r="EL72" s="26"/>
      <c r="EM72" s="26"/>
      <c r="EN72" s="26"/>
      <c r="EO72" s="26"/>
      <c r="EP72" s="26"/>
      <c r="EQ72" s="26"/>
      <c r="ER72" s="26"/>
      <c r="ES72" s="26"/>
      <c r="ET72" s="26"/>
      <c r="EU72" s="26"/>
      <c r="EV72" s="26"/>
      <c r="EW72" s="26"/>
      <c r="EX72" s="26"/>
      <c r="EY72" s="26"/>
      <c r="EZ72" s="26"/>
      <c r="FA72" s="26"/>
      <c r="FB72" s="26"/>
      <c r="FC72" s="26"/>
      <c r="FD72" s="26"/>
      <c r="FE72" s="26"/>
      <c r="FF72" s="26"/>
      <c r="FG72" s="26"/>
      <c r="FH72" s="26"/>
      <c r="FI72" s="26"/>
      <c r="FJ72" s="26"/>
      <c r="FK72" s="26"/>
      <c r="FL72" s="26"/>
      <c r="FM72" s="26"/>
      <c r="FN72" s="26"/>
      <c r="FO72" s="26"/>
      <c r="FP72" s="26"/>
      <c r="FQ72" s="26"/>
      <c r="FR72" s="26"/>
      <c r="FS72" s="26"/>
      <c r="FT72" s="26"/>
      <c r="FU72" s="26"/>
      <c r="FV72" s="26"/>
      <c r="FW72" s="26"/>
    </row>
    <row r="73" spans="1:179">
      <c r="A73">
        <v>64</v>
      </c>
      <c r="B73">
        <v>0</v>
      </c>
      <c r="C73">
        <v>0</v>
      </c>
      <c r="D73" s="14">
        <v>619.79999999999995</v>
      </c>
      <c r="E73" s="14">
        <v>614.1</v>
      </c>
      <c r="F73" s="14">
        <v>604.9</v>
      </c>
      <c r="G73" s="14">
        <v>602.79999999999995</v>
      </c>
      <c r="H73" s="14">
        <v>607.4</v>
      </c>
      <c r="I73" s="14">
        <v>604.20000000000005</v>
      </c>
      <c r="J73" s="14">
        <v>600</v>
      </c>
      <c r="K73" s="48">
        <v>596.1</v>
      </c>
      <c r="L73" s="14">
        <v>594.79999999999995</v>
      </c>
      <c r="M73" s="14">
        <v>593.1</v>
      </c>
      <c r="N73" s="14">
        <v>597.79999999999995</v>
      </c>
      <c r="O73" s="14">
        <v>597.4</v>
      </c>
      <c r="P73" s="14">
        <v>597.79999999999995</v>
      </c>
      <c r="Q73" s="14">
        <v>598.6</v>
      </c>
      <c r="R73" s="14">
        <v>605.4</v>
      </c>
      <c r="S73" s="14">
        <v>599.1</v>
      </c>
      <c r="T73" s="14">
        <v>608.4</v>
      </c>
      <c r="U73" s="14">
        <v>603.5</v>
      </c>
      <c r="V73" s="14">
        <v>602.1</v>
      </c>
      <c r="W73" s="14">
        <v>618.1</v>
      </c>
      <c r="X73" s="14">
        <v>610.6</v>
      </c>
      <c r="Y73" s="14">
        <v>615.1</v>
      </c>
      <c r="Z73" s="14">
        <v>614.79999999999995</v>
      </c>
      <c r="AA73" s="14">
        <v>618.1</v>
      </c>
      <c r="AB73" s="14">
        <v>613.20000000000005</v>
      </c>
      <c r="AC73" s="14">
        <v>615.20000000000005</v>
      </c>
      <c r="AD73" s="14">
        <v>613.1</v>
      </c>
      <c r="AE73" s="14">
        <v>614.1</v>
      </c>
      <c r="AF73" s="14">
        <v>622.9</v>
      </c>
      <c r="AG73" s="14">
        <v>622</v>
      </c>
      <c r="AH73" s="14">
        <v>622.9</v>
      </c>
      <c r="AI73" s="14">
        <v>630</v>
      </c>
      <c r="AJ73" s="14">
        <v>622.4</v>
      </c>
      <c r="AK73" s="14">
        <v>629</v>
      </c>
      <c r="AL73" s="14">
        <v>628.1</v>
      </c>
      <c r="AM73" s="14">
        <v>634.79999999999995</v>
      </c>
      <c r="AN73" s="14">
        <v>628.70000000000005</v>
      </c>
      <c r="AO73" s="14">
        <v>633.4</v>
      </c>
      <c r="AP73" s="14">
        <v>634</v>
      </c>
      <c r="AQ73" s="14">
        <v>630.29999999999995</v>
      </c>
      <c r="AR73" s="13">
        <f t="shared" si="0"/>
        <v>632.02499999999998</v>
      </c>
      <c r="AS73" s="50">
        <f>AVERAGE(AQ73,AT73)</f>
        <v>633.75</v>
      </c>
      <c r="AT73" s="14">
        <v>637.20000000000005</v>
      </c>
      <c r="AU73" s="14">
        <v>638.4</v>
      </c>
      <c r="AV73" s="14">
        <v>635.20000000000005</v>
      </c>
      <c r="AW73" s="14">
        <v>638.9</v>
      </c>
      <c r="AX73" s="14">
        <v>633.1</v>
      </c>
      <c r="AY73" s="14">
        <v>636.29999999999995</v>
      </c>
      <c r="AZ73" s="14">
        <v>639.70000000000005</v>
      </c>
      <c r="BA73" s="14">
        <v>642.79999999999995</v>
      </c>
      <c r="BB73" s="14">
        <v>636.6</v>
      </c>
      <c r="BC73" s="14">
        <v>636.6</v>
      </c>
      <c r="BD73" s="14">
        <v>641.9</v>
      </c>
      <c r="BE73" s="14">
        <v>638.1</v>
      </c>
      <c r="BF73" s="14">
        <v>639.9</v>
      </c>
      <c r="BG73" s="14">
        <v>640.20000000000005</v>
      </c>
      <c r="BH73" s="14">
        <v>644.1</v>
      </c>
      <c r="BI73" s="14">
        <v>641.6</v>
      </c>
      <c r="BJ73" s="14">
        <v>648.70000000000005</v>
      </c>
      <c r="BK73" s="14">
        <v>652.1</v>
      </c>
      <c r="BL73" s="14">
        <v>649.5</v>
      </c>
      <c r="BM73" s="14">
        <v>649.9</v>
      </c>
      <c r="BN73" s="49">
        <v>655</v>
      </c>
      <c r="BO73" s="17">
        <f t="shared" si="1"/>
        <v>7.3999999999999773</v>
      </c>
      <c r="BP73" s="26">
        <f t="shared" si="2"/>
        <v>51.5</v>
      </c>
      <c r="BQ73" s="26">
        <f t="shared" si="3"/>
        <v>53.399999999999977</v>
      </c>
      <c r="BR73" s="26">
        <f t="shared" si="4"/>
        <v>1.0978911501979927</v>
      </c>
      <c r="BS73" s="26">
        <f t="shared" si="5"/>
        <v>1.0955977159697918</v>
      </c>
      <c r="BT73" s="26">
        <f t="shared" si="6"/>
        <v>1.0929193347768003</v>
      </c>
      <c r="BU73" s="26">
        <f t="shared" si="7"/>
        <v>1.1000429368827824</v>
      </c>
      <c r="BV73" s="26">
        <f t="shared" si="8"/>
        <v>1.1039793026980411</v>
      </c>
      <c r="BW73" s="26">
        <f t="shared" si="9"/>
        <v>1.1061152743084468</v>
      </c>
      <c r="BX73" s="26">
        <f t="shared" si="10"/>
        <v>1.1055499122726016</v>
      </c>
      <c r="BY73" s="26">
        <f t="shared" si="11"/>
        <v>1.1123223909848114</v>
      </c>
      <c r="BZ73" s="26">
        <f t="shared" si="12"/>
        <v>1.1078373963694641</v>
      </c>
      <c r="CA73" s="26">
        <f t="shared" si="13"/>
        <v>1.121095789441356</v>
      </c>
      <c r="CB73" s="26">
        <f t="shared" si="14"/>
        <v>1.1106339907370488</v>
      </c>
      <c r="CC73" s="26">
        <f t="shared" si="15"/>
        <v>1.1154131159688776</v>
      </c>
      <c r="CD73" s="26">
        <f t="shared" si="16"/>
        <v>1.1276453417659937</v>
      </c>
      <c r="CE73" s="26">
        <f t="shared" si="17"/>
        <v>1.1216361020114503</v>
      </c>
      <c r="CF73" s="26">
        <f t="shared" si="18"/>
        <v>1.1278650449239045</v>
      </c>
      <c r="CG73" s="26">
        <f t="shared" si="19"/>
        <v>1.1228540119323023</v>
      </c>
      <c r="CH73" s="26">
        <f t="shared" si="20"/>
        <v>1.1202198997160635</v>
      </c>
      <c r="CI73" s="26">
        <f t="shared" si="21"/>
        <v>1.1140313692242478</v>
      </c>
      <c r="CJ73" s="26">
        <f t="shared" si="22"/>
        <v>1.1205488600831792</v>
      </c>
      <c r="CK73" s="26">
        <f t="shared" si="23"/>
        <v>1.1215585841031739</v>
      </c>
      <c r="CL73" s="26">
        <f t="shared" si="24"/>
        <v>1.1237305193814999</v>
      </c>
      <c r="CM73" s="26">
        <f t="shared" si="25"/>
        <v>1.1280673689294014</v>
      </c>
      <c r="CN73" s="26">
        <f t="shared" si="26"/>
        <v>1.1272881048752492</v>
      </c>
      <c r="CO73" s="26">
        <f t="shared" si="27"/>
        <v>1.1331463654968543</v>
      </c>
      <c r="CP73" s="26">
        <f t="shared" si="28"/>
        <v>1.1366028204588507</v>
      </c>
      <c r="CQ73" s="26">
        <f t="shared" si="29"/>
        <v>1.1320480174608947</v>
      </c>
      <c r="CR73" s="26">
        <f t="shared" si="30"/>
        <v>1.1379809431914121</v>
      </c>
      <c r="CS73" s="26">
        <f t="shared" si="31"/>
        <v>1.1337545126353792</v>
      </c>
      <c r="CT73" s="26">
        <f t="shared" si="32"/>
        <v>1.1421032114905996</v>
      </c>
      <c r="CU73" s="26">
        <f t="shared" si="33"/>
        <v>1.1335757430056796</v>
      </c>
      <c r="CV73" s="26">
        <f t="shared" si="34"/>
        <v>1.1345493626294891</v>
      </c>
      <c r="CW73" s="26">
        <f t="shared" si="35"/>
        <v>1.1349464450875675</v>
      </c>
      <c r="CX73" s="26">
        <f t="shared" si="36"/>
        <v>1.1299749013983504</v>
      </c>
      <c r="CY73" s="26">
        <f t="shared" si="37"/>
        <v>1.1321963052808359</v>
      </c>
      <c r="CZ73" s="26">
        <f t="shared" si="38"/>
        <v>1.1344142961559689</v>
      </c>
      <c r="DA73" s="26">
        <f t="shared" si="39"/>
        <v>1.1353229398663698</v>
      </c>
      <c r="DB73" s="26">
        <f t="shared" si="40"/>
        <v>1.1309790953112082</v>
      </c>
      <c r="DC73" s="26">
        <f t="shared" si="41"/>
        <v>1.1259084194977844</v>
      </c>
      <c r="DD73" s="26">
        <f t="shared" si="42"/>
        <v>1.1301963559172119</v>
      </c>
      <c r="DE73" s="26">
        <f t="shared" si="43"/>
        <v>1.1182548794489093</v>
      </c>
      <c r="DF73" s="26">
        <f t="shared" si="44"/>
        <v>1.1246023329798518</v>
      </c>
      <c r="DG73" s="26">
        <f t="shared" si="45"/>
        <v>1.1256708801360824</v>
      </c>
      <c r="DH73" s="26">
        <f t="shared" si="46"/>
        <v>1.1314909346945958</v>
      </c>
      <c r="DI73" s="26">
        <f t="shared" si="47"/>
        <v>1.1183790589406495</v>
      </c>
      <c r="DJ73" s="26">
        <f t="shared" si="48"/>
        <v>1.1145933642650794</v>
      </c>
      <c r="DK73" s="26">
        <f t="shared" si="49"/>
        <v>1.124693376941946</v>
      </c>
      <c r="DL73" s="26">
        <f t="shared" si="50"/>
        <v>1.1226578306893822</v>
      </c>
      <c r="DM73" s="26">
        <f t="shared" si="51"/>
        <v>1.1274115401556304</v>
      </c>
      <c r="DN73" s="26">
        <f t="shared" si="52"/>
        <v>1.1271788250484183</v>
      </c>
      <c r="DO73" s="26">
        <f t="shared" si="53"/>
        <v>1.1288447495253395</v>
      </c>
      <c r="DP73" s="26">
        <f t="shared" si="54"/>
        <v>1.123970802919708</v>
      </c>
      <c r="DQ73" s="26">
        <f t="shared" si="55"/>
        <v>1.1254662695544055</v>
      </c>
      <c r="DR73" s="26">
        <f t="shared" si="56"/>
        <v>1.1346460574775976</v>
      </c>
      <c r="DS73" s="26">
        <f t="shared" si="57"/>
        <v>1.1338376491125981</v>
      </c>
      <c r="DT73" s="26">
        <f t="shared" si="58"/>
        <v>1.1322628415459219</v>
      </c>
      <c r="DU73" s="26">
        <f t="shared" si="59"/>
        <v>1.1396259243149196</v>
      </c>
      <c r="DV73" s="26">
        <f t="shared" si="60"/>
        <v>17.076923076923997</v>
      </c>
      <c r="DW73" s="26">
        <f t="shared" si="61"/>
        <v>1.6418703506907542</v>
      </c>
      <c r="DX73" s="26">
        <f t="shared" si="62"/>
        <v>1.7869492470719479</v>
      </c>
      <c r="DY73" s="17">
        <f t="shared" si="63"/>
        <v>1.241402449253477</v>
      </c>
      <c r="DZ73" s="26">
        <f t="shared" si="64"/>
        <v>8.399934757788289</v>
      </c>
      <c r="EA73" s="26">
        <f t="shared" si="65"/>
        <v>8.9582284851534943</v>
      </c>
      <c r="EB73" s="26"/>
      <c r="EC73" s="26"/>
      <c r="ED73" s="26"/>
      <c r="EE73" s="26"/>
      <c r="EF73" s="26"/>
      <c r="EG73" s="26"/>
      <c r="EH73" s="26"/>
      <c r="EI73" s="26"/>
      <c r="EJ73" s="26"/>
      <c r="EK73" s="26"/>
      <c r="EL73" s="26"/>
      <c r="EM73" s="26"/>
      <c r="EN73" s="26"/>
      <c r="EO73" s="26"/>
      <c r="EP73" s="26"/>
      <c r="EQ73" s="26"/>
      <c r="ER73" s="26"/>
      <c r="ES73" s="26"/>
      <c r="ET73" s="26"/>
      <c r="EU73" s="26"/>
      <c r="EV73" s="26"/>
      <c r="EW73" s="26"/>
      <c r="EX73" s="26"/>
      <c r="EY73" s="26"/>
      <c r="EZ73" s="26"/>
      <c r="FA73" s="26"/>
      <c r="FB73" s="26"/>
      <c r="FC73" s="26"/>
      <c r="FD73" s="26"/>
      <c r="FE73" s="26"/>
      <c r="FF73" s="26"/>
      <c r="FG73" s="26"/>
      <c r="FH73" s="26"/>
      <c r="FI73" s="26"/>
      <c r="FJ73" s="26"/>
      <c r="FK73" s="26"/>
      <c r="FL73" s="26"/>
      <c r="FM73" s="26"/>
      <c r="FN73" s="26"/>
      <c r="FO73" s="26"/>
      <c r="FP73" s="26"/>
      <c r="FQ73" s="26"/>
      <c r="FR73" s="26"/>
      <c r="FS73" s="26"/>
      <c r="FT73" s="26"/>
      <c r="FU73" s="26"/>
      <c r="FV73" s="26"/>
      <c r="FW73" s="26"/>
    </row>
    <row r="74" spans="1:179">
      <c r="A74">
        <v>65</v>
      </c>
      <c r="B74">
        <v>0</v>
      </c>
      <c r="C74">
        <v>1</v>
      </c>
      <c r="D74" s="13">
        <v>579.70000000000005</v>
      </c>
      <c r="E74" s="13">
        <v>569.1</v>
      </c>
      <c r="F74" s="13">
        <v>565.70000000000005</v>
      </c>
      <c r="G74" s="13">
        <v>566.1</v>
      </c>
      <c r="H74" s="13">
        <v>572</v>
      </c>
      <c r="I74" s="13">
        <v>566.29999999999995</v>
      </c>
      <c r="J74" s="13">
        <v>566.4</v>
      </c>
      <c r="K74" s="46">
        <v>570.20000000000005</v>
      </c>
      <c r="L74" s="13">
        <v>576</v>
      </c>
      <c r="M74" s="13">
        <v>581.20000000000005</v>
      </c>
      <c r="N74" s="13">
        <v>584.9</v>
      </c>
      <c r="O74" s="13">
        <v>592.4</v>
      </c>
      <c r="P74" s="13">
        <v>591.79999999999995</v>
      </c>
      <c r="Q74" s="13">
        <v>597.1</v>
      </c>
      <c r="R74" s="13">
        <v>605.9</v>
      </c>
      <c r="S74" s="13">
        <v>606.4</v>
      </c>
      <c r="T74" s="13">
        <v>608.79999999999995</v>
      </c>
      <c r="U74" s="13">
        <v>615.29999999999995</v>
      </c>
      <c r="V74" s="13">
        <v>620.4</v>
      </c>
      <c r="W74" s="13">
        <v>620.20000000000005</v>
      </c>
      <c r="X74" s="13">
        <v>620.4</v>
      </c>
      <c r="Y74" s="13">
        <v>621.5</v>
      </c>
      <c r="Z74" s="13">
        <v>630.1</v>
      </c>
      <c r="AA74" s="13">
        <v>632.1</v>
      </c>
      <c r="AB74" s="13">
        <v>630.70000000000005</v>
      </c>
      <c r="AC74" s="13">
        <v>632.1</v>
      </c>
      <c r="AD74" s="13">
        <v>627.5</v>
      </c>
      <c r="AE74" s="13">
        <v>629.29999999999995</v>
      </c>
      <c r="AF74" s="13">
        <v>631.9</v>
      </c>
      <c r="AG74" s="13">
        <v>629.9</v>
      </c>
      <c r="AH74" s="13">
        <v>630.5</v>
      </c>
      <c r="AI74" s="13">
        <v>632.1</v>
      </c>
      <c r="AJ74" s="13">
        <v>636.20000000000005</v>
      </c>
      <c r="AK74" s="13">
        <v>640.20000000000005</v>
      </c>
      <c r="AL74" s="13">
        <v>640.4</v>
      </c>
      <c r="AM74" s="13">
        <v>635.70000000000005</v>
      </c>
      <c r="AN74" s="13">
        <v>636.6</v>
      </c>
      <c r="AO74" s="13">
        <v>641.1</v>
      </c>
      <c r="AP74" s="13">
        <v>647.6</v>
      </c>
      <c r="AQ74" s="13">
        <v>649.29999999999995</v>
      </c>
      <c r="AR74" s="13">
        <f t="shared" si="0"/>
        <v>650.9</v>
      </c>
      <c r="AS74" s="13">
        <v>652.5</v>
      </c>
      <c r="AT74" s="13">
        <v>660.1</v>
      </c>
      <c r="AU74" s="13">
        <v>663.9</v>
      </c>
      <c r="AV74" s="13">
        <v>664.1</v>
      </c>
      <c r="AW74" s="13">
        <v>666.6</v>
      </c>
      <c r="AX74" s="13">
        <v>672.5</v>
      </c>
      <c r="AY74" s="13">
        <v>672.5</v>
      </c>
      <c r="AZ74" s="13">
        <v>679.8</v>
      </c>
      <c r="BA74" s="13">
        <v>678.3</v>
      </c>
      <c r="BB74" s="13">
        <v>682.4</v>
      </c>
      <c r="BC74" s="13">
        <v>684.4</v>
      </c>
      <c r="BD74" s="13">
        <v>682.7</v>
      </c>
      <c r="BE74" s="13">
        <v>687.2</v>
      </c>
      <c r="BF74" s="13">
        <v>688.4</v>
      </c>
      <c r="BG74" s="13">
        <v>686.2</v>
      </c>
      <c r="BH74" s="13">
        <v>687.8</v>
      </c>
      <c r="BI74" s="13">
        <v>687</v>
      </c>
      <c r="BJ74" s="13">
        <v>697.1</v>
      </c>
      <c r="BK74" s="13">
        <v>695.1</v>
      </c>
      <c r="BL74" s="13">
        <v>698.1</v>
      </c>
      <c r="BM74" s="13">
        <v>699.3</v>
      </c>
      <c r="BN74" s="47">
        <v>696.7</v>
      </c>
      <c r="BO74" s="17">
        <f t="shared" si="1"/>
        <v>45.099999999999909</v>
      </c>
      <c r="BP74" s="26">
        <f t="shared" si="2"/>
        <v>81.400000000000091</v>
      </c>
      <c r="BQ74" s="26">
        <f t="shared" si="3"/>
        <v>127.89999999999998</v>
      </c>
      <c r="BR74" s="26">
        <f t="shared" si="4"/>
        <v>1.0501887834975598</v>
      </c>
      <c r="BS74" s="26">
        <f t="shared" si="5"/>
        <v>1.0609688708786149</v>
      </c>
      <c r="BT74" s="26">
        <f t="shared" si="6"/>
        <v>1.070990924586539</v>
      </c>
      <c r="BU74" s="26">
        <f t="shared" si="7"/>
        <v>1.0763049745445623</v>
      </c>
      <c r="BV74" s="26">
        <f t="shared" si="8"/>
        <v>1.0947394357521252</v>
      </c>
      <c r="BW74" s="26">
        <f t="shared" si="9"/>
        <v>1.0950134147469701</v>
      </c>
      <c r="BX74" s="26">
        <f t="shared" si="10"/>
        <v>1.1027795733678087</v>
      </c>
      <c r="BY74" s="26">
        <f t="shared" si="11"/>
        <v>1.1132410583047525</v>
      </c>
      <c r="BZ74" s="26">
        <f t="shared" si="12"/>
        <v>1.1213363330970505</v>
      </c>
      <c r="CA74" s="26">
        <f t="shared" si="13"/>
        <v>1.121832867540923</v>
      </c>
      <c r="CB74" s="26">
        <f t="shared" si="14"/>
        <v>1.1323497837622305</v>
      </c>
      <c r="CC74" s="26">
        <f t="shared" si="15"/>
        <v>1.1493145609484996</v>
      </c>
      <c r="CD74" s="26">
        <f t="shared" si="16"/>
        <v>1.1314765263926052</v>
      </c>
      <c r="CE74" s="26">
        <f t="shared" si="17"/>
        <v>1.1396381226464194</v>
      </c>
      <c r="CF74" s="26">
        <f t="shared" si="18"/>
        <v>1.1396002689322169</v>
      </c>
      <c r="CG74" s="26">
        <f t="shared" si="19"/>
        <v>1.1507975161329598</v>
      </c>
      <c r="CH74" s="26">
        <f t="shared" si="20"/>
        <v>1.1455929438772425</v>
      </c>
      <c r="CI74" s="26">
        <f t="shared" si="21"/>
        <v>1.1458245019075881</v>
      </c>
      <c r="CJ74" s="26">
        <f t="shared" si="22"/>
        <v>1.151331167845542</v>
      </c>
      <c r="CK74" s="26">
        <f t="shared" si="23"/>
        <v>1.1479008506356903</v>
      </c>
      <c r="CL74" s="26">
        <f t="shared" si="24"/>
        <v>1.1515447253652138</v>
      </c>
      <c r="CM74" s="26">
        <f t="shared" si="25"/>
        <v>1.1443663034620142</v>
      </c>
      <c r="CN74" s="26">
        <f t="shared" si="26"/>
        <v>1.1416057512233433</v>
      </c>
      <c r="CO74" s="26">
        <f t="shared" si="27"/>
        <v>1.1469718790267565</v>
      </c>
      <c r="CP74" s="26">
        <f t="shared" si="28"/>
        <v>1.140391496527047</v>
      </c>
      <c r="CQ74" s="26">
        <f t="shared" si="29"/>
        <v>1.1571480538377592</v>
      </c>
      <c r="CR74" s="26">
        <f t="shared" si="30"/>
        <v>1.1582438789048364</v>
      </c>
      <c r="CS74" s="26">
        <f t="shared" si="31"/>
        <v>1.155956678700361</v>
      </c>
      <c r="CT74" s="26">
        <f t="shared" si="32"/>
        <v>1.1437224504482895</v>
      </c>
      <c r="CU74" s="26">
        <f t="shared" si="33"/>
        <v>1.1478198154881751</v>
      </c>
      <c r="CV74" s="26">
        <f t="shared" si="34"/>
        <v>1.1483416425351525</v>
      </c>
      <c r="CW74" s="26">
        <f t="shared" si="35"/>
        <v>1.15929229943014</v>
      </c>
      <c r="CX74" s="26">
        <f t="shared" si="36"/>
        <v>1.1640372893510216</v>
      </c>
      <c r="CY74" s="26">
        <f t="shared" si="37"/>
        <v>1.1660085836909873</v>
      </c>
      <c r="CZ74" s="26">
        <f t="shared" si="38"/>
        <v>1.1679768492966782</v>
      </c>
      <c r="DA74" s="26">
        <f t="shared" si="39"/>
        <v>1.1761247216035635</v>
      </c>
      <c r="DB74" s="26">
        <f t="shared" si="40"/>
        <v>1.1761544821070036</v>
      </c>
      <c r="DC74" s="26">
        <f t="shared" si="41"/>
        <v>1.1771344165435746</v>
      </c>
      <c r="DD74" s="26">
        <f t="shared" si="42"/>
        <v>1.1791968866088802</v>
      </c>
      <c r="DE74" s="26">
        <f t="shared" si="43"/>
        <v>1.1878477435308665</v>
      </c>
      <c r="DF74" s="26">
        <f t="shared" si="44"/>
        <v>1.1885825379992934</v>
      </c>
      <c r="DG74" s="26">
        <f t="shared" si="45"/>
        <v>1.1962342728099247</v>
      </c>
      <c r="DH74" s="26">
        <f t="shared" si="46"/>
        <v>1.1939799331103678</v>
      </c>
      <c r="DI74" s="26">
        <f t="shared" si="47"/>
        <v>1.1988405118144818</v>
      </c>
      <c r="DJ74" s="26">
        <f t="shared" si="48"/>
        <v>1.1982841635297208</v>
      </c>
      <c r="DK74" s="26">
        <f t="shared" si="49"/>
        <v>1.1961803527625279</v>
      </c>
      <c r="DL74" s="26">
        <f t="shared" si="50"/>
        <v>1.2090431926809959</v>
      </c>
      <c r="DM74" s="26">
        <f t="shared" si="51"/>
        <v>1.2128615474966964</v>
      </c>
      <c r="DN74" s="26">
        <f t="shared" si="52"/>
        <v>1.2081694935148777</v>
      </c>
      <c r="DO74" s="26">
        <f t="shared" si="53"/>
        <v>1.2054330363662917</v>
      </c>
      <c r="DP74" s="26">
        <f t="shared" si="54"/>
        <v>1.2035036496350364</v>
      </c>
      <c r="DQ74" s="26">
        <f t="shared" si="55"/>
        <v>1.2094381632594049</v>
      </c>
      <c r="DR74" s="26">
        <f t="shared" si="56"/>
        <v>1.2094655337412639</v>
      </c>
      <c r="DS74" s="26">
        <f t="shared" si="57"/>
        <v>1.2186790805935408</v>
      </c>
      <c r="DT74" s="26">
        <f t="shared" si="58"/>
        <v>1.2183280583059903</v>
      </c>
      <c r="DU74" s="26">
        <f t="shared" si="59"/>
        <v>1.2121792083514573</v>
      </c>
      <c r="DV74" s="26">
        <f t="shared" si="60"/>
        <v>104.07692307692878</v>
      </c>
      <c r="DW74" s="26">
        <f t="shared" si="61"/>
        <v>2.5951115834218941</v>
      </c>
      <c r="DX74" s="26">
        <f t="shared" si="62"/>
        <v>4.2799776910206404</v>
      </c>
      <c r="DY74" s="17">
        <f t="shared" si="63"/>
        <v>7.909505436688864</v>
      </c>
      <c r="DZ74" s="26">
        <f t="shared" si="64"/>
        <v>12.972111553784876</v>
      </c>
      <c r="EA74" s="26">
        <f t="shared" si="65"/>
        <v>22.430726061031212</v>
      </c>
      <c r="EB74" s="26"/>
      <c r="EC74" s="26"/>
      <c r="ED74" s="26"/>
      <c r="EE74" s="26"/>
      <c r="EF74" s="26"/>
      <c r="EG74" s="26"/>
      <c r="EH74" s="26"/>
      <c r="EI74" s="26"/>
      <c r="EJ74" s="26"/>
      <c r="EK74" s="26"/>
      <c r="EL74" s="26"/>
      <c r="EM74" s="26"/>
      <c r="EN74" s="26"/>
      <c r="EO74" s="26"/>
      <c r="EP74" s="26"/>
      <c r="EQ74" s="26"/>
      <c r="ER74" s="26"/>
      <c r="ES74" s="26"/>
      <c r="ET74" s="26"/>
      <c r="EU74" s="26"/>
      <c r="EV74" s="26"/>
      <c r="EW74" s="26"/>
      <c r="EX74" s="26"/>
      <c r="EY74" s="26"/>
      <c r="EZ74" s="26"/>
      <c r="FA74" s="26"/>
      <c r="FB74" s="26"/>
      <c r="FC74" s="26"/>
      <c r="FD74" s="26"/>
      <c r="FE74" s="26"/>
      <c r="FF74" s="26"/>
      <c r="FG74" s="26"/>
      <c r="FH74" s="26"/>
      <c r="FI74" s="26"/>
      <c r="FJ74" s="26"/>
      <c r="FK74" s="26"/>
      <c r="FL74" s="26"/>
      <c r="FM74" s="26"/>
      <c r="FN74" s="26"/>
      <c r="FO74" s="26"/>
      <c r="FP74" s="26"/>
      <c r="FQ74" s="26"/>
      <c r="FR74" s="26"/>
      <c r="FS74" s="26"/>
      <c r="FT74" s="26"/>
      <c r="FU74" s="26"/>
      <c r="FV74" s="26"/>
      <c r="FW74" s="26"/>
    </row>
    <row r="75" spans="1:179">
      <c r="A75">
        <v>66</v>
      </c>
      <c r="B75">
        <v>0</v>
      </c>
      <c r="C75">
        <v>2</v>
      </c>
      <c r="D75" s="14">
        <v>590.20000000000005</v>
      </c>
      <c r="E75" s="14">
        <v>583.4</v>
      </c>
      <c r="F75" s="14">
        <v>576.70000000000005</v>
      </c>
      <c r="G75" s="14">
        <v>578</v>
      </c>
      <c r="H75" s="14">
        <v>582.1</v>
      </c>
      <c r="I75" s="14">
        <v>581.1</v>
      </c>
      <c r="J75" s="14">
        <v>580.5</v>
      </c>
      <c r="K75" s="48">
        <v>581.9</v>
      </c>
      <c r="L75" s="14">
        <v>581.1</v>
      </c>
      <c r="M75" s="14">
        <v>587.70000000000005</v>
      </c>
      <c r="N75" s="14">
        <v>588.9</v>
      </c>
      <c r="O75" s="14">
        <v>593.70000000000005</v>
      </c>
      <c r="P75" s="14">
        <v>591.9</v>
      </c>
      <c r="Q75" s="14">
        <v>601.9</v>
      </c>
      <c r="R75" s="14">
        <v>606</v>
      </c>
      <c r="S75" s="14">
        <v>608.70000000000005</v>
      </c>
      <c r="T75" s="14">
        <v>612</v>
      </c>
      <c r="U75" s="14">
        <v>614.70000000000005</v>
      </c>
      <c r="V75" s="14">
        <v>619.70000000000005</v>
      </c>
      <c r="W75" s="14">
        <v>627.79999999999995</v>
      </c>
      <c r="X75" s="14">
        <v>621.4</v>
      </c>
      <c r="Y75" s="14">
        <v>625</v>
      </c>
      <c r="Z75" s="14">
        <v>628.79999999999995</v>
      </c>
      <c r="AA75" s="14">
        <v>632.29999999999995</v>
      </c>
      <c r="AB75" s="14">
        <v>633.6</v>
      </c>
      <c r="AC75" s="14">
        <v>635.6</v>
      </c>
      <c r="AD75" s="14">
        <v>634.79999999999995</v>
      </c>
      <c r="AE75" s="14">
        <v>636.9</v>
      </c>
      <c r="AF75" s="14">
        <v>643.20000000000005</v>
      </c>
      <c r="AG75" s="14">
        <v>640.29999999999995</v>
      </c>
      <c r="AH75" s="14">
        <v>643.20000000000005</v>
      </c>
      <c r="AI75" s="14">
        <v>647.70000000000005</v>
      </c>
      <c r="AJ75" s="14">
        <v>648.70000000000005</v>
      </c>
      <c r="AK75" s="14">
        <v>648.29999999999995</v>
      </c>
      <c r="AL75" s="14">
        <v>651</v>
      </c>
      <c r="AM75" s="14">
        <v>653.29999999999995</v>
      </c>
      <c r="AN75" s="14">
        <v>654.5</v>
      </c>
      <c r="AO75" s="14">
        <v>657.7</v>
      </c>
      <c r="AP75" s="14">
        <v>658.3</v>
      </c>
      <c r="AQ75" s="14">
        <v>658.3</v>
      </c>
      <c r="AR75" s="13">
        <f t="shared" si="0"/>
        <v>656.25</v>
      </c>
      <c r="AS75" s="14">
        <v>654.20000000000005</v>
      </c>
      <c r="AT75" s="14">
        <v>655.5</v>
      </c>
      <c r="AU75" s="14">
        <v>663.6</v>
      </c>
      <c r="AV75" s="14">
        <v>663.6</v>
      </c>
      <c r="AW75" s="14">
        <v>667.9</v>
      </c>
      <c r="AX75" s="14">
        <v>665.1</v>
      </c>
      <c r="AY75" s="14">
        <v>666</v>
      </c>
      <c r="AZ75" s="14">
        <v>672.6</v>
      </c>
      <c r="BA75" s="14">
        <v>670.9</v>
      </c>
      <c r="BB75" s="14">
        <v>674.9</v>
      </c>
      <c r="BC75" s="14">
        <v>671.6</v>
      </c>
      <c r="BD75" s="14">
        <v>674.4</v>
      </c>
      <c r="BE75" s="14">
        <v>678.9</v>
      </c>
      <c r="BF75" s="50">
        <f>AVERAGE(BE75,BG75)</f>
        <v>679.05</v>
      </c>
      <c r="BG75" s="14">
        <v>679.2</v>
      </c>
      <c r="BH75" s="14">
        <v>682.3</v>
      </c>
      <c r="BI75" s="14">
        <v>678.7</v>
      </c>
      <c r="BJ75" s="14">
        <v>681.4</v>
      </c>
      <c r="BK75" s="14">
        <v>684.9</v>
      </c>
      <c r="BL75" s="14">
        <v>671.7</v>
      </c>
      <c r="BM75" s="14">
        <v>675.6</v>
      </c>
      <c r="BN75" s="49">
        <v>682.3</v>
      </c>
      <c r="BO75" s="17">
        <f t="shared" si="1"/>
        <v>32.800000000000068</v>
      </c>
      <c r="BP75" s="26">
        <f t="shared" si="2"/>
        <v>67.599999999999909</v>
      </c>
      <c r="BQ75" s="26">
        <f t="shared" si="3"/>
        <v>89.800000000000068</v>
      </c>
      <c r="BR75" s="26">
        <f t="shared" si="4"/>
        <v>1.0717377290726586</v>
      </c>
      <c r="BS75" s="26">
        <f t="shared" si="5"/>
        <v>1.0703628660895192</v>
      </c>
      <c r="BT75" s="26">
        <f t="shared" si="6"/>
        <v>1.0829686276316397</v>
      </c>
      <c r="BU75" s="26">
        <f t="shared" si="7"/>
        <v>1.0836655830215298</v>
      </c>
      <c r="BV75" s="26">
        <f t="shared" si="8"/>
        <v>1.0971418011580634</v>
      </c>
      <c r="BW75" s="26">
        <f t="shared" si="9"/>
        <v>1.0951984457396615</v>
      </c>
      <c r="BX75" s="26">
        <f t="shared" si="10"/>
        <v>1.1116446578631454</v>
      </c>
      <c r="BY75" s="26">
        <f t="shared" si="11"/>
        <v>1.1134247917687408</v>
      </c>
      <c r="BZ75" s="26">
        <f t="shared" si="12"/>
        <v>1.1255894227509478</v>
      </c>
      <c r="CA75" s="26">
        <f t="shared" si="13"/>
        <v>1.1277294923374588</v>
      </c>
      <c r="CB75" s="26">
        <f t="shared" si="14"/>
        <v>1.1312455908965433</v>
      </c>
      <c r="CC75" s="26">
        <f t="shared" si="15"/>
        <v>1.1480177843645796</v>
      </c>
      <c r="CD75" s="26">
        <f t="shared" si="16"/>
        <v>1.1453417659936755</v>
      </c>
      <c r="CE75" s="26">
        <f t="shared" si="17"/>
        <v>1.1414750635275388</v>
      </c>
      <c r="CF75" s="26">
        <f t="shared" si="18"/>
        <v>1.1460179695617627</v>
      </c>
      <c r="CG75" s="26">
        <f t="shared" si="19"/>
        <v>1.1484232314623155</v>
      </c>
      <c r="CH75" s="26">
        <f t="shared" si="20"/>
        <v>1.1459554159366878</v>
      </c>
      <c r="CI75" s="26">
        <f t="shared" si="21"/>
        <v>1.1510930781808273</v>
      </c>
      <c r="CJ75" s="26">
        <f t="shared" si="22"/>
        <v>1.1577062019975108</v>
      </c>
      <c r="CK75" s="26">
        <f t="shared" si="23"/>
        <v>1.161254916308424</v>
      </c>
      <c r="CL75" s="26">
        <f t="shared" si="24"/>
        <v>1.165451828357071</v>
      </c>
      <c r="CM75" s="26">
        <f t="shared" si="25"/>
        <v>1.1648305212640728</v>
      </c>
      <c r="CN75" s="26">
        <f t="shared" si="26"/>
        <v>1.160454298314505</v>
      </c>
      <c r="CO75" s="26">
        <f t="shared" si="27"/>
        <v>1.17007503979383</v>
      </c>
      <c r="CP75" s="26">
        <f t="shared" si="28"/>
        <v>1.1685359473193615</v>
      </c>
      <c r="CQ75" s="26">
        <f t="shared" si="29"/>
        <v>1.1798835940341943</v>
      </c>
      <c r="CR75" s="26">
        <f t="shared" si="30"/>
        <v>1.1728983234832948</v>
      </c>
      <c r="CS75" s="26">
        <f t="shared" si="31"/>
        <v>1.1750902527075813</v>
      </c>
      <c r="CT75" s="26">
        <f t="shared" si="32"/>
        <v>1.1753875678431138</v>
      </c>
      <c r="CU75" s="26">
        <f t="shared" si="33"/>
        <v>1.1800943594675</v>
      </c>
      <c r="CV75" s="26">
        <f t="shared" si="34"/>
        <v>1.1780756485655433</v>
      </c>
      <c r="CW75" s="26">
        <f t="shared" si="35"/>
        <v>1.1784467583614284</v>
      </c>
      <c r="CX75" s="26">
        <f t="shared" si="36"/>
        <v>1.1801721046970237</v>
      </c>
      <c r="CY75" s="26">
        <f t="shared" si="37"/>
        <v>1.1755924612800897</v>
      </c>
      <c r="CZ75" s="26">
        <f t="shared" si="38"/>
        <v>1.1710198541147692</v>
      </c>
      <c r="DA75" s="26">
        <f t="shared" si="39"/>
        <v>1.1679287305122494</v>
      </c>
      <c r="DB75" s="26">
        <f t="shared" si="40"/>
        <v>1.1756230069682296</v>
      </c>
      <c r="DC75" s="26">
        <f t="shared" si="41"/>
        <v>1.1762481536189071</v>
      </c>
      <c r="DD75" s="26">
        <f t="shared" si="42"/>
        <v>1.1814965505041568</v>
      </c>
      <c r="DE75" s="26">
        <f t="shared" si="43"/>
        <v>1.1747770025611588</v>
      </c>
      <c r="DF75" s="26">
        <f t="shared" si="44"/>
        <v>1.1770943796394489</v>
      </c>
      <c r="DG75" s="26">
        <f t="shared" si="45"/>
        <v>1.1835645364694842</v>
      </c>
      <c r="DH75" s="26">
        <f t="shared" si="46"/>
        <v>1.1809540573842632</v>
      </c>
      <c r="DI75" s="26">
        <f t="shared" si="47"/>
        <v>1.1856645097063214</v>
      </c>
      <c r="DJ75" s="26">
        <f t="shared" si="48"/>
        <v>1.1758732382036243</v>
      </c>
      <c r="DK75" s="26">
        <f t="shared" si="49"/>
        <v>1.1816376591519682</v>
      </c>
      <c r="DL75" s="26">
        <f t="shared" si="50"/>
        <v>1.1944403718147962</v>
      </c>
      <c r="DM75" s="26">
        <f t="shared" si="51"/>
        <v>1.1963881955659961</v>
      </c>
      <c r="DN75" s="26">
        <f t="shared" si="52"/>
        <v>1.1958448265743296</v>
      </c>
      <c r="DO75" s="26">
        <f t="shared" si="53"/>
        <v>1.1957937782970642</v>
      </c>
      <c r="DP75" s="26">
        <f t="shared" si="54"/>
        <v>1.1889635036496351</v>
      </c>
      <c r="DQ75" s="26">
        <f t="shared" si="55"/>
        <v>1.1821993464997254</v>
      </c>
      <c r="DR75" s="26">
        <f t="shared" si="56"/>
        <v>1.1917176579763942</v>
      </c>
      <c r="DS75" s="26">
        <f t="shared" si="57"/>
        <v>1.1725923770730289</v>
      </c>
      <c r="DT75" s="26">
        <f t="shared" si="58"/>
        <v>1.1770376607915447</v>
      </c>
      <c r="DU75" s="26">
        <f t="shared" si="59"/>
        <v>1.1871248368856024</v>
      </c>
      <c r="DV75" s="26">
        <f t="shared" si="60"/>
        <v>75.692307692312156</v>
      </c>
      <c r="DW75" s="26">
        <f t="shared" si="61"/>
        <v>2.1551540913921325</v>
      </c>
      <c r="DX75" s="26">
        <f t="shared" si="62"/>
        <v>3.0050195203569494</v>
      </c>
      <c r="DY75" s="17">
        <f t="shared" si="63"/>
        <v>5.6367073380306012</v>
      </c>
      <c r="DZ75" s="26">
        <f t="shared" si="64"/>
        <v>10.649023314429728</v>
      </c>
      <c r="EA75" s="26">
        <f t="shared" si="65"/>
        <v>15.432204846193518</v>
      </c>
      <c r="EB75" s="26"/>
      <c r="EC75" s="26"/>
      <c r="ED75" s="26"/>
      <c r="EE75" s="26"/>
      <c r="EF75" s="26"/>
      <c r="EG75" s="26"/>
      <c r="EH75" s="26"/>
      <c r="EI75" s="26"/>
      <c r="EJ75" s="26"/>
      <c r="EK75" s="26"/>
      <c r="EL75" s="26"/>
      <c r="EM75" s="26"/>
      <c r="EN75" s="26"/>
      <c r="EO75" s="26"/>
      <c r="EP75" s="26"/>
      <c r="EQ75" s="26"/>
      <c r="ER75" s="26"/>
      <c r="ES75" s="26"/>
      <c r="ET75" s="26"/>
      <c r="EU75" s="26"/>
      <c r="EV75" s="26"/>
      <c r="EW75" s="26"/>
      <c r="EX75" s="26"/>
      <c r="EY75" s="26"/>
      <c r="EZ75" s="26"/>
      <c r="FA75" s="26"/>
      <c r="FB75" s="26"/>
      <c r="FC75" s="26"/>
      <c r="FD75" s="26"/>
      <c r="FE75" s="26"/>
      <c r="FF75" s="26"/>
      <c r="FG75" s="26"/>
      <c r="FH75" s="26"/>
      <c r="FI75" s="26"/>
      <c r="FJ75" s="26"/>
      <c r="FK75" s="26"/>
      <c r="FL75" s="26"/>
      <c r="FM75" s="26"/>
      <c r="FN75" s="26"/>
      <c r="FO75" s="26"/>
      <c r="FP75" s="26"/>
      <c r="FQ75" s="26"/>
      <c r="FR75" s="26"/>
      <c r="FS75" s="26"/>
      <c r="FT75" s="26"/>
      <c r="FU75" s="26"/>
      <c r="FV75" s="26"/>
      <c r="FW75" s="26"/>
    </row>
    <row r="76" spans="1:179">
      <c r="A76">
        <v>67</v>
      </c>
      <c r="B76">
        <v>0</v>
      </c>
      <c r="C76">
        <v>0</v>
      </c>
      <c r="D76" s="13">
        <v>557</v>
      </c>
      <c r="E76" s="13">
        <v>555.5</v>
      </c>
      <c r="F76" s="13">
        <v>549.6</v>
      </c>
      <c r="G76" s="13">
        <v>551.4</v>
      </c>
      <c r="H76" s="13">
        <v>551.9</v>
      </c>
      <c r="I76" s="13">
        <v>546.70000000000005</v>
      </c>
      <c r="J76" s="13">
        <v>549.79999999999995</v>
      </c>
      <c r="K76" s="46">
        <v>547.70000000000005</v>
      </c>
      <c r="L76" s="13">
        <v>546.20000000000005</v>
      </c>
      <c r="M76" s="13">
        <v>545.29999999999995</v>
      </c>
      <c r="N76" s="13">
        <v>544.1</v>
      </c>
      <c r="O76" s="13">
        <v>537.6</v>
      </c>
      <c r="P76" s="13">
        <v>537.20000000000005</v>
      </c>
      <c r="Q76" s="13">
        <v>535.70000000000005</v>
      </c>
      <c r="R76" s="13">
        <v>537.6</v>
      </c>
      <c r="S76" s="13">
        <v>536.1</v>
      </c>
      <c r="T76" s="13">
        <v>537.4</v>
      </c>
      <c r="U76" s="13">
        <v>536.5</v>
      </c>
      <c r="V76" s="13">
        <v>528.70000000000005</v>
      </c>
      <c r="W76" s="13">
        <v>538.20000000000005</v>
      </c>
      <c r="X76" s="13">
        <v>532.70000000000005</v>
      </c>
      <c r="Y76" s="13">
        <v>531.70000000000005</v>
      </c>
      <c r="Z76" s="13">
        <v>535.20000000000005</v>
      </c>
      <c r="AA76" s="13">
        <v>538.70000000000005</v>
      </c>
      <c r="AB76" s="13">
        <v>540.20000000000005</v>
      </c>
      <c r="AC76" s="13">
        <v>537.20000000000005</v>
      </c>
      <c r="AD76" s="13">
        <v>536</v>
      </c>
      <c r="AE76" s="13">
        <v>532.4</v>
      </c>
      <c r="AF76" s="13">
        <v>537.4</v>
      </c>
      <c r="AG76" s="13">
        <v>537.5</v>
      </c>
      <c r="AH76" s="13">
        <v>535.79999999999995</v>
      </c>
      <c r="AI76" s="13">
        <v>538.6</v>
      </c>
      <c r="AJ76" s="13">
        <v>532.29999999999995</v>
      </c>
      <c r="AK76" s="13">
        <v>535.1</v>
      </c>
      <c r="AL76" s="13">
        <v>536.9</v>
      </c>
      <c r="AM76" s="13">
        <v>532.70000000000005</v>
      </c>
      <c r="AN76" s="13">
        <v>531.70000000000005</v>
      </c>
      <c r="AO76" s="13">
        <v>536.20000000000005</v>
      </c>
      <c r="AP76" s="13">
        <v>537.6</v>
      </c>
      <c r="AQ76" s="13">
        <v>534.9</v>
      </c>
      <c r="AR76" s="13">
        <f t="shared" si="0"/>
        <v>533.54999999999995</v>
      </c>
      <c r="AS76" s="13">
        <v>532.20000000000005</v>
      </c>
      <c r="AT76" s="13">
        <v>536.79999999999995</v>
      </c>
      <c r="AU76" s="13">
        <v>542.1</v>
      </c>
      <c r="AV76" s="13">
        <v>540.6</v>
      </c>
      <c r="AW76" s="13">
        <v>540.20000000000005</v>
      </c>
      <c r="AX76" s="13">
        <v>540.4</v>
      </c>
      <c r="AY76" s="13">
        <v>540.1</v>
      </c>
      <c r="AZ76" s="13">
        <v>536.9</v>
      </c>
      <c r="BA76" s="13">
        <v>540.1</v>
      </c>
      <c r="BB76" s="13">
        <v>544.4</v>
      </c>
      <c r="BC76" s="13">
        <v>544.20000000000005</v>
      </c>
      <c r="BD76" s="13">
        <v>543.29999999999995</v>
      </c>
      <c r="BE76" s="13">
        <v>544.29999999999995</v>
      </c>
      <c r="BF76" s="13">
        <v>540.20000000000005</v>
      </c>
      <c r="BG76" s="13">
        <v>541.4</v>
      </c>
      <c r="BH76" s="13">
        <v>543.9</v>
      </c>
      <c r="BI76" s="13">
        <v>543.79999999999995</v>
      </c>
      <c r="BJ76" s="13">
        <v>549.9</v>
      </c>
      <c r="BK76" s="13">
        <v>545.5</v>
      </c>
      <c r="BL76" s="13">
        <v>541.29999999999995</v>
      </c>
      <c r="BM76" s="13">
        <v>543.1</v>
      </c>
      <c r="BN76" s="47">
        <v>547.6</v>
      </c>
      <c r="BO76" s="17">
        <f t="shared" si="1"/>
        <v>-11.200000000000045</v>
      </c>
      <c r="BP76" s="26">
        <f t="shared" si="2"/>
        <v>11.100000000000023</v>
      </c>
      <c r="BQ76" s="26">
        <f t="shared" si="3"/>
        <v>-6.4000000000000909</v>
      </c>
      <c r="BR76" s="26">
        <f t="shared" si="4"/>
        <v>1.0087485035454464</v>
      </c>
      <c r="BS76" s="26">
        <f t="shared" si="5"/>
        <v>1.0060784674894088</v>
      </c>
      <c r="BT76" s="26">
        <f t="shared" si="6"/>
        <v>1.0048371493066752</v>
      </c>
      <c r="BU76" s="26">
        <f t="shared" si="7"/>
        <v>1.0012267680794946</v>
      </c>
      <c r="BV76" s="26">
        <f t="shared" si="8"/>
        <v>0.99347049402488607</v>
      </c>
      <c r="BW76" s="26">
        <f t="shared" si="9"/>
        <v>0.9939864927375337</v>
      </c>
      <c r="BX76" s="26">
        <f t="shared" si="10"/>
        <v>0.98938036753162828</v>
      </c>
      <c r="BY76" s="26">
        <f t="shared" si="11"/>
        <v>0.98775110240078401</v>
      </c>
      <c r="BZ76" s="26">
        <f t="shared" si="12"/>
        <v>0.99133972324097774</v>
      </c>
      <c r="CA76" s="26">
        <f t="shared" si="13"/>
        <v>0.99026442676821946</v>
      </c>
      <c r="CB76" s="26">
        <f t="shared" si="14"/>
        <v>0.98733245406864401</v>
      </c>
      <c r="CC76" s="26">
        <f t="shared" si="15"/>
        <v>0.97943682845498348</v>
      </c>
      <c r="CD76" s="26">
        <f t="shared" si="16"/>
        <v>0.98187788859158365</v>
      </c>
      <c r="CE76" s="26">
        <f t="shared" si="17"/>
        <v>0.97853840737225617</v>
      </c>
      <c r="CF76" s="26">
        <f t="shared" si="18"/>
        <v>0.97494040706558283</v>
      </c>
      <c r="CG76" s="26">
        <f t="shared" si="19"/>
        <v>0.97747473517594052</v>
      </c>
      <c r="CH76" s="26">
        <f t="shared" si="20"/>
        <v>0.97631849211623256</v>
      </c>
      <c r="CI76" s="26">
        <f t="shared" si="21"/>
        <v>0.98140858717374213</v>
      </c>
      <c r="CJ76" s="26">
        <f t="shared" si="22"/>
        <v>0.97847667041073449</v>
      </c>
      <c r="CK76" s="26">
        <f t="shared" si="23"/>
        <v>0.98051769871032657</v>
      </c>
      <c r="CL76" s="26">
        <f t="shared" si="24"/>
        <v>0.97422916221903677</v>
      </c>
      <c r="CM76" s="26">
        <f t="shared" si="25"/>
        <v>0.97322749086957816</v>
      </c>
      <c r="CN76" s="26">
        <f t="shared" si="26"/>
        <v>0.97414365975956019</v>
      </c>
      <c r="CO76" s="26">
        <f t="shared" si="27"/>
        <v>0.97469870385810642</v>
      </c>
      <c r="CP76" s="26">
        <f t="shared" si="28"/>
        <v>0.97170520491926526</v>
      </c>
      <c r="CQ76" s="26">
        <f t="shared" si="29"/>
        <v>0.96817024372499072</v>
      </c>
      <c r="CR76" s="26">
        <f t="shared" si="30"/>
        <v>0.96809793752261475</v>
      </c>
      <c r="CS76" s="26">
        <f t="shared" si="31"/>
        <v>0.96913357400722022</v>
      </c>
      <c r="CT76" s="26">
        <f t="shared" si="32"/>
        <v>0.95840954751266927</v>
      </c>
      <c r="CU76" s="26">
        <f t="shared" si="33"/>
        <v>0.95868016948643209</v>
      </c>
      <c r="CV76" s="26">
        <f t="shared" si="34"/>
        <v>0.96044421888527343</v>
      </c>
      <c r="CW76" s="26">
        <f t="shared" si="35"/>
        <v>0.96237730107109831</v>
      </c>
      <c r="CX76" s="26">
        <f t="shared" si="36"/>
        <v>0.95894585873072768</v>
      </c>
      <c r="CY76" s="26">
        <f t="shared" si="37"/>
        <v>0.95579025937674933</v>
      </c>
      <c r="CZ76" s="26">
        <f t="shared" si="38"/>
        <v>0.9526395083458884</v>
      </c>
      <c r="DA76" s="26">
        <f t="shared" si="39"/>
        <v>0.95643652561247205</v>
      </c>
      <c r="DB76" s="26">
        <f t="shared" si="40"/>
        <v>0.96037557576473365</v>
      </c>
      <c r="DC76" s="26">
        <f t="shared" si="41"/>
        <v>0.95822747415066478</v>
      </c>
      <c r="DD76" s="26">
        <f t="shared" si="42"/>
        <v>0.95559879709888551</v>
      </c>
      <c r="DE76" s="26">
        <f t="shared" si="43"/>
        <v>0.95451735405811178</v>
      </c>
      <c r="DF76" s="26">
        <f t="shared" si="44"/>
        <v>0.9545775892541537</v>
      </c>
      <c r="DG76" s="26">
        <f t="shared" si="45"/>
        <v>0.94477520016423733</v>
      </c>
      <c r="DH76" s="26">
        <f t="shared" si="46"/>
        <v>0.95071290265798281</v>
      </c>
      <c r="DI76" s="26">
        <f t="shared" si="47"/>
        <v>0.95640207302433156</v>
      </c>
      <c r="DJ76" s="26">
        <f t="shared" si="48"/>
        <v>0.95281449706732047</v>
      </c>
      <c r="DK76" s="26">
        <f t="shared" si="49"/>
        <v>0.95193318537554017</v>
      </c>
      <c r="DL76" s="26">
        <f t="shared" si="50"/>
        <v>0.9576283611412485</v>
      </c>
      <c r="DM76" s="26">
        <f t="shared" si="51"/>
        <v>0.95175451475554251</v>
      </c>
      <c r="DN76" s="26">
        <f t="shared" si="52"/>
        <v>0.95322495451611</v>
      </c>
      <c r="DO76" s="26">
        <f t="shared" si="53"/>
        <v>0.95323499342777851</v>
      </c>
      <c r="DP76" s="26">
        <f t="shared" si="54"/>
        <v>0.95264233576642321</v>
      </c>
      <c r="DQ76" s="26">
        <f t="shared" si="55"/>
        <v>0.9540525691813897</v>
      </c>
      <c r="DR76" s="26">
        <f t="shared" si="56"/>
        <v>0.94916335585650891</v>
      </c>
      <c r="DS76" s="26">
        <f t="shared" si="57"/>
        <v>0.94495199301716604</v>
      </c>
      <c r="DT76" s="26">
        <f t="shared" si="58"/>
        <v>0.9461947211010775</v>
      </c>
      <c r="DU76" s="26">
        <f t="shared" si="59"/>
        <v>0.95276207046541983</v>
      </c>
      <c r="DV76" s="26">
        <f t="shared" si="60"/>
        <v>-25.846153846155421</v>
      </c>
      <c r="DW76" s="26">
        <f t="shared" si="61"/>
        <v>0.35387885228480404</v>
      </c>
      <c r="DX76" s="26">
        <f t="shared" si="62"/>
        <v>-0.21416620189626653</v>
      </c>
      <c r="DY76" s="17">
        <f t="shared" si="63"/>
        <v>-2.0449150995070378</v>
      </c>
      <c r="DZ76" s="26">
        <f t="shared" si="64"/>
        <v>2.0708955223880641</v>
      </c>
      <c r="EA76" s="26">
        <f t="shared" si="65"/>
        <v>-1.1685229140040334</v>
      </c>
      <c r="EB76" s="26"/>
      <c r="EC76" s="26"/>
      <c r="ED76" s="26"/>
      <c r="EE76" s="26"/>
      <c r="EF76" s="26"/>
      <c r="EG76" s="26"/>
      <c r="EH76" s="26"/>
      <c r="EI76" s="26"/>
      <c r="EJ76" s="26"/>
      <c r="EK76" s="26"/>
      <c r="EL76" s="26"/>
      <c r="EM76" s="26"/>
      <c r="EN76" s="26"/>
      <c r="EO76" s="26"/>
      <c r="EP76" s="26"/>
      <c r="EQ76" s="26"/>
      <c r="ER76" s="26"/>
      <c r="ES76" s="26"/>
      <c r="ET76" s="26"/>
      <c r="EU76" s="26"/>
      <c r="EV76" s="26"/>
      <c r="EW76" s="26"/>
      <c r="EX76" s="26"/>
      <c r="EY76" s="26"/>
      <c r="EZ76" s="26"/>
      <c r="FA76" s="26"/>
      <c r="FB76" s="26"/>
      <c r="FC76" s="26"/>
      <c r="FD76" s="26"/>
      <c r="FE76" s="26"/>
      <c r="FF76" s="26"/>
      <c r="FG76" s="26"/>
      <c r="FH76" s="26"/>
      <c r="FI76" s="26"/>
      <c r="FJ76" s="26"/>
      <c r="FK76" s="26"/>
      <c r="FL76" s="26"/>
      <c r="FM76" s="26"/>
      <c r="FN76" s="26"/>
      <c r="FO76" s="26"/>
      <c r="FP76" s="26"/>
      <c r="FQ76" s="26"/>
      <c r="FR76" s="26"/>
      <c r="FS76" s="26"/>
      <c r="FT76" s="26"/>
      <c r="FU76" s="26"/>
      <c r="FV76" s="26"/>
      <c r="FW76" s="26"/>
    </row>
    <row r="77" spans="1:179">
      <c r="A77">
        <v>68</v>
      </c>
      <c r="B77">
        <v>0</v>
      </c>
      <c r="C77">
        <v>2</v>
      </c>
      <c r="D77" s="14">
        <v>548.79999999999995</v>
      </c>
      <c r="E77" s="14">
        <v>534</v>
      </c>
      <c r="F77" s="14">
        <v>532.1</v>
      </c>
      <c r="G77" s="14">
        <v>529.4</v>
      </c>
      <c r="H77" s="14">
        <v>527.5</v>
      </c>
      <c r="I77" s="14">
        <v>526.5</v>
      </c>
      <c r="J77" s="14">
        <v>525.6</v>
      </c>
      <c r="K77" s="48">
        <v>521.20000000000005</v>
      </c>
      <c r="L77" s="14">
        <v>524.29999999999995</v>
      </c>
      <c r="M77" s="14">
        <v>528.6</v>
      </c>
      <c r="N77" s="14">
        <v>538.70000000000005</v>
      </c>
      <c r="O77" s="14">
        <v>537.20000000000005</v>
      </c>
      <c r="P77" s="14">
        <v>537.4</v>
      </c>
      <c r="Q77" s="14">
        <v>544.79999999999995</v>
      </c>
      <c r="R77" s="14">
        <v>545.9</v>
      </c>
      <c r="S77" s="14">
        <v>552.20000000000005</v>
      </c>
      <c r="T77" s="14">
        <v>551.20000000000005</v>
      </c>
      <c r="U77" s="14">
        <v>550.20000000000005</v>
      </c>
      <c r="V77" s="14">
        <v>549.29999999999995</v>
      </c>
      <c r="W77" s="14">
        <v>554.79999999999995</v>
      </c>
      <c r="X77" s="14">
        <v>548.5</v>
      </c>
      <c r="Y77" s="14">
        <v>551.4</v>
      </c>
      <c r="Z77" s="14">
        <v>555.70000000000005</v>
      </c>
      <c r="AA77" s="14">
        <v>555.20000000000005</v>
      </c>
      <c r="AB77" s="14">
        <v>555.1</v>
      </c>
      <c r="AC77" s="14">
        <v>561.9</v>
      </c>
      <c r="AD77" s="14">
        <v>554.6</v>
      </c>
      <c r="AE77" s="14">
        <v>554.6</v>
      </c>
      <c r="AF77" s="14">
        <v>543.79999999999995</v>
      </c>
      <c r="AG77" s="14">
        <v>532.6</v>
      </c>
      <c r="AH77" s="14">
        <v>546.1</v>
      </c>
      <c r="AI77" s="14">
        <v>549.4</v>
      </c>
      <c r="AJ77" s="14">
        <v>546.79999999999995</v>
      </c>
      <c r="AK77" s="14">
        <v>548.29999999999995</v>
      </c>
      <c r="AL77" s="14">
        <v>552.6</v>
      </c>
      <c r="AM77" s="14">
        <v>558.6</v>
      </c>
      <c r="AN77" s="14">
        <v>554.1</v>
      </c>
      <c r="AO77" s="14">
        <v>557.9</v>
      </c>
      <c r="AP77" s="14">
        <v>567.1</v>
      </c>
      <c r="AQ77" s="14">
        <v>570.6</v>
      </c>
      <c r="AR77" s="13">
        <f t="shared" si="0"/>
        <v>569.25</v>
      </c>
      <c r="AS77" s="14">
        <v>567.9</v>
      </c>
      <c r="AT77" s="14">
        <v>577.9</v>
      </c>
      <c r="AU77" s="14">
        <v>581.70000000000005</v>
      </c>
      <c r="AV77" s="14">
        <v>586.20000000000005</v>
      </c>
      <c r="AW77" s="14">
        <v>592.70000000000005</v>
      </c>
      <c r="AX77" s="14">
        <v>592.6</v>
      </c>
      <c r="AY77" s="14">
        <v>598.1</v>
      </c>
      <c r="AZ77" s="14">
        <v>607.1</v>
      </c>
      <c r="BA77" s="14">
        <v>606.79999999999995</v>
      </c>
      <c r="BB77" s="14">
        <v>609.70000000000005</v>
      </c>
      <c r="BC77" s="14">
        <v>615.20000000000005</v>
      </c>
      <c r="BD77" s="14">
        <v>613.20000000000005</v>
      </c>
      <c r="BE77" s="14">
        <v>621.1</v>
      </c>
      <c r="BF77" s="14">
        <v>617.70000000000005</v>
      </c>
      <c r="BG77" s="14">
        <v>619.79999999999995</v>
      </c>
      <c r="BH77" s="14">
        <v>619.4</v>
      </c>
      <c r="BI77" s="14">
        <v>621.1</v>
      </c>
      <c r="BJ77" s="14">
        <v>626.29999999999995</v>
      </c>
      <c r="BK77" s="14">
        <v>629.1</v>
      </c>
      <c r="BL77" s="14">
        <v>620</v>
      </c>
      <c r="BM77" s="14">
        <v>621.4</v>
      </c>
      <c r="BN77" s="49">
        <v>628</v>
      </c>
      <c r="BO77" s="17">
        <f t="shared" si="1"/>
        <v>29</v>
      </c>
      <c r="BP77" s="26">
        <f t="shared" si="2"/>
        <v>77.799999999999955</v>
      </c>
      <c r="BQ77" s="26">
        <f t="shared" si="3"/>
        <v>98.799999999999955</v>
      </c>
      <c r="BR77" s="26">
        <f t="shared" si="4"/>
        <v>0.9599410627129572</v>
      </c>
      <c r="BS77" s="26">
        <f t="shared" si="5"/>
        <v>0.965739546877878</v>
      </c>
      <c r="BT77" s="26">
        <f t="shared" si="6"/>
        <v>0.97406366609849371</v>
      </c>
      <c r="BU77" s="26">
        <f t="shared" si="7"/>
        <v>0.99128994663558867</v>
      </c>
      <c r="BV77" s="26">
        <f t="shared" si="8"/>
        <v>0.99273130466921289</v>
      </c>
      <c r="BW77" s="26">
        <f t="shared" si="9"/>
        <v>0.99435655472291617</v>
      </c>
      <c r="BX77" s="26">
        <f t="shared" si="10"/>
        <v>1.0061870902207037</v>
      </c>
      <c r="BY77" s="26">
        <f t="shared" si="11"/>
        <v>1.003000979911808</v>
      </c>
      <c r="BZ77" s="26">
        <f t="shared" si="12"/>
        <v>1.0211113508182577</v>
      </c>
      <c r="CA77" s="26">
        <f t="shared" si="13"/>
        <v>1.0156936212032799</v>
      </c>
      <c r="CB77" s="26">
        <f t="shared" si="14"/>
        <v>1.0125448578351686</v>
      </c>
      <c r="CC77" s="26">
        <f t="shared" si="15"/>
        <v>1.017599110781771</v>
      </c>
      <c r="CD77" s="26">
        <f t="shared" si="16"/>
        <v>1.0121624908781317</v>
      </c>
      <c r="CE77" s="26">
        <f t="shared" si="17"/>
        <v>1.0075620732939412</v>
      </c>
      <c r="CF77" s="26">
        <f t="shared" si="18"/>
        <v>1.0110628934661694</v>
      </c>
      <c r="CG77" s="26">
        <f t="shared" si="19"/>
        <v>1.0149153780591744</v>
      </c>
      <c r="CH77" s="26">
        <f t="shared" si="20"/>
        <v>1.0062224370204795</v>
      </c>
      <c r="CI77" s="26">
        <f t="shared" si="21"/>
        <v>1.0084781687155575</v>
      </c>
      <c r="CJ77" s="26">
        <f t="shared" si="22"/>
        <v>1.0234661971403418</v>
      </c>
      <c r="CK77" s="26">
        <f t="shared" si="23"/>
        <v>1.0145431263148268</v>
      </c>
      <c r="CL77" s="26">
        <f t="shared" si="24"/>
        <v>1.0148525420110404</v>
      </c>
      <c r="CM77" s="26">
        <f t="shared" si="25"/>
        <v>0.98481784431499186</v>
      </c>
      <c r="CN77" s="26">
        <f t="shared" si="26"/>
        <v>0.9652630943031475</v>
      </c>
      <c r="CO77" s="26">
        <f t="shared" si="27"/>
        <v>0.99343591298415823</v>
      </c>
      <c r="CP77" s="26">
        <f t="shared" si="28"/>
        <v>0.99118982469855976</v>
      </c>
      <c r="CQ77" s="26">
        <f t="shared" si="29"/>
        <v>0.9945434703528554</v>
      </c>
      <c r="CR77" s="26">
        <f t="shared" si="30"/>
        <v>0.99197925461343595</v>
      </c>
      <c r="CS77" s="26">
        <f t="shared" si="31"/>
        <v>0.99747292418772571</v>
      </c>
      <c r="CT77" s="26">
        <f t="shared" si="32"/>
        <v>1.0050076464061892</v>
      </c>
      <c r="CU77" s="26">
        <f t="shared" si="33"/>
        <v>0.99906842563933052</v>
      </c>
      <c r="CV77" s="26">
        <f t="shared" si="34"/>
        <v>0.99931337134668774</v>
      </c>
      <c r="CW77" s="26">
        <f t="shared" si="35"/>
        <v>1.0151863233582958</v>
      </c>
      <c r="CX77" s="26">
        <f t="shared" si="36"/>
        <v>1.0229472929365364</v>
      </c>
      <c r="CY77" s="26">
        <f t="shared" si="37"/>
        <v>1.0197424892703864</v>
      </c>
      <c r="CZ77" s="26">
        <f t="shared" si="38"/>
        <v>1.0165426095257983</v>
      </c>
      <c r="DA77" s="26">
        <f t="shared" si="39"/>
        <v>1.0296659242761692</v>
      </c>
      <c r="DB77" s="26">
        <f t="shared" si="40"/>
        <v>1.0305302940829102</v>
      </c>
      <c r="DC77" s="26">
        <f t="shared" si="41"/>
        <v>1.0390546528803546</v>
      </c>
      <c r="DD77" s="26">
        <f t="shared" si="42"/>
        <v>1.0484698390235272</v>
      </c>
      <c r="DE77" s="26">
        <f t="shared" si="43"/>
        <v>1.0467190673849687</v>
      </c>
      <c r="DF77" s="26">
        <f t="shared" si="44"/>
        <v>1.0570873100035352</v>
      </c>
      <c r="DG77" s="26">
        <f t="shared" si="45"/>
        <v>1.0683051294835324</v>
      </c>
      <c r="DH77" s="26">
        <f t="shared" si="46"/>
        <v>1.0681218095405738</v>
      </c>
      <c r="DI77" s="26">
        <f t="shared" si="47"/>
        <v>1.0711211313793811</v>
      </c>
      <c r="DJ77" s="26">
        <f t="shared" si="48"/>
        <v>1.0771250984855119</v>
      </c>
      <c r="DK77" s="26">
        <f t="shared" si="49"/>
        <v>1.0744071954210956</v>
      </c>
      <c r="DL77" s="26">
        <f t="shared" si="50"/>
        <v>1.0927484385537929</v>
      </c>
      <c r="DM77" s="26">
        <f t="shared" si="51"/>
        <v>1.0882983409191014</v>
      </c>
      <c r="DN77" s="26">
        <f t="shared" si="52"/>
        <v>1.0912612242502493</v>
      </c>
      <c r="DO77" s="26">
        <f t="shared" si="53"/>
        <v>1.0855557178326274</v>
      </c>
      <c r="DP77" s="26">
        <f t="shared" si="54"/>
        <v>1.0880583941605839</v>
      </c>
      <c r="DQ77" s="26">
        <f t="shared" si="55"/>
        <v>1.0866032443686204</v>
      </c>
      <c r="DR77" s="26">
        <f t="shared" si="56"/>
        <v>1.0946263376156367</v>
      </c>
      <c r="DS77" s="26">
        <f t="shared" si="57"/>
        <v>1.0823392493453592</v>
      </c>
      <c r="DT77" s="26">
        <f t="shared" si="58"/>
        <v>1.0826098318766517</v>
      </c>
      <c r="DU77" s="26">
        <f t="shared" si="59"/>
        <v>1.0926489778164419</v>
      </c>
      <c r="DV77" s="26">
        <f t="shared" si="60"/>
        <v>66.923076923080728</v>
      </c>
      <c r="DW77" s="26">
        <f t="shared" si="61"/>
        <v>2.4803400637619535</v>
      </c>
      <c r="DX77" s="26">
        <f t="shared" si="62"/>
        <v>3.3061907417735665</v>
      </c>
      <c r="DY77" s="17">
        <f t="shared" si="63"/>
        <v>5.564082885648503</v>
      </c>
      <c r="DZ77" s="26">
        <f t="shared" si="64"/>
        <v>14.028128380814994</v>
      </c>
      <c r="EA77" s="26">
        <f t="shared" si="65"/>
        <v>18.956254796623167</v>
      </c>
      <c r="EB77" s="26"/>
      <c r="EC77" s="26"/>
      <c r="ED77" s="26"/>
      <c r="EE77" s="26"/>
      <c r="EF77" s="26"/>
      <c r="EG77" s="26"/>
      <c r="EH77" s="26"/>
      <c r="EI77" s="26"/>
      <c r="EJ77" s="26"/>
      <c r="EK77" s="26"/>
      <c r="EL77" s="26"/>
      <c r="EM77" s="26"/>
      <c r="EN77" s="26"/>
      <c r="EO77" s="26"/>
      <c r="EP77" s="26"/>
      <c r="EQ77" s="26"/>
      <c r="ER77" s="26"/>
      <c r="ES77" s="26"/>
      <c r="ET77" s="26"/>
      <c r="EU77" s="26"/>
      <c r="EV77" s="26"/>
      <c r="EW77" s="26"/>
      <c r="EX77" s="26"/>
      <c r="EY77" s="26"/>
      <c r="EZ77" s="26"/>
      <c r="FA77" s="26"/>
      <c r="FB77" s="26"/>
      <c r="FC77" s="26"/>
      <c r="FD77" s="26"/>
      <c r="FE77" s="26"/>
      <c r="FF77" s="26"/>
      <c r="FG77" s="26"/>
      <c r="FH77" s="26"/>
      <c r="FI77" s="26"/>
      <c r="FJ77" s="26"/>
      <c r="FK77" s="26"/>
      <c r="FL77" s="26"/>
      <c r="FM77" s="26"/>
      <c r="FN77" s="26"/>
      <c r="FO77" s="26"/>
      <c r="FP77" s="26"/>
      <c r="FQ77" s="26"/>
      <c r="FR77" s="26"/>
      <c r="FS77" s="26"/>
      <c r="FT77" s="26"/>
      <c r="FU77" s="26"/>
      <c r="FV77" s="26"/>
      <c r="FW77" s="26"/>
    </row>
    <row r="78" spans="1:179">
      <c r="A78">
        <v>69</v>
      </c>
      <c r="B78">
        <v>0</v>
      </c>
      <c r="C78">
        <v>1</v>
      </c>
      <c r="D78" s="13">
        <v>526.70000000000005</v>
      </c>
      <c r="E78" s="13">
        <v>517.70000000000005</v>
      </c>
      <c r="F78" s="13">
        <v>518.20000000000005</v>
      </c>
      <c r="G78" s="13">
        <v>513.9</v>
      </c>
      <c r="H78" s="13">
        <v>514.9</v>
      </c>
      <c r="I78" s="13">
        <v>507.5</v>
      </c>
      <c r="J78" s="13">
        <v>513.1</v>
      </c>
      <c r="K78" s="46">
        <v>512.1</v>
      </c>
      <c r="L78" s="13">
        <v>520.29999999999995</v>
      </c>
      <c r="M78" s="13">
        <v>527.5</v>
      </c>
      <c r="N78" s="13">
        <v>532.20000000000005</v>
      </c>
      <c r="O78" s="13">
        <v>537.29999999999995</v>
      </c>
      <c r="P78" s="13">
        <v>543.6</v>
      </c>
      <c r="Q78" s="13">
        <v>549.70000000000005</v>
      </c>
      <c r="R78" s="13">
        <v>552.29999999999995</v>
      </c>
      <c r="S78" s="13">
        <v>556</v>
      </c>
      <c r="T78" s="13">
        <v>563.6</v>
      </c>
      <c r="U78" s="13">
        <v>565.6</v>
      </c>
      <c r="V78" s="13">
        <v>569.4</v>
      </c>
      <c r="W78" s="13">
        <v>571.29999999999995</v>
      </c>
      <c r="X78" s="13">
        <v>571.29999999999995</v>
      </c>
      <c r="Y78" s="13">
        <v>573.1</v>
      </c>
      <c r="Z78" s="13">
        <v>584.5</v>
      </c>
      <c r="AA78" s="13">
        <v>584.5</v>
      </c>
      <c r="AB78" s="13">
        <v>586.4</v>
      </c>
      <c r="AC78" s="13">
        <v>592.5</v>
      </c>
      <c r="AD78" s="13">
        <v>593.70000000000005</v>
      </c>
      <c r="AE78" s="13">
        <v>590.79999999999995</v>
      </c>
      <c r="AF78" s="13">
        <v>597.70000000000005</v>
      </c>
      <c r="AG78" s="13">
        <v>597</v>
      </c>
      <c r="AH78" s="13">
        <v>597.29999999999995</v>
      </c>
      <c r="AI78" s="13">
        <v>600</v>
      </c>
      <c r="AJ78" s="13">
        <v>603.70000000000005</v>
      </c>
      <c r="AK78" s="13">
        <v>603.9</v>
      </c>
      <c r="AL78" s="13">
        <v>605.29999999999995</v>
      </c>
      <c r="AM78" s="13">
        <v>604.9</v>
      </c>
      <c r="AN78" s="13">
        <v>607</v>
      </c>
      <c r="AO78" s="13">
        <v>609.9</v>
      </c>
      <c r="AP78" s="13">
        <v>613.9</v>
      </c>
      <c r="AQ78" s="13">
        <v>616.29999999999995</v>
      </c>
      <c r="AR78" s="13">
        <f t="shared" si="0"/>
        <v>614.9</v>
      </c>
      <c r="AS78" s="13">
        <v>613.5</v>
      </c>
      <c r="AT78" s="13">
        <v>619.9</v>
      </c>
      <c r="AU78" s="13">
        <v>616.29999999999995</v>
      </c>
      <c r="AV78" s="13">
        <v>614.29999999999995</v>
      </c>
      <c r="AW78" s="13">
        <v>618.1</v>
      </c>
      <c r="AX78" s="13">
        <v>620.5</v>
      </c>
      <c r="AY78" s="13">
        <v>622.29999999999995</v>
      </c>
      <c r="AZ78" s="13">
        <v>625.79999999999995</v>
      </c>
      <c r="BA78" s="13">
        <v>624.6</v>
      </c>
      <c r="BB78" s="13">
        <v>630.29999999999995</v>
      </c>
      <c r="BC78" s="13">
        <v>627.29999999999995</v>
      </c>
      <c r="BD78" s="13">
        <v>628.6</v>
      </c>
      <c r="BE78" s="13">
        <v>628.70000000000005</v>
      </c>
      <c r="BF78" s="13">
        <v>627.79999999999995</v>
      </c>
      <c r="BG78" s="13">
        <v>627.70000000000005</v>
      </c>
      <c r="BH78" s="13">
        <v>625.9</v>
      </c>
      <c r="BI78" s="13">
        <v>628.29999999999995</v>
      </c>
      <c r="BJ78" s="13">
        <v>634</v>
      </c>
      <c r="BK78" s="13">
        <v>634.79999999999995</v>
      </c>
      <c r="BL78" s="13">
        <v>631.70000000000005</v>
      </c>
      <c r="BM78" s="13">
        <v>629.4</v>
      </c>
      <c r="BN78" s="47">
        <v>632.70000000000005</v>
      </c>
      <c r="BO78" s="17">
        <f t="shared" si="1"/>
        <v>53.5</v>
      </c>
      <c r="BP78" s="26">
        <f t="shared" si="2"/>
        <v>67.100000000000023</v>
      </c>
      <c r="BQ78" s="26">
        <f t="shared" si="3"/>
        <v>119.60000000000002</v>
      </c>
      <c r="BR78" s="26">
        <f t="shared" si="4"/>
        <v>0.94318077171010239</v>
      </c>
      <c r="BS78" s="26">
        <f t="shared" si="5"/>
        <v>0.95837170749677658</v>
      </c>
      <c r="BT78" s="26">
        <f t="shared" si="6"/>
        <v>0.97203667019855355</v>
      </c>
      <c r="BU78" s="26">
        <f t="shared" si="7"/>
        <v>0.97932895786051666</v>
      </c>
      <c r="BV78" s="26">
        <f t="shared" si="8"/>
        <v>0.99291610200813096</v>
      </c>
      <c r="BW78" s="26">
        <f t="shared" si="9"/>
        <v>1.0058284762697753</v>
      </c>
      <c r="BX78" s="26">
        <f t="shared" si="10"/>
        <v>1.01523686397636</v>
      </c>
      <c r="BY78" s="26">
        <f t="shared" si="11"/>
        <v>1.0147599216070553</v>
      </c>
      <c r="BZ78" s="26">
        <f t="shared" si="12"/>
        <v>1.0281381945942614</v>
      </c>
      <c r="CA78" s="26">
        <f t="shared" si="13"/>
        <v>1.0385430422898558</v>
      </c>
      <c r="CB78" s="26">
        <f t="shared" si="14"/>
        <v>1.0408858080544736</v>
      </c>
      <c r="CC78" s="26">
        <f t="shared" si="15"/>
        <v>1.0548351241200444</v>
      </c>
      <c r="CD78" s="26">
        <f t="shared" si="16"/>
        <v>1.0422646558015081</v>
      </c>
      <c r="CE78" s="26">
        <f t="shared" si="17"/>
        <v>1.0494443253834613</v>
      </c>
      <c r="CF78" s="26">
        <f t="shared" si="18"/>
        <v>1.0508526373693541</v>
      </c>
      <c r="CG78" s="26">
        <f t="shared" si="19"/>
        <v>1.067514915378059</v>
      </c>
      <c r="CH78" s="26">
        <f t="shared" si="20"/>
        <v>1.0593245937292333</v>
      </c>
      <c r="CI78" s="26">
        <f t="shared" si="21"/>
        <v>1.0653424574577606</v>
      </c>
      <c r="CJ78" s="26">
        <f t="shared" si="22"/>
        <v>1.0792022100118395</v>
      </c>
      <c r="CK78" s="26">
        <f t="shared" si="23"/>
        <v>1.0860696972468673</v>
      </c>
      <c r="CL78" s="26">
        <f t="shared" si="24"/>
        <v>1.0810942694196224</v>
      </c>
      <c r="CM78" s="26">
        <f t="shared" si="25"/>
        <v>1.0824303522380851</v>
      </c>
      <c r="CN78" s="26">
        <f t="shared" si="26"/>
        <v>1.081979097444572</v>
      </c>
      <c r="CO78" s="26">
        <f t="shared" si="27"/>
        <v>1.0865762146592888</v>
      </c>
      <c r="CP78" s="26">
        <f t="shared" si="28"/>
        <v>1.0824788766274769</v>
      </c>
      <c r="CQ78" s="26">
        <f t="shared" si="29"/>
        <v>1.098035649327028</v>
      </c>
      <c r="CR78" s="26">
        <f t="shared" si="30"/>
        <v>1.0925702569050775</v>
      </c>
      <c r="CS78" s="26">
        <f t="shared" si="31"/>
        <v>1.0925992779783393</v>
      </c>
      <c r="CT78" s="26">
        <f t="shared" si="32"/>
        <v>1.0883084950073467</v>
      </c>
      <c r="CU78" s="26">
        <f t="shared" si="33"/>
        <v>1.0944496198575593</v>
      </c>
      <c r="CV78" s="26">
        <f t="shared" si="34"/>
        <v>1.0924560408394781</v>
      </c>
      <c r="CW78" s="26">
        <f t="shared" si="35"/>
        <v>1.0989647044783244</v>
      </c>
      <c r="CX78" s="26">
        <f t="shared" si="36"/>
        <v>1.1048762997490138</v>
      </c>
      <c r="CY78" s="26">
        <f t="shared" si="37"/>
        <v>1.101518940100765</v>
      </c>
      <c r="CZ78" s="26">
        <f t="shared" si="38"/>
        <v>1.0981667387640031</v>
      </c>
      <c r="DA78" s="26">
        <f t="shared" si="39"/>
        <v>1.1044988864142538</v>
      </c>
      <c r="DB78" s="26">
        <f t="shared" si="40"/>
        <v>1.0918270934215186</v>
      </c>
      <c r="DC78" s="26">
        <f t="shared" si="41"/>
        <v>1.0888626292466765</v>
      </c>
      <c r="DD78" s="26">
        <f t="shared" si="42"/>
        <v>1.0934017335927826</v>
      </c>
      <c r="DE78" s="26">
        <f t="shared" si="43"/>
        <v>1.095999293473461</v>
      </c>
      <c r="DF78" s="26">
        <f t="shared" si="44"/>
        <v>1.0998586072817251</v>
      </c>
      <c r="DG78" s="26">
        <f t="shared" si="45"/>
        <v>1.1012112502566207</v>
      </c>
      <c r="DH78" s="26">
        <f t="shared" si="46"/>
        <v>1.0994543214222847</v>
      </c>
      <c r="DI78" s="26">
        <f t="shared" si="47"/>
        <v>1.1073112171697945</v>
      </c>
      <c r="DJ78" s="26">
        <f t="shared" si="48"/>
        <v>1.0983104263328372</v>
      </c>
      <c r="DK78" s="26">
        <f t="shared" si="49"/>
        <v>1.1013900245298447</v>
      </c>
      <c r="DL78" s="26">
        <f t="shared" si="50"/>
        <v>1.1061196962144093</v>
      </c>
      <c r="DM78" s="26">
        <f t="shared" si="51"/>
        <v>1.1060930847159005</v>
      </c>
      <c r="DN78" s="26">
        <f t="shared" si="52"/>
        <v>1.105170491226011</v>
      </c>
      <c r="DO78" s="26">
        <f t="shared" si="53"/>
        <v>1.0969475682780778</v>
      </c>
      <c r="DP78" s="26">
        <f t="shared" si="54"/>
        <v>1.1006715328467152</v>
      </c>
      <c r="DQ78" s="26">
        <f t="shared" si="55"/>
        <v>1.0999624092762339</v>
      </c>
      <c r="DR78" s="26">
        <f t="shared" si="56"/>
        <v>1.1045442681901225</v>
      </c>
      <c r="DS78" s="26">
        <f t="shared" si="57"/>
        <v>1.1027640384055863</v>
      </c>
      <c r="DT78" s="26">
        <f t="shared" si="58"/>
        <v>1.0965475188013591</v>
      </c>
      <c r="DU78" s="26">
        <f t="shared" si="59"/>
        <v>1.1008264462809918</v>
      </c>
      <c r="DV78" s="26">
        <f t="shared" si="60"/>
        <v>123.46153846154547</v>
      </c>
      <c r="DW78" s="26">
        <f t="shared" si="61"/>
        <v>2.1392136025504782</v>
      </c>
      <c r="DX78" s="26">
        <f t="shared" si="62"/>
        <v>4.0022308979364247</v>
      </c>
      <c r="DY78" s="17">
        <f t="shared" si="63"/>
        <v>10.447178285491114</v>
      </c>
      <c r="DZ78" s="26">
        <f t="shared" si="64"/>
        <v>11.302004379316157</v>
      </c>
      <c r="EA78" s="26">
        <f t="shared" si="65"/>
        <v>23.354813512985746</v>
      </c>
      <c r="EB78" s="26"/>
      <c r="EC78" s="26"/>
      <c r="ED78" s="26"/>
      <c r="EE78" s="26"/>
      <c r="EF78" s="26"/>
      <c r="EG78" s="26"/>
      <c r="EH78" s="26"/>
      <c r="EI78" s="26"/>
      <c r="EJ78" s="26"/>
      <c r="EK78" s="26"/>
      <c r="EL78" s="26"/>
      <c r="EM78" s="26"/>
      <c r="EN78" s="26"/>
      <c r="EO78" s="26"/>
      <c r="EP78" s="26"/>
      <c r="EQ78" s="26"/>
      <c r="ER78" s="26"/>
      <c r="ES78" s="26"/>
      <c r="ET78" s="26"/>
      <c r="EU78" s="26"/>
      <c r="EV78" s="26"/>
      <c r="EW78" s="26"/>
      <c r="EX78" s="26"/>
      <c r="EY78" s="26"/>
      <c r="EZ78" s="26"/>
      <c r="FA78" s="26"/>
      <c r="FB78" s="26"/>
      <c r="FC78" s="26"/>
      <c r="FD78" s="26"/>
      <c r="FE78" s="26"/>
      <c r="FF78" s="26"/>
      <c r="FG78" s="26"/>
      <c r="FH78" s="26"/>
      <c r="FI78" s="26"/>
      <c r="FJ78" s="26"/>
      <c r="FK78" s="26"/>
      <c r="FL78" s="26"/>
      <c r="FM78" s="26"/>
      <c r="FN78" s="26"/>
      <c r="FO78" s="26"/>
      <c r="FP78" s="26"/>
      <c r="FQ78" s="26"/>
      <c r="FR78" s="26"/>
      <c r="FS78" s="26"/>
      <c r="FT78" s="26"/>
      <c r="FU78" s="26"/>
      <c r="FV78" s="26"/>
      <c r="FW78" s="26"/>
    </row>
    <row r="79" spans="1:179">
      <c r="A79">
        <v>70</v>
      </c>
      <c r="B79">
        <v>0</v>
      </c>
      <c r="C79">
        <v>1</v>
      </c>
      <c r="D79" s="14">
        <v>604.1</v>
      </c>
      <c r="E79" s="14">
        <v>596.9</v>
      </c>
      <c r="F79" s="14">
        <v>599.1</v>
      </c>
      <c r="G79" s="14">
        <v>594.29999999999995</v>
      </c>
      <c r="H79" s="14">
        <v>595.29999999999995</v>
      </c>
      <c r="I79" s="14">
        <v>594.1</v>
      </c>
      <c r="J79" s="14">
        <v>595.1</v>
      </c>
      <c r="K79" s="48">
        <v>594.1</v>
      </c>
      <c r="L79" s="14">
        <v>599.20000000000005</v>
      </c>
      <c r="M79" s="14">
        <v>610.5</v>
      </c>
      <c r="N79" s="14">
        <v>618.70000000000005</v>
      </c>
      <c r="O79" s="14">
        <v>622.9</v>
      </c>
      <c r="P79" s="14">
        <v>627.6</v>
      </c>
      <c r="Q79" s="14">
        <v>633.79999999999995</v>
      </c>
      <c r="R79" s="14">
        <v>640.6</v>
      </c>
      <c r="S79" s="14">
        <v>646.20000000000005</v>
      </c>
      <c r="T79" s="14">
        <v>651.20000000000005</v>
      </c>
      <c r="U79" s="14">
        <v>654.29999999999995</v>
      </c>
      <c r="V79" s="14">
        <v>657.4</v>
      </c>
      <c r="W79" s="14">
        <v>659.9</v>
      </c>
      <c r="X79" s="14">
        <v>661.6</v>
      </c>
      <c r="Y79" s="14">
        <v>664.7</v>
      </c>
      <c r="Z79" s="14">
        <v>675.4</v>
      </c>
      <c r="AA79" s="14">
        <v>680.7</v>
      </c>
      <c r="AB79" s="14">
        <v>680.7</v>
      </c>
      <c r="AC79" s="14">
        <v>680.2</v>
      </c>
      <c r="AD79" s="14">
        <v>683.2</v>
      </c>
      <c r="AE79" s="14">
        <v>682.4</v>
      </c>
      <c r="AF79" s="14">
        <v>683.7</v>
      </c>
      <c r="AG79" s="14">
        <v>686</v>
      </c>
      <c r="AH79" s="14">
        <v>681.1</v>
      </c>
      <c r="AI79" s="14">
        <v>691.1</v>
      </c>
      <c r="AJ79" s="14">
        <v>693.1</v>
      </c>
      <c r="AK79" s="14">
        <v>700.4</v>
      </c>
      <c r="AL79" s="14">
        <v>703.3</v>
      </c>
      <c r="AM79" s="14">
        <v>690.7</v>
      </c>
      <c r="AN79" s="14">
        <v>702.6</v>
      </c>
      <c r="AO79" s="14">
        <v>703.2</v>
      </c>
      <c r="AP79" s="14">
        <v>711.3</v>
      </c>
      <c r="AQ79" s="14">
        <v>711.3</v>
      </c>
      <c r="AR79" s="13">
        <f t="shared" si="0"/>
        <v>711.95</v>
      </c>
      <c r="AS79" s="14">
        <v>712.6</v>
      </c>
      <c r="AT79" s="14">
        <v>718.7</v>
      </c>
      <c r="AU79" s="14">
        <v>725.2</v>
      </c>
      <c r="AV79" s="14">
        <v>729.2</v>
      </c>
      <c r="AW79" s="14">
        <v>731.8</v>
      </c>
      <c r="AX79" s="14">
        <v>735</v>
      </c>
      <c r="AY79" s="14">
        <v>731.7</v>
      </c>
      <c r="AZ79" s="14">
        <v>737.2</v>
      </c>
      <c r="BA79" s="14">
        <v>742</v>
      </c>
      <c r="BB79" s="14">
        <v>744.9</v>
      </c>
      <c r="BC79" s="14">
        <v>746.2</v>
      </c>
      <c r="BD79" s="14">
        <v>748</v>
      </c>
      <c r="BE79" s="14">
        <v>751</v>
      </c>
      <c r="BF79" s="14">
        <v>748.6</v>
      </c>
      <c r="BG79" s="14">
        <v>749.5</v>
      </c>
      <c r="BH79" s="14">
        <v>753.9</v>
      </c>
      <c r="BI79" s="14">
        <v>754.5</v>
      </c>
      <c r="BJ79" s="14">
        <v>760.9</v>
      </c>
      <c r="BK79" s="14">
        <v>760</v>
      </c>
      <c r="BL79" s="14">
        <v>754.9</v>
      </c>
      <c r="BM79" s="14">
        <v>758.7</v>
      </c>
      <c r="BN79" s="49">
        <v>764.3</v>
      </c>
      <c r="BO79" s="17">
        <f t="shared" si="1"/>
        <v>60.199999999999932</v>
      </c>
      <c r="BP79" s="26">
        <f t="shared" si="2"/>
        <v>110</v>
      </c>
      <c r="BQ79" s="26">
        <f t="shared" si="3"/>
        <v>160.79999999999995</v>
      </c>
      <c r="BR79" s="26">
        <f t="shared" si="4"/>
        <v>1.0942075697578049</v>
      </c>
      <c r="BS79" s="26">
        <f t="shared" si="5"/>
        <v>1.1037023392890035</v>
      </c>
      <c r="BT79" s="26">
        <f t="shared" si="6"/>
        <v>1.1249827244667621</v>
      </c>
      <c r="BU79" s="26">
        <f t="shared" si="7"/>
        <v>1.1385021161749374</v>
      </c>
      <c r="BV79" s="26">
        <f t="shared" si="8"/>
        <v>1.1511026241222126</v>
      </c>
      <c r="BW79" s="26">
        <f t="shared" si="9"/>
        <v>1.161254510130447</v>
      </c>
      <c r="BX79" s="26">
        <f t="shared" si="10"/>
        <v>1.1705605319050698</v>
      </c>
      <c r="BY79" s="26">
        <f t="shared" si="11"/>
        <v>1.1769965703086722</v>
      </c>
      <c r="BZ79" s="26">
        <f t="shared" si="12"/>
        <v>1.1949332758036184</v>
      </c>
      <c r="CA79" s="26">
        <f t="shared" si="13"/>
        <v>1.1999631460950215</v>
      </c>
      <c r="CB79" s="26">
        <f t="shared" si="14"/>
        <v>1.2041223200318989</v>
      </c>
      <c r="CC79" s="26">
        <f t="shared" si="15"/>
        <v>1.217858466098555</v>
      </c>
      <c r="CD79" s="26">
        <f t="shared" si="16"/>
        <v>1.2039041595718802</v>
      </c>
      <c r="CE79" s="26">
        <f t="shared" si="17"/>
        <v>1.215320086948535</v>
      </c>
      <c r="CF79" s="26">
        <f t="shared" si="18"/>
        <v>1.2188130309883261</v>
      </c>
      <c r="CG79" s="26">
        <f t="shared" si="19"/>
        <v>1.2335322050407889</v>
      </c>
      <c r="CH79" s="26">
        <f t="shared" si="20"/>
        <v>1.2336736543224791</v>
      </c>
      <c r="CI79" s="26">
        <f t="shared" si="21"/>
        <v>1.2366620238599892</v>
      </c>
      <c r="CJ79" s="26">
        <f t="shared" si="22"/>
        <v>1.2389423514768829</v>
      </c>
      <c r="CK79" s="26">
        <f t="shared" si="23"/>
        <v>1.2497942010427148</v>
      </c>
      <c r="CL79" s="26">
        <f t="shared" si="24"/>
        <v>1.2487114581109517</v>
      </c>
      <c r="CM79" s="26">
        <f t="shared" si="25"/>
        <v>1.2381757266608311</v>
      </c>
      <c r="CN79" s="26">
        <f t="shared" si="26"/>
        <v>1.2432791638977829</v>
      </c>
      <c r="CO79" s="26">
        <f t="shared" si="27"/>
        <v>1.2390206927916319</v>
      </c>
      <c r="CP79" s="26">
        <f t="shared" si="28"/>
        <v>1.246835252728749</v>
      </c>
      <c r="CQ79" s="26">
        <f t="shared" si="29"/>
        <v>1.2606402328119315</v>
      </c>
      <c r="CR79" s="26">
        <f t="shared" si="30"/>
        <v>1.2671571583644914</v>
      </c>
      <c r="CS79" s="26">
        <f t="shared" si="31"/>
        <v>1.269494584837545</v>
      </c>
      <c r="CT79" s="26">
        <f t="shared" si="32"/>
        <v>1.2426759423071159</v>
      </c>
      <c r="CU79" s="26">
        <f t="shared" si="33"/>
        <v>1.2668209273672506</v>
      </c>
      <c r="CV79" s="26">
        <f t="shared" si="34"/>
        <v>1.2595754843717348</v>
      </c>
      <c r="CW79" s="26">
        <f t="shared" si="35"/>
        <v>1.2733239848435121</v>
      </c>
      <c r="CX79" s="26">
        <f t="shared" si="36"/>
        <v>1.2751882395123697</v>
      </c>
      <c r="CY79" s="26">
        <f t="shared" si="37"/>
        <v>1.2753722709460722</v>
      </c>
      <c r="CZ79" s="26">
        <f t="shared" si="38"/>
        <v>1.2755560196303646</v>
      </c>
      <c r="DA79" s="26">
        <f t="shared" si="39"/>
        <v>1.2805345211581292</v>
      </c>
      <c r="DB79" s="26">
        <f t="shared" si="40"/>
        <v>1.284752568796504</v>
      </c>
      <c r="DC79" s="26">
        <f t="shared" si="41"/>
        <v>1.2925258493353029</v>
      </c>
      <c r="DD79" s="26">
        <f t="shared" si="42"/>
        <v>1.2945338758181495</v>
      </c>
      <c r="DE79" s="26">
        <f t="shared" si="43"/>
        <v>1.2982425152344785</v>
      </c>
      <c r="DF79" s="26">
        <f t="shared" si="44"/>
        <v>1.2932131495228001</v>
      </c>
      <c r="DG79" s="26">
        <f t="shared" si="45"/>
        <v>1.2972402264128811</v>
      </c>
      <c r="DH79" s="26">
        <f t="shared" si="46"/>
        <v>1.306108079563457</v>
      </c>
      <c r="DI79" s="26">
        <f t="shared" si="47"/>
        <v>1.3086405293824845</v>
      </c>
      <c r="DJ79" s="26">
        <f t="shared" si="48"/>
        <v>1.3064869123697804</v>
      </c>
      <c r="DK79" s="26">
        <f t="shared" si="49"/>
        <v>1.3105945567106647</v>
      </c>
      <c r="DL79" s="26">
        <f t="shared" si="50"/>
        <v>1.3212913819898542</v>
      </c>
      <c r="DM79" s="26">
        <f t="shared" si="51"/>
        <v>1.3189252679489061</v>
      </c>
      <c r="DN79" s="26">
        <f t="shared" si="52"/>
        <v>1.3196196959915487</v>
      </c>
      <c r="DO79" s="26">
        <f t="shared" si="53"/>
        <v>1.3212793924346429</v>
      </c>
      <c r="DP79" s="26">
        <f t="shared" si="54"/>
        <v>1.3217518248175182</v>
      </c>
      <c r="DQ79" s="26">
        <f t="shared" si="55"/>
        <v>1.3201283867796316</v>
      </c>
      <c r="DR79" s="26">
        <f t="shared" si="56"/>
        <v>1.322390743264797</v>
      </c>
      <c r="DS79" s="26">
        <f t="shared" si="57"/>
        <v>1.3178353215013092</v>
      </c>
      <c r="DT79" s="26">
        <f t="shared" si="58"/>
        <v>1.3218153837219435</v>
      </c>
      <c r="DU79" s="26">
        <f t="shared" si="59"/>
        <v>1.3297955632883862</v>
      </c>
      <c r="DV79" s="26">
        <f t="shared" si="60"/>
        <v>138.92307692308466</v>
      </c>
      <c r="DW79" s="26">
        <f t="shared" si="61"/>
        <v>3.5069075451647174</v>
      </c>
      <c r="DX79" s="26">
        <f t="shared" si="62"/>
        <v>5.3809258226436194</v>
      </c>
      <c r="DY79" s="17">
        <f t="shared" si="63"/>
        <v>10.132974246759794</v>
      </c>
      <c r="DZ79" s="26">
        <f t="shared" si="64"/>
        <v>16.100702576112411</v>
      </c>
      <c r="EA79" s="26">
        <f t="shared" si="65"/>
        <v>27.066150479717209</v>
      </c>
      <c r="EB79" s="26"/>
      <c r="EC79" s="26"/>
      <c r="ED79" s="26"/>
      <c r="EE79" s="26"/>
      <c r="EF79" s="26"/>
      <c r="EG79" s="26"/>
      <c r="EH79" s="26"/>
      <c r="EI79" s="26"/>
      <c r="EJ79" s="26"/>
      <c r="EK79" s="26"/>
      <c r="EL79" s="26"/>
      <c r="EM79" s="26"/>
      <c r="EN79" s="26"/>
      <c r="EO79" s="26"/>
      <c r="EP79" s="26"/>
      <c r="EQ79" s="26"/>
      <c r="ER79" s="26"/>
      <c r="ES79" s="26"/>
      <c r="ET79" s="26"/>
      <c r="EU79" s="26"/>
      <c r="EV79" s="26"/>
      <c r="EW79" s="26"/>
      <c r="EX79" s="26"/>
      <c r="EY79" s="26"/>
      <c r="EZ79" s="26"/>
      <c r="FA79" s="26"/>
      <c r="FB79" s="26"/>
      <c r="FC79" s="26"/>
      <c r="FD79" s="26"/>
      <c r="FE79" s="26"/>
      <c r="FF79" s="26"/>
      <c r="FG79" s="26"/>
      <c r="FH79" s="26"/>
      <c r="FI79" s="26"/>
      <c r="FJ79" s="26"/>
      <c r="FK79" s="26"/>
      <c r="FL79" s="26"/>
      <c r="FM79" s="26"/>
      <c r="FN79" s="26"/>
      <c r="FO79" s="26"/>
      <c r="FP79" s="26"/>
      <c r="FQ79" s="26"/>
      <c r="FR79" s="26"/>
      <c r="FS79" s="26"/>
      <c r="FT79" s="26"/>
      <c r="FU79" s="26"/>
      <c r="FV79" s="26"/>
      <c r="FW79" s="26"/>
    </row>
    <row r="80" spans="1:179">
      <c r="A80">
        <v>71</v>
      </c>
      <c r="B80">
        <v>0</v>
      </c>
      <c r="C80">
        <v>0</v>
      </c>
      <c r="D80" s="13">
        <v>556.6</v>
      </c>
      <c r="E80" s="13">
        <v>542.1</v>
      </c>
      <c r="F80" s="13">
        <v>540.1</v>
      </c>
      <c r="G80" s="13">
        <v>534.70000000000005</v>
      </c>
      <c r="H80" s="13">
        <v>533.1</v>
      </c>
      <c r="I80" s="13">
        <v>526.29999999999995</v>
      </c>
      <c r="J80" s="13">
        <v>528.6</v>
      </c>
      <c r="K80" s="46">
        <v>528</v>
      </c>
      <c r="L80" s="13">
        <v>527.4</v>
      </c>
      <c r="M80" s="13">
        <v>527.1</v>
      </c>
      <c r="N80" s="13">
        <v>527.6</v>
      </c>
      <c r="O80" s="13">
        <v>527.20000000000005</v>
      </c>
      <c r="P80" s="13">
        <v>520.70000000000005</v>
      </c>
      <c r="Q80" s="13">
        <v>523.5</v>
      </c>
      <c r="R80" s="13">
        <v>526.6</v>
      </c>
      <c r="S80" s="13">
        <v>524.1</v>
      </c>
      <c r="T80" s="13">
        <v>520.6</v>
      </c>
      <c r="U80" s="13">
        <v>525.9</v>
      </c>
      <c r="V80" s="13">
        <v>519.1</v>
      </c>
      <c r="W80" s="13">
        <v>524.79999999999995</v>
      </c>
      <c r="X80" s="13">
        <v>520.1</v>
      </c>
      <c r="Y80" s="13">
        <v>520.79999999999995</v>
      </c>
      <c r="Z80" s="13">
        <v>522.4</v>
      </c>
      <c r="AA80" s="13">
        <v>527.79999999999995</v>
      </c>
      <c r="AB80" s="13">
        <v>528.20000000000005</v>
      </c>
      <c r="AC80" s="13">
        <v>527.1</v>
      </c>
      <c r="AD80" s="13">
        <v>526.29999999999995</v>
      </c>
      <c r="AE80" s="13">
        <v>521.5</v>
      </c>
      <c r="AF80" s="13">
        <v>524.79999999999995</v>
      </c>
      <c r="AG80" s="13">
        <v>526</v>
      </c>
      <c r="AH80" s="13">
        <v>521.5</v>
      </c>
      <c r="AI80" s="13">
        <v>524.79999999999995</v>
      </c>
      <c r="AJ80" s="13">
        <v>524</v>
      </c>
      <c r="AK80" s="13">
        <v>526.70000000000005</v>
      </c>
      <c r="AL80" s="13">
        <v>524.6</v>
      </c>
      <c r="AM80" s="13">
        <v>525.29999999999995</v>
      </c>
      <c r="AN80" s="13">
        <v>524.5</v>
      </c>
      <c r="AO80" s="13">
        <v>531.5</v>
      </c>
      <c r="AP80" s="13">
        <v>532.29999999999995</v>
      </c>
      <c r="AQ80" s="13">
        <v>535.29999999999995</v>
      </c>
      <c r="AR80" s="13">
        <f t="shared" si="0"/>
        <v>534.4</v>
      </c>
      <c r="AS80" s="13">
        <v>533.5</v>
      </c>
      <c r="AT80" s="13">
        <v>541.79999999999995</v>
      </c>
      <c r="AU80" s="13">
        <v>544.29999999999995</v>
      </c>
      <c r="AV80" s="13">
        <v>544.79999999999995</v>
      </c>
      <c r="AW80" s="13">
        <v>545.9</v>
      </c>
      <c r="AX80" s="13">
        <v>552.4</v>
      </c>
      <c r="AY80" s="13">
        <v>550.29999999999995</v>
      </c>
      <c r="AZ80" s="13">
        <v>552.4</v>
      </c>
      <c r="BA80" s="13">
        <v>551.5</v>
      </c>
      <c r="BB80" s="13">
        <v>554.9</v>
      </c>
      <c r="BC80" s="13">
        <v>558.20000000000005</v>
      </c>
      <c r="BD80" s="13">
        <v>552.1</v>
      </c>
      <c r="BE80" s="13">
        <v>552.4</v>
      </c>
      <c r="BF80" s="13">
        <v>553.5</v>
      </c>
      <c r="BG80" s="13">
        <v>549.79999999999995</v>
      </c>
      <c r="BH80" s="13">
        <v>552.79999999999995</v>
      </c>
      <c r="BI80" s="13">
        <v>556.9</v>
      </c>
      <c r="BJ80" s="13">
        <v>563.70000000000005</v>
      </c>
      <c r="BK80" s="13">
        <v>565.9</v>
      </c>
      <c r="BL80" s="13">
        <v>560.4</v>
      </c>
      <c r="BM80" s="13">
        <v>564.29999999999995</v>
      </c>
      <c r="BN80" s="47">
        <v>557.4</v>
      </c>
      <c r="BO80" s="17">
        <f t="shared" si="1"/>
        <v>-2.1000000000000227</v>
      </c>
      <c r="BP80" s="26">
        <f t="shared" si="2"/>
        <v>31.5</v>
      </c>
      <c r="BQ80" s="26">
        <f t="shared" si="3"/>
        <v>32.399999999999977</v>
      </c>
      <c r="BR80" s="26">
        <f t="shared" si="4"/>
        <v>0.9724652362095958</v>
      </c>
      <c r="BS80" s="26">
        <f t="shared" si="5"/>
        <v>0.97144962239823174</v>
      </c>
      <c r="BT80" s="26">
        <f t="shared" si="6"/>
        <v>0.97129958078039358</v>
      </c>
      <c r="BU80" s="26">
        <f t="shared" si="7"/>
        <v>0.97086425811200405</v>
      </c>
      <c r="BV80" s="26">
        <f t="shared" si="8"/>
        <v>0.97425157077738089</v>
      </c>
      <c r="BW80" s="26">
        <f t="shared" si="9"/>
        <v>0.96345637894347325</v>
      </c>
      <c r="BX80" s="26">
        <f t="shared" si="10"/>
        <v>0.96684827777264759</v>
      </c>
      <c r="BY80" s="26">
        <f t="shared" si="11"/>
        <v>0.96754042136207752</v>
      </c>
      <c r="BZ80" s="26">
        <f t="shared" si="12"/>
        <v>0.96914969026412312</v>
      </c>
      <c r="CA80" s="26">
        <f t="shared" si="13"/>
        <v>0.95930714658640703</v>
      </c>
      <c r="CB80" s="26">
        <f t="shared" si="14"/>
        <v>0.96782504677483661</v>
      </c>
      <c r="CC80" s="26">
        <f t="shared" si="15"/>
        <v>0.96165246387550962</v>
      </c>
      <c r="CD80" s="26">
        <f t="shared" si="16"/>
        <v>0.95743128192653848</v>
      </c>
      <c r="CE80" s="26">
        <f t="shared" si="17"/>
        <v>0.95539295227015286</v>
      </c>
      <c r="CF80" s="26">
        <f t="shared" si="18"/>
        <v>0.9549538536764256</v>
      </c>
      <c r="CG80" s="26">
        <f t="shared" si="19"/>
        <v>0.95409716303421388</v>
      </c>
      <c r="CH80" s="26">
        <f t="shared" si="20"/>
        <v>0.95656376487645722</v>
      </c>
      <c r="CI80" s="26">
        <f t="shared" si="21"/>
        <v>0.95960758190516582</v>
      </c>
      <c r="CJ80" s="26">
        <f t="shared" si="22"/>
        <v>0.96008014328648195</v>
      </c>
      <c r="CK80" s="26">
        <f t="shared" si="23"/>
        <v>0.96277325528217317</v>
      </c>
      <c r="CL80" s="26">
        <f t="shared" si="24"/>
        <v>0.95428344871755766</v>
      </c>
      <c r="CM80" s="26">
        <f t="shared" si="25"/>
        <v>0.95040898252392003</v>
      </c>
      <c r="CN80" s="26">
        <f t="shared" si="26"/>
        <v>0.95330151634144866</v>
      </c>
      <c r="CO80" s="26">
        <f t="shared" si="27"/>
        <v>0.94868490866368527</v>
      </c>
      <c r="CP80" s="26">
        <f t="shared" si="28"/>
        <v>0.94680819075683309</v>
      </c>
      <c r="CQ80" s="26">
        <f t="shared" si="29"/>
        <v>0.95307384503455794</v>
      </c>
      <c r="CR80" s="26">
        <f t="shared" si="30"/>
        <v>0.95290073573754663</v>
      </c>
      <c r="CS80" s="26">
        <f t="shared" si="31"/>
        <v>0.94693140794223829</v>
      </c>
      <c r="CT80" s="26">
        <f t="shared" si="32"/>
        <v>0.94509580497166334</v>
      </c>
      <c r="CU80" s="26">
        <f t="shared" si="33"/>
        <v>0.94569823000871467</v>
      </c>
      <c r="CV80" s="26">
        <f t="shared" si="34"/>
        <v>0.95202555452727111</v>
      </c>
      <c r="CW80" s="26">
        <f t="shared" si="35"/>
        <v>0.95288957842288979</v>
      </c>
      <c r="CX80" s="26">
        <f t="shared" si="36"/>
        <v>0.95966296163499443</v>
      </c>
      <c r="CY80" s="26">
        <f t="shared" si="37"/>
        <v>0.95731293151707408</v>
      </c>
      <c r="CZ80" s="26">
        <f t="shared" si="38"/>
        <v>0.9549665120303108</v>
      </c>
      <c r="DA80" s="26">
        <f t="shared" si="39"/>
        <v>0.96534521158129172</v>
      </c>
      <c r="DB80" s="26">
        <f t="shared" si="40"/>
        <v>0.96427306011574332</v>
      </c>
      <c r="DC80" s="26">
        <f t="shared" si="41"/>
        <v>0.96567208271787297</v>
      </c>
      <c r="DD80" s="26">
        <f t="shared" si="42"/>
        <v>0.96568193879356079</v>
      </c>
      <c r="DE80" s="26">
        <f t="shared" si="43"/>
        <v>0.97571315022520533</v>
      </c>
      <c r="DF80" s="26">
        <f t="shared" si="44"/>
        <v>0.97260516083421722</v>
      </c>
      <c r="DG80" s="26">
        <f t="shared" si="45"/>
        <v>0.97205032700824123</v>
      </c>
      <c r="DH80" s="26">
        <f t="shared" si="46"/>
        <v>0.9707797922900897</v>
      </c>
      <c r="DI80" s="26">
        <f t="shared" si="47"/>
        <v>0.97484847597575608</v>
      </c>
      <c r="DJ80" s="26">
        <f t="shared" si="48"/>
        <v>0.97732644664273849</v>
      </c>
      <c r="DK80" s="26">
        <f t="shared" si="49"/>
        <v>0.96735194486625398</v>
      </c>
      <c r="DL80" s="26">
        <f t="shared" si="50"/>
        <v>0.97187930680585288</v>
      </c>
      <c r="DM80" s="26">
        <f t="shared" si="51"/>
        <v>0.97518719718103064</v>
      </c>
      <c r="DN80" s="26">
        <f t="shared" si="52"/>
        <v>0.96801455484476773</v>
      </c>
      <c r="DO80" s="26">
        <f t="shared" si="53"/>
        <v>0.96883306557616455</v>
      </c>
      <c r="DP80" s="26">
        <f t="shared" si="54"/>
        <v>0.97559124087591231</v>
      </c>
      <c r="DQ80" s="26">
        <f t="shared" si="55"/>
        <v>0.97799496862620372</v>
      </c>
      <c r="DR80" s="26">
        <f t="shared" si="56"/>
        <v>0.98465910738624818</v>
      </c>
      <c r="DS80" s="26">
        <f t="shared" si="57"/>
        <v>0.97829502473086982</v>
      </c>
      <c r="DT80" s="26">
        <f t="shared" si="58"/>
        <v>0.9831295914515521</v>
      </c>
      <c r="DU80" s="26">
        <f t="shared" si="59"/>
        <v>0.96981296215745971</v>
      </c>
      <c r="DV80" s="26">
        <f t="shared" si="60"/>
        <v>-4.8461538461541744</v>
      </c>
      <c r="DW80" s="26">
        <f t="shared" si="61"/>
        <v>1.0042507970244419</v>
      </c>
      <c r="DX80" s="26">
        <f t="shared" si="62"/>
        <v>1.0842163970998333</v>
      </c>
      <c r="DY80" s="17">
        <f t="shared" si="63"/>
        <v>-0.39772727272727704</v>
      </c>
      <c r="DZ80" s="26">
        <f t="shared" si="64"/>
        <v>5.9851795553866616</v>
      </c>
      <c r="EA80" s="26">
        <f t="shared" si="65"/>
        <v>6.1363636363636322</v>
      </c>
      <c r="EB80" s="26"/>
      <c r="EC80" s="26"/>
      <c r="ED80" s="26"/>
      <c r="EE80" s="26"/>
      <c r="EF80" s="26"/>
      <c r="EG80" s="26"/>
      <c r="EH80" s="26"/>
      <c r="EI80" s="26"/>
      <c r="EJ80" s="26"/>
      <c r="EK80" s="26"/>
      <c r="EL80" s="26"/>
      <c r="EM80" s="26"/>
      <c r="EN80" s="26"/>
      <c r="EO80" s="26"/>
      <c r="EP80" s="26"/>
      <c r="EQ80" s="26"/>
      <c r="ER80" s="26"/>
      <c r="ES80" s="26"/>
      <c r="ET80" s="26"/>
      <c r="EU80" s="26"/>
      <c r="EV80" s="26"/>
      <c r="EW80" s="26"/>
      <c r="EX80" s="26"/>
      <c r="EY80" s="26"/>
      <c r="EZ80" s="26"/>
      <c r="FA80" s="26"/>
      <c r="FB80" s="26"/>
      <c r="FC80" s="26"/>
      <c r="FD80" s="26"/>
      <c r="FE80" s="26"/>
      <c r="FF80" s="26"/>
      <c r="FG80" s="26"/>
      <c r="FH80" s="26"/>
      <c r="FI80" s="26"/>
      <c r="FJ80" s="26"/>
      <c r="FK80" s="26"/>
      <c r="FL80" s="26"/>
      <c r="FM80" s="26"/>
      <c r="FN80" s="26"/>
      <c r="FO80" s="26"/>
      <c r="FP80" s="26"/>
      <c r="FQ80" s="26"/>
      <c r="FR80" s="26"/>
      <c r="FS80" s="26"/>
      <c r="FT80" s="26"/>
      <c r="FU80" s="26"/>
      <c r="FV80" s="26"/>
      <c r="FW80" s="26"/>
    </row>
    <row r="81" spans="1:179">
      <c r="A81">
        <v>72</v>
      </c>
      <c r="B81">
        <v>0</v>
      </c>
      <c r="C81">
        <v>2</v>
      </c>
      <c r="D81" s="14">
        <v>607.70000000000005</v>
      </c>
      <c r="E81" s="14">
        <v>597.1</v>
      </c>
      <c r="F81" s="14">
        <v>597.1</v>
      </c>
      <c r="G81" s="14">
        <v>593.6</v>
      </c>
      <c r="H81" s="14">
        <v>591.70000000000005</v>
      </c>
      <c r="I81" s="14">
        <v>585.6</v>
      </c>
      <c r="J81" s="14">
        <v>591.70000000000005</v>
      </c>
      <c r="K81" s="48">
        <v>590.6</v>
      </c>
      <c r="L81" s="14">
        <v>584.5</v>
      </c>
      <c r="M81" s="14">
        <v>590.79999999999995</v>
      </c>
      <c r="N81" s="14">
        <v>589.1</v>
      </c>
      <c r="O81" s="14">
        <v>591.79999999999995</v>
      </c>
      <c r="P81" s="14">
        <v>586.9</v>
      </c>
      <c r="Q81" s="14">
        <v>588.4</v>
      </c>
      <c r="R81" s="14">
        <v>596</v>
      </c>
      <c r="S81" s="14">
        <v>598.4</v>
      </c>
      <c r="T81" s="14">
        <v>595.6</v>
      </c>
      <c r="U81" s="14">
        <v>601.5</v>
      </c>
      <c r="V81" s="14">
        <v>599.70000000000005</v>
      </c>
      <c r="W81" s="14">
        <v>602.70000000000005</v>
      </c>
      <c r="X81" s="14">
        <v>606.79999999999995</v>
      </c>
      <c r="Y81" s="14">
        <v>606.5</v>
      </c>
      <c r="Z81" s="14">
        <v>615.6</v>
      </c>
      <c r="AA81" s="14">
        <v>615.79999999999995</v>
      </c>
      <c r="AB81" s="14">
        <v>617.9</v>
      </c>
      <c r="AC81" s="14">
        <v>622.5</v>
      </c>
      <c r="AD81" s="14">
        <v>622</v>
      </c>
      <c r="AE81" s="14">
        <v>624.6</v>
      </c>
      <c r="AF81" s="14">
        <v>626.70000000000005</v>
      </c>
      <c r="AG81" s="14">
        <v>624.4</v>
      </c>
      <c r="AH81" s="14">
        <v>626.29999999999995</v>
      </c>
      <c r="AI81" s="14">
        <v>630.4</v>
      </c>
      <c r="AJ81" s="14">
        <v>630.6</v>
      </c>
      <c r="AK81" s="14">
        <v>635.79999999999995</v>
      </c>
      <c r="AL81" s="14">
        <v>638.6</v>
      </c>
      <c r="AM81" s="14">
        <v>637.5</v>
      </c>
      <c r="AN81" s="14">
        <v>639.79999999999995</v>
      </c>
      <c r="AO81" s="14">
        <v>643.29999999999995</v>
      </c>
      <c r="AP81" s="14">
        <v>648.5</v>
      </c>
      <c r="AQ81" s="14">
        <v>651</v>
      </c>
      <c r="AR81" s="13">
        <f t="shared" si="0"/>
        <v>651.85</v>
      </c>
      <c r="AS81" s="14">
        <v>652.70000000000005</v>
      </c>
      <c r="AT81" s="14">
        <v>659.5</v>
      </c>
      <c r="AU81" s="14">
        <v>661.1</v>
      </c>
      <c r="AV81" s="14">
        <v>662.2</v>
      </c>
      <c r="AW81" s="14">
        <v>666</v>
      </c>
      <c r="AX81" s="14">
        <v>664.9</v>
      </c>
      <c r="AY81" s="14">
        <v>664.9</v>
      </c>
      <c r="AZ81" s="14">
        <v>671.1</v>
      </c>
      <c r="BA81" s="14">
        <v>673.5</v>
      </c>
      <c r="BB81" s="14">
        <v>672.1</v>
      </c>
      <c r="BC81" s="14">
        <v>673.7</v>
      </c>
      <c r="BD81" s="14">
        <v>675.6</v>
      </c>
      <c r="BE81" s="14">
        <v>676.6</v>
      </c>
      <c r="BF81" s="14">
        <v>677.8</v>
      </c>
      <c r="BG81" s="14">
        <v>677.3</v>
      </c>
      <c r="BH81" s="14">
        <v>674.5</v>
      </c>
      <c r="BI81" s="14">
        <v>678.4</v>
      </c>
      <c r="BJ81" s="14">
        <v>682.5</v>
      </c>
      <c r="BK81" s="14">
        <v>685.1</v>
      </c>
      <c r="BL81" s="14">
        <v>689.6</v>
      </c>
      <c r="BM81" s="14">
        <v>686.7</v>
      </c>
      <c r="BN81" s="49">
        <v>691.1</v>
      </c>
      <c r="BO81" s="17">
        <f t="shared" si="1"/>
        <v>10.899999999999977</v>
      </c>
      <c r="BP81" s="26">
        <f t="shared" si="2"/>
        <v>89.600000000000023</v>
      </c>
      <c r="BQ81" s="26">
        <f t="shared" si="3"/>
        <v>99</v>
      </c>
      <c r="BR81" s="26">
        <f t="shared" si="4"/>
        <v>1.0877613039874761</v>
      </c>
      <c r="BS81" s="26">
        <f t="shared" si="5"/>
        <v>1.0766255295634555</v>
      </c>
      <c r="BT81" s="26">
        <f t="shared" si="6"/>
        <v>1.08868107062238</v>
      </c>
      <c r="BU81" s="26">
        <f t="shared" si="7"/>
        <v>1.0840336134453783</v>
      </c>
      <c r="BV81" s="26">
        <f t="shared" si="8"/>
        <v>1.0936306517186152</v>
      </c>
      <c r="BW81" s="26">
        <f t="shared" si="9"/>
        <v>1.0859468961050978</v>
      </c>
      <c r="BX81" s="26">
        <f t="shared" si="10"/>
        <v>1.0867116077200112</v>
      </c>
      <c r="BY81" s="26">
        <f t="shared" si="11"/>
        <v>1.0950514453699167</v>
      </c>
      <c r="BZ81" s="26">
        <f t="shared" si="12"/>
        <v>1.1065429777791476</v>
      </c>
      <c r="CA81" s="26">
        <f t="shared" si="13"/>
        <v>1.0975092902552133</v>
      </c>
      <c r="CB81" s="26">
        <f t="shared" si="14"/>
        <v>1.1069533478514246</v>
      </c>
      <c r="CC81" s="26">
        <f t="shared" si="15"/>
        <v>1.1109670248240091</v>
      </c>
      <c r="CD81" s="26">
        <f t="shared" si="16"/>
        <v>1.0995499878375092</v>
      </c>
      <c r="CE81" s="26">
        <f t="shared" si="17"/>
        <v>1.1146557266631969</v>
      </c>
      <c r="CF81" s="26">
        <f t="shared" si="18"/>
        <v>1.1120958376627346</v>
      </c>
      <c r="CG81" s="26">
        <f t="shared" si="19"/>
        <v>1.1243151101911601</v>
      </c>
      <c r="CH81" s="26">
        <f t="shared" si="20"/>
        <v>1.116051471032441</v>
      </c>
      <c r="CI81" s="26">
        <f t="shared" si="21"/>
        <v>1.1225700962877734</v>
      </c>
      <c r="CJ81" s="26">
        <f t="shared" si="22"/>
        <v>1.1338453598858567</v>
      </c>
      <c r="CK81" s="26">
        <f t="shared" si="23"/>
        <v>1.1378395682795208</v>
      </c>
      <c r="CL81" s="26">
        <f t="shared" si="24"/>
        <v>1.142944280093934</v>
      </c>
      <c r="CM81" s="26">
        <f t="shared" si="25"/>
        <v>1.1349491412876158</v>
      </c>
      <c r="CN81" s="26">
        <f t="shared" si="26"/>
        <v>1.1316377695885942</v>
      </c>
      <c r="CO81" s="26">
        <f t="shared" si="27"/>
        <v>1.1393314636549683</v>
      </c>
      <c r="CP81" s="26">
        <f t="shared" si="28"/>
        <v>1.137324473043269</v>
      </c>
      <c r="CQ81" s="26">
        <f t="shared" si="29"/>
        <v>1.1469625318297563</v>
      </c>
      <c r="CR81" s="26">
        <f t="shared" si="30"/>
        <v>1.1502834398745625</v>
      </c>
      <c r="CS81" s="26">
        <f t="shared" si="31"/>
        <v>1.1527075812274368</v>
      </c>
      <c r="CT81" s="26">
        <f t="shared" si="32"/>
        <v>1.1469609283636693</v>
      </c>
      <c r="CU81" s="26">
        <f t="shared" si="33"/>
        <v>1.1535895663671605</v>
      </c>
      <c r="CV81" s="26">
        <f t="shared" si="34"/>
        <v>1.1522822939367705</v>
      </c>
      <c r="CW81" s="26">
        <f t="shared" si="35"/>
        <v>1.1609034221439867</v>
      </c>
      <c r="CX81" s="26">
        <f t="shared" si="36"/>
        <v>1.1670849766941556</v>
      </c>
      <c r="CY81" s="26">
        <f t="shared" si="37"/>
        <v>1.1677103937301736</v>
      </c>
      <c r="CZ81" s="26">
        <f t="shared" si="38"/>
        <v>1.1683348498635124</v>
      </c>
      <c r="DA81" s="26">
        <f t="shared" si="39"/>
        <v>1.175055679287305</v>
      </c>
      <c r="DB81" s="26">
        <f t="shared" si="40"/>
        <v>1.1711940474784457</v>
      </c>
      <c r="DC81" s="26">
        <f t="shared" si="41"/>
        <v>1.1737666174298378</v>
      </c>
      <c r="DD81" s="26">
        <f t="shared" si="42"/>
        <v>1.1781355032725984</v>
      </c>
      <c r="DE81" s="26">
        <f t="shared" si="43"/>
        <v>1.1744237392917072</v>
      </c>
      <c r="DF81" s="26">
        <f t="shared" si="44"/>
        <v>1.1751502297631675</v>
      </c>
      <c r="DG81" s="26">
        <f t="shared" si="45"/>
        <v>1.1809250080652258</v>
      </c>
      <c r="DH81" s="26">
        <f t="shared" si="46"/>
        <v>1.185530716423165</v>
      </c>
      <c r="DI81" s="26">
        <f t="shared" si="47"/>
        <v>1.1807454689192749</v>
      </c>
      <c r="DJ81" s="26">
        <f t="shared" si="48"/>
        <v>1.1795500306399371</v>
      </c>
      <c r="DK81" s="26">
        <f t="shared" si="49"/>
        <v>1.1837402172643383</v>
      </c>
      <c r="DL81" s="26">
        <f t="shared" si="50"/>
        <v>1.1903938069964519</v>
      </c>
      <c r="DM81" s="26">
        <f t="shared" si="51"/>
        <v>1.1941858757891644</v>
      </c>
      <c r="DN81" s="26">
        <f t="shared" si="52"/>
        <v>1.1924995598333235</v>
      </c>
      <c r="DO81" s="26">
        <f t="shared" si="53"/>
        <v>1.1821235577625238</v>
      </c>
      <c r="DP81" s="26">
        <f t="shared" si="54"/>
        <v>1.1884379562043794</v>
      </c>
      <c r="DQ81" s="26">
        <f t="shared" si="55"/>
        <v>1.1841077986293844</v>
      </c>
      <c r="DR81" s="26">
        <f t="shared" si="56"/>
        <v>1.1920656555404112</v>
      </c>
      <c r="DS81" s="26">
        <f t="shared" si="57"/>
        <v>1.2038405586267094</v>
      </c>
      <c r="DT81" s="26">
        <f t="shared" si="58"/>
        <v>1.1963762013995765</v>
      </c>
      <c r="DU81" s="26">
        <f t="shared" si="59"/>
        <v>1.2024358416702914</v>
      </c>
      <c r="DV81" s="26">
        <f t="shared" si="60"/>
        <v>25.153846153847532</v>
      </c>
      <c r="DW81" s="26">
        <f t="shared" si="61"/>
        <v>2.8565356004250799</v>
      </c>
      <c r="DX81" s="26">
        <f t="shared" si="62"/>
        <v>3.3128834355828261</v>
      </c>
      <c r="DY81" s="17">
        <f t="shared" si="63"/>
        <v>1.8455807653233962</v>
      </c>
      <c r="DZ81" s="26">
        <f t="shared" si="64"/>
        <v>14.405144694533767</v>
      </c>
      <c r="EA81" s="26">
        <f t="shared" si="65"/>
        <v>16.76261429055198</v>
      </c>
      <c r="EB81" s="26"/>
      <c r="EC81" s="26"/>
      <c r="ED81" s="26"/>
      <c r="EE81" s="26"/>
      <c r="EF81" s="26"/>
      <c r="EG81" s="26"/>
      <c r="EH81" s="26"/>
      <c r="EI81" s="26"/>
      <c r="EJ81" s="26"/>
      <c r="EK81" s="26"/>
      <c r="EL81" s="26"/>
      <c r="EM81" s="26"/>
      <c r="EN81" s="26"/>
      <c r="EO81" s="26"/>
      <c r="EP81" s="26"/>
      <c r="EQ81" s="26"/>
      <c r="ER81" s="26"/>
      <c r="ES81" s="26"/>
      <c r="ET81" s="26"/>
      <c r="EU81" s="26"/>
      <c r="EV81" s="26"/>
      <c r="EW81" s="26"/>
      <c r="EX81" s="26"/>
      <c r="EY81" s="26"/>
      <c r="EZ81" s="26"/>
      <c r="FA81" s="26"/>
      <c r="FB81" s="26"/>
      <c r="FC81" s="26"/>
      <c r="FD81" s="26"/>
      <c r="FE81" s="26"/>
      <c r="FF81" s="26"/>
      <c r="FG81" s="26"/>
      <c r="FH81" s="26"/>
      <c r="FI81" s="26"/>
      <c r="FJ81" s="26"/>
      <c r="FK81" s="26"/>
      <c r="FL81" s="26"/>
      <c r="FM81" s="26"/>
      <c r="FN81" s="26"/>
      <c r="FO81" s="26"/>
      <c r="FP81" s="26"/>
      <c r="FQ81" s="26"/>
      <c r="FR81" s="26"/>
      <c r="FS81" s="26"/>
      <c r="FT81" s="26"/>
      <c r="FU81" s="26"/>
      <c r="FV81" s="26"/>
      <c r="FW81" s="26"/>
    </row>
    <row r="82" spans="1:179">
      <c r="A82">
        <v>73</v>
      </c>
      <c r="B82">
        <v>0</v>
      </c>
      <c r="C82">
        <v>1</v>
      </c>
      <c r="D82" s="13">
        <v>495.9</v>
      </c>
      <c r="E82" s="13">
        <v>489.7</v>
      </c>
      <c r="F82" s="13">
        <v>487.1</v>
      </c>
      <c r="G82" s="13">
        <v>486</v>
      </c>
      <c r="H82" s="13">
        <v>494.3</v>
      </c>
      <c r="I82" s="13">
        <v>484.8</v>
      </c>
      <c r="J82" s="13">
        <v>488.7</v>
      </c>
      <c r="K82" s="46">
        <v>491.5</v>
      </c>
      <c r="L82" s="13">
        <v>490.5</v>
      </c>
      <c r="M82" s="13">
        <v>498.5</v>
      </c>
      <c r="N82" s="13">
        <v>502.5</v>
      </c>
      <c r="O82" s="13">
        <v>505</v>
      </c>
      <c r="P82" s="13">
        <v>506.1</v>
      </c>
      <c r="Q82" s="13">
        <v>512.1</v>
      </c>
      <c r="R82" s="13">
        <v>512.79999999999995</v>
      </c>
      <c r="S82" s="13">
        <v>516.4</v>
      </c>
      <c r="T82" s="13">
        <v>516.29999999999995</v>
      </c>
      <c r="U82" s="13">
        <v>521</v>
      </c>
      <c r="V82" s="13">
        <v>519.1</v>
      </c>
      <c r="W82" s="50">
        <f>AVERAGE(V82,X82)</f>
        <v>521.6</v>
      </c>
      <c r="X82" s="13">
        <v>524.1</v>
      </c>
      <c r="Y82" s="13">
        <v>525</v>
      </c>
      <c r="Z82" s="13">
        <v>533.6</v>
      </c>
      <c r="AA82" s="13">
        <v>534.6</v>
      </c>
      <c r="AB82" s="13">
        <v>532.79999999999995</v>
      </c>
      <c r="AC82" s="13">
        <v>534.79999999999995</v>
      </c>
      <c r="AD82" s="13">
        <v>532.9</v>
      </c>
      <c r="AE82" s="13">
        <v>536.6</v>
      </c>
      <c r="AF82" s="13">
        <v>538.29999999999995</v>
      </c>
      <c r="AG82" s="13">
        <v>536.29999999999995</v>
      </c>
      <c r="AH82" s="13">
        <v>536.4</v>
      </c>
      <c r="AI82" s="13">
        <v>542.6</v>
      </c>
      <c r="AJ82" s="13">
        <v>539.79999999999995</v>
      </c>
      <c r="AK82" s="13">
        <v>541</v>
      </c>
      <c r="AL82" s="13">
        <v>540.79999999999995</v>
      </c>
      <c r="AM82" s="13">
        <v>544.4</v>
      </c>
      <c r="AN82" s="13">
        <v>539.79999999999995</v>
      </c>
      <c r="AO82" s="13">
        <v>544.6</v>
      </c>
      <c r="AP82" s="13">
        <v>551.70000000000005</v>
      </c>
      <c r="AQ82" s="13">
        <v>549.79999999999995</v>
      </c>
      <c r="AR82" s="13">
        <f t="shared" si="0"/>
        <v>548.75</v>
      </c>
      <c r="AS82" s="13">
        <v>547.70000000000005</v>
      </c>
      <c r="AT82" s="13">
        <v>556.6</v>
      </c>
      <c r="AU82" s="13">
        <v>558.70000000000005</v>
      </c>
      <c r="AV82" s="13">
        <v>556.20000000000005</v>
      </c>
      <c r="AW82" s="13">
        <v>561.6</v>
      </c>
      <c r="AX82" s="13">
        <v>559.79999999999995</v>
      </c>
      <c r="AY82" s="13">
        <v>557.4</v>
      </c>
      <c r="AZ82" s="13">
        <v>564.1</v>
      </c>
      <c r="BA82" s="13">
        <v>566.6</v>
      </c>
      <c r="BB82" s="13">
        <v>570.70000000000005</v>
      </c>
      <c r="BC82" s="13">
        <v>566.70000000000005</v>
      </c>
      <c r="BD82" s="50">
        <f>AVERAGE(BC82,BE82)</f>
        <v>566.75</v>
      </c>
      <c r="BE82" s="13">
        <v>566.79999999999995</v>
      </c>
      <c r="BF82" s="13">
        <v>564.79999999999995</v>
      </c>
      <c r="BG82" s="13">
        <v>566.29999999999995</v>
      </c>
      <c r="BH82" s="13">
        <v>570</v>
      </c>
      <c r="BI82" s="13">
        <v>570.29999999999995</v>
      </c>
      <c r="BJ82" s="13">
        <v>578.1</v>
      </c>
      <c r="BK82" s="13">
        <v>577.1</v>
      </c>
      <c r="BL82" s="13">
        <v>578.70000000000005</v>
      </c>
      <c r="BM82" s="13">
        <v>577.79999999999995</v>
      </c>
      <c r="BN82" s="47">
        <v>579.79999999999995</v>
      </c>
      <c r="BO82" s="17">
        <f t="shared" si="1"/>
        <v>29.5</v>
      </c>
      <c r="BP82" s="26">
        <f t="shared" si="2"/>
        <v>58.799999999999955</v>
      </c>
      <c r="BQ82" s="26">
        <f t="shared" si="3"/>
        <v>87.200000000000045</v>
      </c>
      <c r="BR82" s="26">
        <f t="shared" si="4"/>
        <v>0.90523989317616738</v>
      </c>
      <c r="BS82" s="26">
        <f t="shared" si="5"/>
        <v>0.90348130410757044</v>
      </c>
      <c r="BT82" s="26">
        <f t="shared" si="6"/>
        <v>0.91859768738195058</v>
      </c>
      <c r="BU82" s="26">
        <f t="shared" si="7"/>
        <v>0.92467643991903337</v>
      </c>
      <c r="BV82" s="26">
        <f t="shared" si="8"/>
        <v>0.93322656153751382</v>
      </c>
      <c r="BW82" s="26">
        <f t="shared" si="9"/>
        <v>0.93644185401054691</v>
      </c>
      <c r="BX82" s="26">
        <f t="shared" si="10"/>
        <v>0.94579370209622327</v>
      </c>
      <c r="BY82" s="26">
        <f t="shared" si="11"/>
        <v>0.94218520333170008</v>
      </c>
      <c r="BZ82" s="26">
        <f t="shared" si="12"/>
        <v>0.95491108577064132</v>
      </c>
      <c r="CA82" s="26">
        <f t="shared" si="13"/>
        <v>0.95138355701606192</v>
      </c>
      <c r="CB82" s="26">
        <f t="shared" si="14"/>
        <v>0.95880747170505787</v>
      </c>
      <c r="CC82" s="26">
        <f t="shared" si="15"/>
        <v>0.96165246387550962</v>
      </c>
      <c r="CD82" s="26">
        <f t="shared" si="16"/>
        <v>0.95159328630503537</v>
      </c>
      <c r="CE82" s="26">
        <f t="shared" si="17"/>
        <v>0.96274071579463005</v>
      </c>
      <c r="CF82" s="26">
        <f t="shared" si="18"/>
        <v>0.96265509443188069</v>
      </c>
      <c r="CG82" s="26">
        <f t="shared" si="19"/>
        <v>0.97455253865822467</v>
      </c>
      <c r="CH82" s="26">
        <f t="shared" si="20"/>
        <v>0.96888781489760156</v>
      </c>
      <c r="CI82" s="26">
        <f t="shared" si="21"/>
        <v>0.96796463392478649</v>
      </c>
      <c r="CJ82" s="26">
        <f t="shared" si="22"/>
        <v>0.97410521842081288</v>
      </c>
      <c r="CK82" s="26">
        <f t="shared" si="23"/>
        <v>0.97484679410957653</v>
      </c>
      <c r="CL82" s="26">
        <f t="shared" si="24"/>
        <v>0.98191466650401049</v>
      </c>
      <c r="CM82" s="26">
        <f t="shared" si="25"/>
        <v>0.97485738432283942</v>
      </c>
      <c r="CN82" s="26">
        <f t="shared" si="26"/>
        <v>0.97196882740288759</v>
      </c>
      <c r="CO82" s="26">
        <f t="shared" si="27"/>
        <v>0.9757901917683619</v>
      </c>
      <c r="CP82" s="26">
        <f t="shared" si="28"/>
        <v>0.97892173076344835</v>
      </c>
      <c r="CQ82" s="26">
        <f t="shared" si="29"/>
        <v>0.98181156784285173</v>
      </c>
      <c r="CR82" s="26">
        <f t="shared" si="30"/>
        <v>0.97877216258593636</v>
      </c>
      <c r="CS82" s="26">
        <f t="shared" si="31"/>
        <v>0.97617328519855584</v>
      </c>
      <c r="CT82" s="26">
        <f t="shared" si="32"/>
        <v>0.97945965396263768</v>
      </c>
      <c r="CU82" s="26">
        <f t="shared" si="33"/>
        <v>0.973284851398864</v>
      </c>
      <c r="CV82" s="26">
        <f t="shared" si="34"/>
        <v>0.97549034241872412</v>
      </c>
      <c r="CW82" s="26">
        <f t="shared" si="35"/>
        <v>0.98761822358802998</v>
      </c>
      <c r="CX82" s="26">
        <f t="shared" si="36"/>
        <v>0.9856579419146646</v>
      </c>
      <c r="CY82" s="26">
        <f t="shared" si="37"/>
        <v>0.9830192200037321</v>
      </c>
      <c r="CZ82" s="26">
        <f t="shared" si="38"/>
        <v>0.98038455227554122</v>
      </c>
      <c r="DA82" s="26">
        <f t="shared" si="39"/>
        <v>0.9917149220489978</v>
      </c>
      <c r="DB82" s="26">
        <f t="shared" si="40"/>
        <v>0.98978386677689856</v>
      </c>
      <c r="DC82" s="26">
        <f t="shared" si="41"/>
        <v>0.98587887740029556</v>
      </c>
      <c r="DD82" s="26">
        <f t="shared" si="42"/>
        <v>0.99345480275959663</v>
      </c>
      <c r="DE82" s="26">
        <f t="shared" si="43"/>
        <v>0.98878389119491295</v>
      </c>
      <c r="DF82" s="26">
        <f t="shared" si="44"/>
        <v>0.98515376458112436</v>
      </c>
      <c r="DG82" s="26">
        <f t="shared" si="45"/>
        <v>0.99263864856145712</v>
      </c>
      <c r="DH82" s="26">
        <f t="shared" si="46"/>
        <v>0.99735961978524912</v>
      </c>
      <c r="DI82" s="26">
        <f t="shared" si="47"/>
        <v>1.0026059204169473</v>
      </c>
      <c r="DJ82" s="26">
        <f t="shared" si="48"/>
        <v>0.99220870174209941</v>
      </c>
      <c r="DK82" s="26">
        <f t="shared" si="49"/>
        <v>0.99302067515477166</v>
      </c>
      <c r="DL82" s="26">
        <f t="shared" si="50"/>
        <v>0.99721432132070487</v>
      </c>
      <c r="DM82" s="26">
        <f t="shared" si="51"/>
        <v>0.99509616796358813</v>
      </c>
      <c r="DN82" s="26">
        <f t="shared" si="52"/>
        <v>0.99706555549034559</v>
      </c>
      <c r="DO82" s="26">
        <f t="shared" si="53"/>
        <v>0.9989776544472031</v>
      </c>
      <c r="DP82" s="26">
        <f t="shared" si="54"/>
        <v>0.99906569343065676</v>
      </c>
      <c r="DQ82" s="26">
        <f t="shared" si="55"/>
        <v>1.0029783419599225</v>
      </c>
      <c r="DR82" s="26">
        <f t="shared" si="56"/>
        <v>1.0041469709712032</v>
      </c>
      <c r="DS82" s="26">
        <f t="shared" si="57"/>
        <v>1.0102414896712248</v>
      </c>
      <c r="DT82" s="26">
        <f t="shared" si="58"/>
        <v>1.0066494381369959</v>
      </c>
      <c r="DU82" s="26">
        <f t="shared" si="59"/>
        <v>1.0087864288821227</v>
      </c>
      <c r="DV82" s="26">
        <f t="shared" si="60"/>
        <v>68.076923076926946</v>
      </c>
      <c r="DW82" s="26">
        <f t="shared" si="61"/>
        <v>1.8746014877789567</v>
      </c>
      <c r="DX82" s="26">
        <f t="shared" si="62"/>
        <v>2.9180145008365916</v>
      </c>
      <c r="DY82" s="17">
        <f t="shared" si="63"/>
        <v>6.0020345879959311</v>
      </c>
      <c r="DZ82" s="26">
        <f t="shared" si="64"/>
        <v>11.033965096641014</v>
      </c>
      <c r="EA82" s="26">
        <f t="shared" si="65"/>
        <v>17.741607324516796</v>
      </c>
      <c r="EB82" s="26"/>
      <c r="EC82" s="26"/>
      <c r="ED82" s="26"/>
      <c r="EE82" s="26"/>
      <c r="EF82" s="26"/>
      <c r="EG82" s="26"/>
      <c r="EH82" s="26"/>
      <c r="EI82" s="26"/>
      <c r="EJ82" s="26"/>
      <c r="EK82" s="26"/>
      <c r="EL82" s="26"/>
      <c r="EM82" s="26"/>
      <c r="EN82" s="26"/>
      <c r="EO82" s="26"/>
      <c r="EP82" s="26"/>
      <c r="EQ82" s="26"/>
      <c r="ER82" s="26"/>
      <c r="ES82" s="26"/>
      <c r="ET82" s="26"/>
      <c r="EU82" s="26"/>
      <c r="EV82" s="26"/>
      <c r="EW82" s="26"/>
      <c r="EX82" s="26"/>
      <c r="EY82" s="26"/>
      <c r="EZ82" s="26"/>
      <c r="FA82" s="26"/>
      <c r="FB82" s="26"/>
      <c r="FC82" s="26"/>
      <c r="FD82" s="26"/>
      <c r="FE82" s="26"/>
      <c r="FF82" s="26"/>
      <c r="FG82" s="26"/>
      <c r="FH82" s="26"/>
      <c r="FI82" s="26"/>
      <c r="FJ82" s="26"/>
      <c r="FK82" s="26"/>
      <c r="FL82" s="26"/>
      <c r="FM82" s="26"/>
      <c r="FN82" s="26"/>
      <c r="FO82" s="26"/>
      <c r="FP82" s="26"/>
      <c r="FQ82" s="26"/>
      <c r="FR82" s="26"/>
      <c r="FS82" s="26"/>
      <c r="FT82" s="26"/>
      <c r="FU82" s="26"/>
      <c r="FV82" s="26"/>
      <c r="FW82" s="26"/>
    </row>
    <row r="83" spans="1:179">
      <c r="A83">
        <v>74</v>
      </c>
      <c r="B83">
        <v>0</v>
      </c>
      <c r="C83">
        <v>1</v>
      </c>
      <c r="D83" s="14">
        <v>547.4</v>
      </c>
      <c r="E83" s="14">
        <v>539.70000000000005</v>
      </c>
      <c r="F83" s="14">
        <v>541.20000000000005</v>
      </c>
      <c r="G83" s="14">
        <v>536.5</v>
      </c>
      <c r="H83" s="14">
        <v>535</v>
      </c>
      <c r="I83" s="14">
        <v>529.79999999999995</v>
      </c>
      <c r="J83" s="14">
        <v>529.9</v>
      </c>
      <c r="K83" s="48">
        <v>527.9</v>
      </c>
      <c r="L83" s="14">
        <v>532.5</v>
      </c>
      <c r="M83" s="50">
        <f>AVERAGE(L83,N83)</f>
        <v>536.35</v>
      </c>
      <c r="N83" s="14">
        <v>540.20000000000005</v>
      </c>
      <c r="O83" s="14">
        <v>542.4</v>
      </c>
      <c r="P83" s="14">
        <v>541.29999999999995</v>
      </c>
      <c r="Q83" s="14">
        <v>549.9</v>
      </c>
      <c r="R83" s="14">
        <v>556.1</v>
      </c>
      <c r="S83" s="14">
        <v>560.6</v>
      </c>
      <c r="T83" s="14">
        <v>565.1</v>
      </c>
      <c r="U83" s="14">
        <v>565.9</v>
      </c>
      <c r="V83" s="14">
        <v>571.5</v>
      </c>
      <c r="W83" s="14">
        <v>579.79999999999995</v>
      </c>
      <c r="X83" s="14">
        <v>579.6</v>
      </c>
      <c r="Y83" s="14">
        <v>586.29999999999995</v>
      </c>
      <c r="Z83" s="14">
        <v>592.70000000000005</v>
      </c>
      <c r="AA83" s="14">
        <v>597.70000000000005</v>
      </c>
      <c r="AB83" s="14">
        <v>598.1</v>
      </c>
      <c r="AC83" s="14">
        <v>600.9</v>
      </c>
      <c r="AD83" s="14">
        <v>603.70000000000005</v>
      </c>
      <c r="AE83" s="14">
        <v>605.79999999999995</v>
      </c>
      <c r="AF83" s="14">
        <v>609.79999999999995</v>
      </c>
      <c r="AG83" s="14">
        <v>609.5</v>
      </c>
      <c r="AH83" s="14">
        <v>611.20000000000005</v>
      </c>
      <c r="AI83" s="14">
        <v>610.4</v>
      </c>
      <c r="AJ83" s="14">
        <v>609.5</v>
      </c>
      <c r="AK83" s="14">
        <v>613.20000000000005</v>
      </c>
      <c r="AL83" s="14">
        <v>616</v>
      </c>
      <c r="AM83" s="14">
        <v>614.20000000000005</v>
      </c>
      <c r="AN83" s="14">
        <v>616.4</v>
      </c>
      <c r="AO83" s="14">
        <v>618.4</v>
      </c>
      <c r="AP83" s="14">
        <v>619.29999999999995</v>
      </c>
      <c r="AQ83" s="14">
        <v>623.9</v>
      </c>
      <c r="AR83" s="13">
        <f t="shared" si="0"/>
        <v>622.95000000000005</v>
      </c>
      <c r="AS83" s="14">
        <v>622</v>
      </c>
      <c r="AT83" s="14">
        <v>628.79999999999995</v>
      </c>
      <c r="AU83" s="14">
        <v>627.70000000000005</v>
      </c>
      <c r="AV83" s="14">
        <v>627.4</v>
      </c>
      <c r="AW83" s="14">
        <v>630.6</v>
      </c>
      <c r="AX83" s="14">
        <v>631.29999999999995</v>
      </c>
      <c r="AY83" s="14">
        <v>627</v>
      </c>
      <c r="AZ83" s="14">
        <v>631</v>
      </c>
      <c r="BA83" s="14">
        <v>634</v>
      </c>
      <c r="BB83" s="14">
        <v>635.79999999999995</v>
      </c>
      <c r="BC83" s="14">
        <v>635.1</v>
      </c>
      <c r="BD83" s="14">
        <v>634.9</v>
      </c>
      <c r="BE83" s="14">
        <v>634.20000000000005</v>
      </c>
      <c r="BF83" s="14">
        <v>635.6</v>
      </c>
      <c r="BG83" s="14">
        <v>635</v>
      </c>
      <c r="BH83" s="14">
        <v>635.20000000000005</v>
      </c>
      <c r="BI83" s="14">
        <v>636.70000000000005</v>
      </c>
      <c r="BJ83" s="14">
        <v>640.5</v>
      </c>
      <c r="BK83" s="14">
        <v>638.4</v>
      </c>
      <c r="BL83" s="14">
        <v>640.20000000000005</v>
      </c>
      <c r="BM83" s="14">
        <v>638.20000000000005</v>
      </c>
      <c r="BN83" s="49">
        <v>644.4</v>
      </c>
      <c r="BO83" s="17">
        <f t="shared" si="1"/>
        <v>38</v>
      </c>
      <c r="BP83" s="26">
        <f t="shared" si="2"/>
        <v>78.5</v>
      </c>
      <c r="BQ83" s="26">
        <f t="shared" si="3"/>
        <v>112.30000000000007</v>
      </c>
      <c r="BR83" s="26">
        <f t="shared" si="4"/>
        <v>0.97228105718758639</v>
      </c>
      <c r="BS83" s="26">
        <f t="shared" si="5"/>
        <v>0.98084361760913619</v>
      </c>
      <c r="BT83" s="26">
        <f t="shared" si="6"/>
        <v>0.98834477357534445</v>
      </c>
      <c r="BU83" s="26">
        <f t="shared" si="7"/>
        <v>0.99405017481445146</v>
      </c>
      <c r="BV83" s="26">
        <f t="shared" si="8"/>
        <v>1.0023407662929653</v>
      </c>
      <c r="BW83" s="26">
        <f t="shared" si="9"/>
        <v>1.0015727634378759</v>
      </c>
      <c r="BX83" s="26">
        <f t="shared" si="10"/>
        <v>1.0156062424969989</v>
      </c>
      <c r="BY83" s="26">
        <f t="shared" si="11"/>
        <v>1.0217417932386086</v>
      </c>
      <c r="BZ83" s="26">
        <f t="shared" si="12"/>
        <v>1.0366443739020557</v>
      </c>
      <c r="CA83" s="26">
        <f t="shared" si="13"/>
        <v>1.041307085163232</v>
      </c>
      <c r="CB83" s="26">
        <f t="shared" si="14"/>
        <v>1.041437904487317</v>
      </c>
      <c r="CC83" s="26">
        <f t="shared" si="15"/>
        <v>1.0587254538718045</v>
      </c>
      <c r="CD83" s="26">
        <f t="shared" si="16"/>
        <v>1.0577718316711262</v>
      </c>
      <c r="CE83" s="26">
        <f t="shared" si="17"/>
        <v>1.0646909346967517</v>
      </c>
      <c r="CF83" s="26">
        <f t="shared" si="18"/>
        <v>1.0750565368864984</v>
      </c>
      <c r="CG83" s="26">
        <f t="shared" si="19"/>
        <v>1.0824911725313526</v>
      </c>
      <c r="CH83" s="26">
        <f t="shared" si="20"/>
        <v>1.0832477496526309</v>
      </c>
      <c r="CI83" s="26">
        <f t="shared" si="21"/>
        <v>1.0865984375946225</v>
      </c>
      <c r="CJ83" s="26">
        <f t="shared" si="22"/>
        <v>1.0945022919765641</v>
      </c>
      <c r="CK83" s="26">
        <f t="shared" si="23"/>
        <v>1.1043629378944482</v>
      </c>
      <c r="CL83" s="26">
        <f t="shared" si="24"/>
        <v>1.1085424990088137</v>
      </c>
      <c r="CM83" s="26">
        <f t="shared" si="25"/>
        <v>1.1043433642208202</v>
      </c>
      <c r="CN83" s="26">
        <f t="shared" si="26"/>
        <v>1.1046336011599107</v>
      </c>
      <c r="CO83" s="26">
        <f t="shared" si="27"/>
        <v>1.1118623512468733</v>
      </c>
      <c r="CP83" s="26">
        <f t="shared" si="28"/>
        <v>1.1012418438223532</v>
      </c>
      <c r="CQ83" s="26">
        <f t="shared" si="29"/>
        <v>1.1085849399781738</v>
      </c>
      <c r="CR83" s="26">
        <f t="shared" si="30"/>
        <v>1.1093957303099744</v>
      </c>
      <c r="CS83" s="26">
        <f t="shared" si="31"/>
        <v>1.1119133574007221</v>
      </c>
      <c r="CT83" s="26">
        <f t="shared" si="32"/>
        <v>1.1050406309034755</v>
      </c>
      <c r="CU83" s="26">
        <f t="shared" si="33"/>
        <v>1.1113982630645791</v>
      </c>
      <c r="CV83" s="26">
        <f t="shared" si="34"/>
        <v>1.1076812848911843</v>
      </c>
      <c r="CW83" s="26">
        <f t="shared" si="35"/>
        <v>1.1086314407614046</v>
      </c>
      <c r="CX83" s="26">
        <f t="shared" si="36"/>
        <v>1.1185012549300823</v>
      </c>
      <c r="CY83" s="26">
        <f t="shared" si="37"/>
        <v>1.1159395409591344</v>
      </c>
      <c r="CZ83" s="26">
        <f t="shared" si="38"/>
        <v>1.113381762854458</v>
      </c>
      <c r="DA83" s="26">
        <f t="shared" si="39"/>
        <v>1.1203563474387528</v>
      </c>
      <c r="DB83" s="26">
        <f t="shared" si="40"/>
        <v>1.1120231486949332</v>
      </c>
      <c r="DC83" s="26">
        <f t="shared" si="41"/>
        <v>1.1120827178729691</v>
      </c>
      <c r="DD83" s="26">
        <f t="shared" si="42"/>
        <v>1.1155138864319829</v>
      </c>
      <c r="DE83" s="26">
        <f t="shared" si="43"/>
        <v>1.1150755100238452</v>
      </c>
      <c r="DF83" s="26">
        <f t="shared" si="44"/>
        <v>1.108165429480382</v>
      </c>
      <c r="DG83" s="26">
        <f t="shared" si="45"/>
        <v>1.1103616153913836</v>
      </c>
      <c r="DH83" s="26">
        <f t="shared" si="46"/>
        <v>1.1160007041013906</v>
      </c>
      <c r="DI83" s="26">
        <f t="shared" si="47"/>
        <v>1.1169736187157788</v>
      </c>
      <c r="DJ83" s="26">
        <f t="shared" si="48"/>
        <v>1.1119670839534275</v>
      </c>
      <c r="DK83" s="26">
        <f t="shared" si="49"/>
        <v>1.1124284546197873</v>
      </c>
      <c r="DL83" s="26">
        <f t="shared" si="50"/>
        <v>1.1157962642582764</v>
      </c>
      <c r="DM83" s="26">
        <f t="shared" si="51"/>
        <v>1.1198355601233299</v>
      </c>
      <c r="DN83" s="26">
        <f t="shared" si="52"/>
        <v>1.1180233581782968</v>
      </c>
      <c r="DO83" s="26">
        <f t="shared" si="53"/>
        <v>1.1132466773769534</v>
      </c>
      <c r="DP83" s="26">
        <f t="shared" si="54"/>
        <v>1.1153868613138687</v>
      </c>
      <c r="DQ83" s="26">
        <f t="shared" si="55"/>
        <v>1.1112396264060376</v>
      </c>
      <c r="DR83" s="26">
        <f t="shared" si="56"/>
        <v>1.1108082243424295</v>
      </c>
      <c r="DS83" s="26">
        <f t="shared" si="57"/>
        <v>1.1176025603724178</v>
      </c>
      <c r="DT83" s="26">
        <f t="shared" si="58"/>
        <v>1.1118789744185373</v>
      </c>
      <c r="DU83" s="26">
        <f t="shared" si="59"/>
        <v>1.1211831230969986</v>
      </c>
      <c r="DV83" s="26">
        <f t="shared" si="60"/>
        <v>87.692307692312681</v>
      </c>
      <c r="DW83" s="26">
        <f t="shared" si="61"/>
        <v>2.5026567481402755</v>
      </c>
      <c r="DX83" s="26">
        <f t="shared" si="62"/>
        <v>3.7579475738985009</v>
      </c>
      <c r="DY83" s="17">
        <f t="shared" si="63"/>
        <v>7.1983330176169726</v>
      </c>
      <c r="DZ83" s="26">
        <f t="shared" si="64"/>
        <v>13.003147258572136</v>
      </c>
      <c r="EA83" s="26">
        <f t="shared" si="65"/>
        <v>21.272968365220699</v>
      </c>
      <c r="EB83" s="26"/>
      <c r="EC83" s="26"/>
      <c r="ED83" s="26"/>
      <c r="EE83" s="26"/>
      <c r="EF83" s="26"/>
      <c r="EG83" s="26"/>
      <c r="EH83" s="26"/>
      <c r="EI83" s="26"/>
      <c r="EJ83" s="26"/>
      <c r="EK83" s="26"/>
      <c r="EL83" s="26"/>
      <c r="EM83" s="26"/>
      <c r="EN83" s="26"/>
      <c r="EO83" s="26"/>
      <c r="EP83" s="26"/>
      <c r="EQ83" s="26"/>
      <c r="ER83" s="26"/>
      <c r="ES83" s="26"/>
      <c r="ET83" s="26"/>
      <c r="EU83" s="26"/>
      <c r="EV83" s="26"/>
      <c r="EW83" s="26"/>
      <c r="EX83" s="26"/>
      <c r="EY83" s="26"/>
      <c r="EZ83" s="26"/>
      <c r="FA83" s="26"/>
      <c r="FB83" s="26"/>
      <c r="FC83" s="26"/>
      <c r="FD83" s="26"/>
      <c r="FE83" s="26"/>
      <c r="FF83" s="26"/>
      <c r="FG83" s="26"/>
      <c r="FH83" s="26"/>
      <c r="FI83" s="26"/>
      <c r="FJ83" s="26"/>
      <c r="FK83" s="26"/>
      <c r="FL83" s="26"/>
      <c r="FM83" s="26"/>
      <c r="FN83" s="26"/>
      <c r="FO83" s="26"/>
      <c r="FP83" s="26"/>
      <c r="FQ83" s="26"/>
      <c r="FR83" s="26"/>
      <c r="FS83" s="26"/>
      <c r="FT83" s="26"/>
      <c r="FU83" s="26"/>
      <c r="FV83" s="26"/>
      <c r="FW83" s="26"/>
    </row>
    <row r="84" spans="1:179">
      <c r="BP84" s="26"/>
      <c r="BQ84" s="26"/>
    </row>
    <row r="87" spans="1:179">
      <c r="BO87">
        <f>AVERAGEIFS(BO46:BO83, B46:B83, 0, C46:C83, 0)</f>
        <v>0.4333333333333087</v>
      </c>
    </row>
    <row r="88" spans="1:179">
      <c r="BO88">
        <f>AVERAGEIFS(BO47:BO84, B47:B84, 1, C47:C84, 0)</f>
        <v>-0.62000000000001587</v>
      </c>
    </row>
  </sheetData>
  <sortState xmlns:xlrd2="http://schemas.microsoft.com/office/spreadsheetml/2017/richdata2" ref="A46:EA83">
    <sortCondition ref="A46:A83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696A-2CB7-4437-86CF-F5BEDB00F169}">
  <dimension ref="A1:BN39"/>
  <sheetViews>
    <sheetView workbookViewId="0">
      <pane xSplit="1" topLeftCell="AM1" activePane="topRight" state="frozen"/>
      <selection pane="topRight" activeCell="BN30" sqref="BN30"/>
    </sheetView>
  </sheetViews>
  <sheetFormatPr defaultColWidth="8.875" defaultRowHeight="14.25"/>
  <cols>
    <col min="12" max="32" width="9.25" bestFit="1" customWidth="1"/>
    <col min="42" max="63" width="9.875" bestFit="1" customWidth="1"/>
  </cols>
  <sheetData>
    <row r="1" spans="1:66" ht="15">
      <c r="A1" s="12" t="s">
        <v>36</v>
      </c>
      <c r="B1" t="s">
        <v>37</v>
      </c>
      <c r="C1" t="s">
        <v>41</v>
      </c>
      <c r="D1" s="10" t="s">
        <v>57</v>
      </c>
      <c r="E1" s="10" t="s">
        <v>58</v>
      </c>
      <c r="F1" s="10" t="s">
        <v>59</v>
      </c>
      <c r="G1" s="10" t="s">
        <v>60</v>
      </c>
      <c r="H1" s="10" t="s">
        <v>61</v>
      </c>
      <c r="I1" s="10" t="s">
        <v>62</v>
      </c>
      <c r="J1" s="10" t="s">
        <v>63</v>
      </c>
      <c r="K1" s="10" t="s">
        <v>64</v>
      </c>
      <c r="L1" s="10" t="s">
        <v>65</v>
      </c>
      <c r="M1" s="10" t="s">
        <v>66</v>
      </c>
      <c r="N1" s="10" t="s">
        <v>67</v>
      </c>
      <c r="O1" s="10" t="s">
        <v>68</v>
      </c>
      <c r="P1" s="10" t="s">
        <v>69</v>
      </c>
      <c r="Q1" s="10" t="s">
        <v>70</v>
      </c>
      <c r="R1" s="10" t="s">
        <v>71</v>
      </c>
      <c r="S1" s="10" t="s">
        <v>72</v>
      </c>
      <c r="T1" s="10" t="s">
        <v>73</v>
      </c>
      <c r="U1" s="10" t="s">
        <v>74</v>
      </c>
      <c r="V1" s="10" t="s">
        <v>75</v>
      </c>
      <c r="W1" s="10" t="s">
        <v>76</v>
      </c>
      <c r="X1" s="10" t="s">
        <v>77</v>
      </c>
      <c r="Y1" s="10" t="s">
        <v>78</v>
      </c>
      <c r="Z1" s="10" t="s">
        <v>79</v>
      </c>
      <c r="AA1" s="10" t="s">
        <v>80</v>
      </c>
      <c r="AB1" s="10" t="s">
        <v>81</v>
      </c>
      <c r="AC1" s="10" t="s">
        <v>82</v>
      </c>
      <c r="AD1" s="10" t="s">
        <v>83</v>
      </c>
      <c r="AE1" s="10" t="s">
        <v>84</v>
      </c>
      <c r="AF1" s="10" t="s">
        <v>85</v>
      </c>
      <c r="AG1" s="10" t="s">
        <v>86</v>
      </c>
      <c r="AH1" s="10" t="s">
        <v>87</v>
      </c>
      <c r="AI1" s="10" t="s">
        <v>88</v>
      </c>
      <c r="AJ1" s="10" t="s">
        <v>89</v>
      </c>
      <c r="AK1" s="10" t="s">
        <v>90</v>
      </c>
      <c r="AL1" s="10" t="s">
        <v>91</v>
      </c>
      <c r="AM1" s="10" t="s">
        <v>92</v>
      </c>
      <c r="AN1" s="10" t="s">
        <v>93</v>
      </c>
      <c r="AO1" s="10" t="s">
        <v>94</v>
      </c>
      <c r="AP1" s="10" t="s">
        <v>95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101</v>
      </c>
      <c r="AW1" s="10" t="s">
        <v>102</v>
      </c>
      <c r="AX1" s="10" t="s">
        <v>103</v>
      </c>
      <c r="AY1" s="10" t="s">
        <v>104</v>
      </c>
      <c r="AZ1" s="10" t="s">
        <v>105</v>
      </c>
      <c r="BA1" s="10" t="s">
        <v>106</v>
      </c>
      <c r="BB1" s="10" t="s">
        <v>107</v>
      </c>
      <c r="BC1" s="10" t="s">
        <v>108</v>
      </c>
      <c r="BD1" s="10" t="s">
        <v>109</v>
      </c>
      <c r="BE1" s="10" t="s">
        <v>110</v>
      </c>
      <c r="BF1" s="10" t="s">
        <v>111</v>
      </c>
      <c r="BG1" s="10" t="s">
        <v>112</v>
      </c>
      <c r="BH1" s="10" t="s">
        <v>113</v>
      </c>
      <c r="BI1" s="10" t="s">
        <v>114</v>
      </c>
      <c r="BJ1" s="10" t="s">
        <v>115</v>
      </c>
      <c r="BK1" s="10" t="s">
        <v>116</v>
      </c>
      <c r="BL1" s="10" t="s">
        <v>117</v>
      </c>
      <c r="BM1" s="10" t="s">
        <v>118</v>
      </c>
      <c r="BN1" s="10" t="s">
        <v>119</v>
      </c>
    </row>
    <row r="2" spans="1:66">
      <c r="A2" s="13">
        <v>37</v>
      </c>
      <c r="B2" t="s">
        <v>44</v>
      </c>
      <c r="C2" t="s">
        <v>45</v>
      </c>
      <c r="D2" t="s">
        <v>252</v>
      </c>
      <c r="E2">
        <v>608.1</v>
      </c>
      <c r="F2">
        <v>591.79999999999995</v>
      </c>
      <c r="G2">
        <v>577.1</v>
      </c>
      <c r="H2">
        <v>557.29999999999995</v>
      </c>
      <c r="I2">
        <v>541.79999999999995</v>
      </c>
      <c r="J2">
        <v>527.70000000000005</v>
      </c>
      <c r="K2" s="6">
        <v>509.6</v>
      </c>
      <c r="L2">
        <v>494.6</v>
      </c>
      <c r="M2">
        <v>479.1</v>
      </c>
      <c r="N2">
        <v>463.9</v>
      </c>
      <c r="O2">
        <v>446.3</v>
      </c>
      <c r="P2">
        <v>591</v>
      </c>
      <c r="Q2">
        <v>572.9</v>
      </c>
      <c r="R2">
        <v>555.4</v>
      </c>
      <c r="S2">
        <v>538.29999999999995</v>
      </c>
      <c r="T2">
        <v>519.20000000000005</v>
      </c>
      <c r="U2">
        <v>500.5</v>
      </c>
      <c r="V2">
        <v>481.9</v>
      </c>
      <c r="W2">
        <v>464</v>
      </c>
      <c r="X2">
        <v>444.6</v>
      </c>
      <c r="Y2">
        <v>425</v>
      </c>
      <c r="Z2">
        <v>640.79999999999995</v>
      </c>
      <c r="AA2">
        <v>624</v>
      </c>
      <c r="AB2">
        <v>607</v>
      </c>
      <c r="AC2">
        <v>590.79999999999995</v>
      </c>
      <c r="AD2">
        <v>578.1</v>
      </c>
      <c r="AE2">
        <v>564.9</v>
      </c>
      <c r="AF2">
        <v>545</v>
      </c>
      <c r="AG2">
        <v>526.20000000000005</v>
      </c>
      <c r="AH2">
        <v>511.8</v>
      </c>
      <c r="AI2">
        <v>495.4</v>
      </c>
      <c r="AJ2">
        <v>475.5</v>
      </c>
      <c r="AK2">
        <v>458.5</v>
      </c>
      <c r="AL2">
        <v>631.70000000000005</v>
      </c>
      <c r="AM2">
        <v>617.70000000000005</v>
      </c>
      <c r="AN2">
        <v>596.20000000000005</v>
      </c>
      <c r="AO2">
        <v>577.9</v>
      </c>
      <c r="AP2">
        <v>561.5</v>
      </c>
      <c r="AQ2">
        <v>540.79999999999995</v>
      </c>
      <c r="AS2">
        <v>501.5</v>
      </c>
      <c r="AT2">
        <v>487.8</v>
      </c>
      <c r="AU2">
        <v>473.5</v>
      </c>
      <c r="AV2">
        <v>454.9</v>
      </c>
      <c r="AW2">
        <v>433.6</v>
      </c>
      <c r="AX2">
        <v>542.5</v>
      </c>
      <c r="AY2">
        <v>524.6</v>
      </c>
      <c r="AZ2">
        <v>506.9</v>
      </c>
      <c r="BA2">
        <v>485.2</v>
      </c>
      <c r="BB2">
        <v>469.9</v>
      </c>
      <c r="BC2">
        <v>454</v>
      </c>
      <c r="BD2">
        <v>436.6</v>
      </c>
      <c r="BE2">
        <v>639.5</v>
      </c>
      <c r="BF2">
        <v>622.79999999999995</v>
      </c>
      <c r="BG2">
        <v>606.70000000000005</v>
      </c>
      <c r="BH2">
        <v>589.79999999999995</v>
      </c>
      <c r="BI2">
        <v>571.29999999999995</v>
      </c>
      <c r="BJ2">
        <v>662.5</v>
      </c>
      <c r="BK2">
        <v>647.20000000000005</v>
      </c>
      <c r="BL2">
        <v>622.5</v>
      </c>
      <c r="BM2">
        <v>607.1</v>
      </c>
      <c r="BN2">
        <v>601</v>
      </c>
    </row>
    <row r="3" spans="1:66">
      <c r="A3" s="14">
        <v>38</v>
      </c>
      <c r="B3" t="s">
        <v>44</v>
      </c>
      <c r="C3" t="s">
        <v>47</v>
      </c>
      <c r="D3" t="s">
        <v>252</v>
      </c>
      <c r="E3">
        <v>624.29999999999995</v>
      </c>
      <c r="F3">
        <v>609.29999999999995</v>
      </c>
      <c r="G3">
        <v>591.9</v>
      </c>
      <c r="H3">
        <v>574.4</v>
      </c>
      <c r="I3">
        <v>556.4</v>
      </c>
      <c r="J3">
        <v>542.29999999999995</v>
      </c>
      <c r="K3" s="6">
        <v>526.6</v>
      </c>
      <c r="L3">
        <v>106.2</v>
      </c>
      <c r="M3">
        <v>101.6</v>
      </c>
      <c r="N3">
        <v>106.4</v>
      </c>
      <c r="O3">
        <v>124.4</v>
      </c>
      <c r="P3">
        <v>108</v>
      </c>
      <c r="Q3">
        <v>109.8</v>
      </c>
      <c r="R3">
        <v>109</v>
      </c>
      <c r="S3">
        <v>110.3</v>
      </c>
      <c r="T3">
        <v>109.6</v>
      </c>
      <c r="U3">
        <v>131.9</v>
      </c>
      <c r="V3">
        <v>117.1</v>
      </c>
      <c r="W3">
        <v>119.8</v>
      </c>
      <c r="X3">
        <v>108.6</v>
      </c>
      <c r="Y3">
        <v>124.8</v>
      </c>
      <c r="Z3">
        <v>142.4</v>
      </c>
      <c r="AA3">
        <v>131.19999999999999</v>
      </c>
      <c r="AB3">
        <v>119.3</v>
      </c>
      <c r="AC3">
        <v>132</v>
      </c>
      <c r="AD3">
        <v>123.8</v>
      </c>
      <c r="AE3">
        <v>115.9</v>
      </c>
      <c r="AF3">
        <v>107.6</v>
      </c>
      <c r="AG3">
        <v>95.9</v>
      </c>
      <c r="AH3">
        <v>105.2</v>
      </c>
      <c r="AI3">
        <v>96.3</v>
      </c>
      <c r="AJ3">
        <v>133.19999999999999</v>
      </c>
      <c r="AK3">
        <v>121.3</v>
      </c>
      <c r="AL3">
        <v>111.7</v>
      </c>
      <c r="AM3">
        <v>98.4</v>
      </c>
      <c r="AN3">
        <v>89.4</v>
      </c>
      <c r="AO3">
        <v>94.9</v>
      </c>
      <c r="AP3">
        <v>126</v>
      </c>
      <c r="AQ3">
        <v>115.9</v>
      </c>
      <c r="AS3">
        <v>93.7</v>
      </c>
      <c r="AT3">
        <v>130.19999999999999</v>
      </c>
      <c r="AU3">
        <v>119.2</v>
      </c>
      <c r="AV3">
        <v>108.7</v>
      </c>
      <c r="AW3">
        <v>144.9</v>
      </c>
      <c r="AX3">
        <v>138.6</v>
      </c>
      <c r="AY3">
        <v>125.3</v>
      </c>
      <c r="AZ3">
        <v>114.7</v>
      </c>
      <c r="BA3">
        <v>106.2</v>
      </c>
      <c r="BB3">
        <v>148.69999999999999</v>
      </c>
      <c r="BC3">
        <v>133.9</v>
      </c>
      <c r="BD3">
        <v>124.8</v>
      </c>
      <c r="BE3">
        <v>158.69999999999999</v>
      </c>
      <c r="BF3">
        <v>147.6</v>
      </c>
      <c r="BG3">
        <v>135.1</v>
      </c>
      <c r="BH3">
        <v>126.6</v>
      </c>
      <c r="BI3">
        <v>117.7</v>
      </c>
      <c r="BJ3">
        <v>162</v>
      </c>
      <c r="BK3">
        <v>149.80000000000001</v>
      </c>
      <c r="BL3">
        <v>132.4</v>
      </c>
      <c r="BM3">
        <v>125.2</v>
      </c>
      <c r="BN3">
        <v>118.4</v>
      </c>
    </row>
    <row r="4" spans="1:66">
      <c r="A4" s="13">
        <v>39</v>
      </c>
      <c r="B4" t="s">
        <v>44</v>
      </c>
      <c r="C4" t="s">
        <v>46</v>
      </c>
      <c r="D4" t="s">
        <v>252</v>
      </c>
      <c r="E4">
        <v>607.70000000000005</v>
      </c>
      <c r="F4">
        <v>592.6</v>
      </c>
      <c r="G4">
        <v>573</v>
      </c>
      <c r="H4">
        <v>555.4</v>
      </c>
      <c r="I4">
        <v>537.9</v>
      </c>
      <c r="J4">
        <v>520.79999999999995</v>
      </c>
      <c r="K4" s="6">
        <v>503</v>
      </c>
      <c r="L4">
        <v>109.8</v>
      </c>
      <c r="M4">
        <v>102.3</v>
      </c>
      <c r="N4">
        <v>104.5</v>
      </c>
      <c r="O4">
        <v>125.6</v>
      </c>
      <c r="P4">
        <v>108.8</v>
      </c>
      <c r="Q4">
        <v>108.7</v>
      </c>
      <c r="R4">
        <v>115.7</v>
      </c>
      <c r="S4">
        <v>114.7</v>
      </c>
      <c r="T4">
        <v>100.1</v>
      </c>
      <c r="U4">
        <v>118.4</v>
      </c>
      <c r="V4">
        <v>121.1</v>
      </c>
      <c r="W4">
        <v>109.6</v>
      </c>
      <c r="X4">
        <v>94.6</v>
      </c>
      <c r="Y4">
        <v>104.7</v>
      </c>
      <c r="Z4">
        <v>124.6</v>
      </c>
      <c r="AA4">
        <v>110.8</v>
      </c>
      <c r="AB4">
        <v>99.7</v>
      </c>
      <c r="AC4">
        <v>135</v>
      </c>
      <c r="AD4">
        <v>124.2</v>
      </c>
      <c r="AE4">
        <v>115.2</v>
      </c>
      <c r="AF4">
        <v>104</v>
      </c>
      <c r="AG4">
        <v>96.8</v>
      </c>
      <c r="AH4">
        <v>115.2</v>
      </c>
      <c r="AI4">
        <v>105.2</v>
      </c>
      <c r="AJ4">
        <v>136.80000000000001</v>
      </c>
      <c r="AK4">
        <v>128.9</v>
      </c>
      <c r="AL4">
        <v>120.5</v>
      </c>
      <c r="AM4">
        <v>109.1</v>
      </c>
      <c r="AN4">
        <v>98.5</v>
      </c>
      <c r="AO4">
        <v>109.8</v>
      </c>
      <c r="AP4">
        <v>100.2</v>
      </c>
      <c r="AQ4">
        <v>126.2</v>
      </c>
      <c r="AS4">
        <v>104.9</v>
      </c>
      <c r="AT4">
        <v>158.9</v>
      </c>
      <c r="AU4">
        <v>146.69999999999999</v>
      </c>
      <c r="AV4">
        <v>136.80000000000001</v>
      </c>
      <c r="AW4">
        <v>128.80000000000001</v>
      </c>
      <c r="AX4">
        <v>119.3</v>
      </c>
      <c r="AY4">
        <v>107.2</v>
      </c>
      <c r="AZ4">
        <v>142.80000000000001</v>
      </c>
      <c r="BA4">
        <v>130.4</v>
      </c>
      <c r="BB4">
        <v>149.4</v>
      </c>
      <c r="BC4">
        <v>137.80000000000001</v>
      </c>
      <c r="BD4">
        <v>126.9</v>
      </c>
      <c r="BE4">
        <v>157.5</v>
      </c>
      <c r="BF4">
        <v>150.6</v>
      </c>
      <c r="BG4">
        <v>142.4</v>
      </c>
      <c r="BH4">
        <v>132.9</v>
      </c>
      <c r="BI4">
        <v>123.9</v>
      </c>
      <c r="BJ4">
        <v>152.1</v>
      </c>
      <c r="BK4">
        <v>142.30000000000001</v>
      </c>
      <c r="BL4">
        <v>131.4</v>
      </c>
      <c r="BM4">
        <v>119.9</v>
      </c>
      <c r="BN4">
        <v>113.3</v>
      </c>
    </row>
    <row r="5" spans="1:66">
      <c r="A5" s="14">
        <v>40</v>
      </c>
      <c r="B5" t="s">
        <v>44</v>
      </c>
      <c r="C5" t="s">
        <v>46</v>
      </c>
      <c r="D5" t="s">
        <v>252</v>
      </c>
      <c r="E5">
        <v>646.20000000000005</v>
      </c>
      <c r="F5">
        <v>628.29999999999995</v>
      </c>
      <c r="G5">
        <v>610.9</v>
      </c>
      <c r="H5">
        <v>593.79999999999995</v>
      </c>
      <c r="I5">
        <v>578</v>
      </c>
      <c r="J5">
        <v>560.6</v>
      </c>
      <c r="K5" s="6">
        <v>543.1</v>
      </c>
      <c r="L5">
        <v>109.4</v>
      </c>
      <c r="M5">
        <v>112.4</v>
      </c>
      <c r="N5">
        <v>96.9</v>
      </c>
      <c r="O5">
        <v>137.5</v>
      </c>
      <c r="P5">
        <v>119</v>
      </c>
      <c r="Q5">
        <v>105.1</v>
      </c>
      <c r="R5">
        <v>118.7</v>
      </c>
      <c r="S5">
        <v>103.4</v>
      </c>
      <c r="T5">
        <v>105.3</v>
      </c>
      <c r="U5">
        <v>129.6</v>
      </c>
      <c r="V5">
        <v>118.8</v>
      </c>
      <c r="W5">
        <v>110</v>
      </c>
      <c r="X5">
        <v>99.6</v>
      </c>
      <c r="Y5">
        <v>115.2</v>
      </c>
      <c r="Z5">
        <v>136.30000000000001</v>
      </c>
      <c r="AA5">
        <v>128</v>
      </c>
      <c r="AB5">
        <v>118.4</v>
      </c>
      <c r="AC5">
        <v>139.5</v>
      </c>
      <c r="AD5">
        <v>131.4</v>
      </c>
      <c r="AE5">
        <v>125.5</v>
      </c>
      <c r="AF5">
        <v>118.7</v>
      </c>
      <c r="AG5">
        <v>111.9</v>
      </c>
      <c r="AH5">
        <v>103.4</v>
      </c>
      <c r="AI5">
        <v>96.7</v>
      </c>
      <c r="AJ5">
        <v>138.30000000000001</v>
      </c>
      <c r="AK5">
        <v>128.69999999999999</v>
      </c>
      <c r="AL5">
        <v>119.3</v>
      </c>
      <c r="AM5">
        <v>109.4</v>
      </c>
      <c r="AN5">
        <v>99.8</v>
      </c>
      <c r="AO5">
        <v>122.8</v>
      </c>
      <c r="AP5">
        <v>115.3</v>
      </c>
      <c r="AQ5">
        <v>104.9</v>
      </c>
      <c r="AS5">
        <v>88.9</v>
      </c>
      <c r="AT5">
        <v>154.6</v>
      </c>
      <c r="AU5">
        <v>144.4</v>
      </c>
      <c r="AV5">
        <v>134.69999999999999</v>
      </c>
      <c r="AW5">
        <v>125.3</v>
      </c>
      <c r="AX5">
        <v>119.9</v>
      </c>
      <c r="AY5">
        <v>112.4</v>
      </c>
      <c r="AZ5">
        <v>148.1</v>
      </c>
      <c r="BA5">
        <v>139.9</v>
      </c>
      <c r="BB5">
        <v>147.5</v>
      </c>
      <c r="BC5">
        <v>139</v>
      </c>
      <c r="BD5">
        <v>131.6</v>
      </c>
      <c r="BE5">
        <v>166.3</v>
      </c>
      <c r="BF5">
        <v>156.19999999999999</v>
      </c>
      <c r="BG5">
        <v>147</v>
      </c>
      <c r="BH5">
        <v>139.69999999999999</v>
      </c>
      <c r="BI5">
        <v>129.9</v>
      </c>
      <c r="BJ5">
        <v>149.4</v>
      </c>
      <c r="BK5">
        <v>140.30000000000001</v>
      </c>
      <c r="BL5">
        <v>126.9</v>
      </c>
      <c r="BM5">
        <v>118.9</v>
      </c>
      <c r="BN5">
        <v>110.1</v>
      </c>
    </row>
    <row r="6" spans="1:66">
      <c r="A6" s="13">
        <v>41</v>
      </c>
      <c r="B6" t="s">
        <v>44</v>
      </c>
      <c r="C6" t="s">
        <v>46</v>
      </c>
      <c r="D6" t="s">
        <v>252</v>
      </c>
      <c r="E6">
        <v>634.29999999999995</v>
      </c>
      <c r="F6">
        <v>615.70000000000005</v>
      </c>
      <c r="G6">
        <v>599.1</v>
      </c>
      <c r="H6">
        <v>585.29999999999995</v>
      </c>
      <c r="I6">
        <v>569.6</v>
      </c>
      <c r="J6">
        <v>552</v>
      </c>
      <c r="K6" s="6">
        <v>535.6</v>
      </c>
      <c r="L6">
        <v>100.2</v>
      </c>
      <c r="M6">
        <v>118.2</v>
      </c>
      <c r="N6">
        <v>99</v>
      </c>
      <c r="O6">
        <v>128</v>
      </c>
      <c r="P6">
        <v>108.5</v>
      </c>
      <c r="Q6">
        <v>113.2</v>
      </c>
      <c r="R6">
        <v>123.7</v>
      </c>
      <c r="S6">
        <v>105.4</v>
      </c>
      <c r="T6">
        <v>113.3</v>
      </c>
      <c r="U6">
        <v>100.4</v>
      </c>
      <c r="V6">
        <v>136.5</v>
      </c>
      <c r="W6">
        <v>125</v>
      </c>
      <c r="X6">
        <v>112.6</v>
      </c>
      <c r="Y6">
        <v>101.8</v>
      </c>
      <c r="Z6">
        <v>118</v>
      </c>
      <c r="AA6">
        <v>103</v>
      </c>
      <c r="AB6">
        <v>91.9</v>
      </c>
      <c r="AC6">
        <v>139</v>
      </c>
      <c r="AD6">
        <v>130.19999999999999</v>
      </c>
      <c r="AE6">
        <v>121.1</v>
      </c>
      <c r="AF6">
        <v>109.8</v>
      </c>
      <c r="AG6">
        <v>96.4</v>
      </c>
      <c r="AH6">
        <v>92.3</v>
      </c>
      <c r="AI6">
        <v>83.7</v>
      </c>
      <c r="AJ6">
        <v>126.4</v>
      </c>
      <c r="AK6">
        <v>113.9</v>
      </c>
      <c r="AL6">
        <v>114.1</v>
      </c>
      <c r="AM6">
        <v>103</v>
      </c>
      <c r="AN6">
        <v>94.2</v>
      </c>
      <c r="AO6">
        <v>118.3</v>
      </c>
      <c r="AP6">
        <v>105.9</v>
      </c>
      <c r="AQ6">
        <v>127.4</v>
      </c>
      <c r="AS6">
        <v>107.5</v>
      </c>
      <c r="AT6">
        <v>153.6</v>
      </c>
      <c r="AU6">
        <v>141.69999999999999</v>
      </c>
      <c r="AV6">
        <v>129.9</v>
      </c>
      <c r="AW6">
        <v>120.4</v>
      </c>
      <c r="AX6">
        <v>112.2</v>
      </c>
      <c r="AY6">
        <v>102.3</v>
      </c>
      <c r="AZ6">
        <v>151.9</v>
      </c>
      <c r="BA6">
        <v>140.5</v>
      </c>
      <c r="BB6">
        <v>128.4</v>
      </c>
      <c r="BC6">
        <v>117.8</v>
      </c>
      <c r="BD6">
        <v>106.7</v>
      </c>
      <c r="BE6">
        <v>159.80000000000001</v>
      </c>
      <c r="BF6">
        <v>149.4</v>
      </c>
      <c r="BG6">
        <v>138.19999999999999</v>
      </c>
      <c r="BH6">
        <v>129.9</v>
      </c>
      <c r="BI6">
        <v>120.7</v>
      </c>
      <c r="BJ6">
        <v>145.30000000000001</v>
      </c>
      <c r="BK6">
        <v>133.4</v>
      </c>
      <c r="BL6">
        <v>120.9</v>
      </c>
      <c r="BM6">
        <v>109</v>
      </c>
      <c r="BN6">
        <v>101.3</v>
      </c>
    </row>
    <row r="7" spans="1:66">
      <c r="A7" s="14">
        <v>42</v>
      </c>
      <c r="B7" t="s">
        <v>44</v>
      </c>
      <c r="C7" t="s">
        <v>47</v>
      </c>
      <c r="D7" t="s">
        <v>252</v>
      </c>
      <c r="E7">
        <v>603.4</v>
      </c>
      <c r="F7">
        <v>587.20000000000005</v>
      </c>
      <c r="G7">
        <v>571.4</v>
      </c>
      <c r="H7">
        <v>553.70000000000005</v>
      </c>
      <c r="I7">
        <v>534</v>
      </c>
      <c r="J7">
        <v>515.4</v>
      </c>
      <c r="K7" s="6">
        <v>494.6</v>
      </c>
      <c r="L7">
        <v>87.9</v>
      </c>
      <c r="M7">
        <v>93.5</v>
      </c>
      <c r="N7">
        <v>102.6</v>
      </c>
      <c r="O7">
        <v>114.8</v>
      </c>
      <c r="P7">
        <v>95.8</v>
      </c>
      <c r="Q7">
        <v>97.5</v>
      </c>
      <c r="R7">
        <v>98.3</v>
      </c>
      <c r="S7">
        <v>100.6</v>
      </c>
      <c r="T7">
        <v>106.7</v>
      </c>
      <c r="U7">
        <v>121.3</v>
      </c>
      <c r="V7">
        <v>120.3</v>
      </c>
      <c r="W7">
        <v>107.1</v>
      </c>
      <c r="X7">
        <v>94.1</v>
      </c>
      <c r="Y7">
        <v>96.4</v>
      </c>
      <c r="Z7">
        <v>123.4</v>
      </c>
      <c r="AA7">
        <v>107.4</v>
      </c>
      <c r="AB7">
        <v>96.5</v>
      </c>
      <c r="AC7">
        <v>139.19999999999999</v>
      </c>
      <c r="AD7">
        <v>128.30000000000001</v>
      </c>
      <c r="AE7">
        <v>118.5</v>
      </c>
      <c r="AF7">
        <v>106.9</v>
      </c>
      <c r="AG7">
        <v>94.7</v>
      </c>
      <c r="AH7">
        <v>95.9</v>
      </c>
      <c r="AI7">
        <v>84.1</v>
      </c>
      <c r="AJ7">
        <v>111</v>
      </c>
      <c r="AK7">
        <v>112.9</v>
      </c>
      <c r="AL7">
        <v>123.6</v>
      </c>
      <c r="AM7">
        <v>111.4</v>
      </c>
      <c r="AN7">
        <v>101.4</v>
      </c>
      <c r="AO7">
        <v>109.2</v>
      </c>
      <c r="AP7">
        <v>97.4</v>
      </c>
      <c r="AQ7">
        <v>122.4</v>
      </c>
      <c r="AS7">
        <v>101.4</v>
      </c>
      <c r="AT7">
        <v>134.6</v>
      </c>
      <c r="AU7">
        <v>121</v>
      </c>
      <c r="AV7">
        <v>110.9</v>
      </c>
      <c r="AW7">
        <v>100.6</v>
      </c>
      <c r="AX7">
        <v>133.6</v>
      </c>
      <c r="AY7">
        <v>121.2</v>
      </c>
      <c r="AZ7">
        <v>109.3</v>
      </c>
      <c r="BA7">
        <v>98.5</v>
      </c>
      <c r="BB7">
        <v>133.30000000000001</v>
      </c>
      <c r="BC7">
        <v>120.6</v>
      </c>
      <c r="BD7">
        <v>109.3</v>
      </c>
      <c r="BE7">
        <v>142.1</v>
      </c>
      <c r="BF7">
        <v>131.4</v>
      </c>
      <c r="BG7">
        <v>118.1</v>
      </c>
      <c r="BH7">
        <v>109.1</v>
      </c>
      <c r="BI7">
        <v>127.9</v>
      </c>
      <c r="BJ7">
        <v>149.6</v>
      </c>
      <c r="BK7">
        <v>140.5</v>
      </c>
      <c r="BL7">
        <v>124.4</v>
      </c>
      <c r="BM7">
        <v>112.1</v>
      </c>
      <c r="BN7">
        <v>103.3</v>
      </c>
    </row>
    <row r="8" spans="1:66">
      <c r="A8" s="13">
        <v>43</v>
      </c>
      <c r="B8" t="s">
        <v>44</v>
      </c>
      <c r="C8" t="s">
        <v>47</v>
      </c>
      <c r="D8" t="s">
        <v>252</v>
      </c>
      <c r="E8">
        <v>566.1</v>
      </c>
      <c r="F8">
        <v>551.79999999999995</v>
      </c>
      <c r="G8">
        <v>538.29999999999995</v>
      </c>
      <c r="H8">
        <v>522</v>
      </c>
      <c r="I8">
        <v>506.1</v>
      </c>
      <c r="J8">
        <v>489.5</v>
      </c>
      <c r="K8" s="6">
        <v>476.1</v>
      </c>
      <c r="L8">
        <v>101</v>
      </c>
      <c r="M8">
        <v>119.6</v>
      </c>
      <c r="N8">
        <v>105.2</v>
      </c>
      <c r="O8">
        <v>127.3</v>
      </c>
      <c r="P8">
        <v>112.2</v>
      </c>
      <c r="Q8">
        <v>114.8</v>
      </c>
      <c r="R8">
        <v>110.1</v>
      </c>
      <c r="S8">
        <v>112.9</v>
      </c>
      <c r="T8">
        <v>109.6</v>
      </c>
      <c r="U8">
        <v>115.8</v>
      </c>
      <c r="V8">
        <v>129.5</v>
      </c>
      <c r="W8">
        <v>120.1</v>
      </c>
      <c r="X8">
        <v>108</v>
      </c>
      <c r="Y8">
        <v>97.4</v>
      </c>
      <c r="Z8">
        <v>129.9</v>
      </c>
      <c r="AA8">
        <v>121.1</v>
      </c>
      <c r="AB8">
        <v>108.6</v>
      </c>
      <c r="AC8">
        <v>144.4</v>
      </c>
      <c r="AD8">
        <v>135.19999999999999</v>
      </c>
      <c r="AE8">
        <v>129.19999999999999</v>
      </c>
      <c r="AF8">
        <v>121</v>
      </c>
      <c r="AG8">
        <v>113.2</v>
      </c>
      <c r="AH8">
        <v>107.4</v>
      </c>
      <c r="AI8">
        <v>99.8</v>
      </c>
      <c r="AJ8">
        <v>135.6</v>
      </c>
      <c r="AK8">
        <v>123.9</v>
      </c>
      <c r="AL8">
        <v>155.5</v>
      </c>
      <c r="AM8">
        <v>106.6</v>
      </c>
      <c r="AN8">
        <v>98.7</v>
      </c>
      <c r="AO8">
        <v>103</v>
      </c>
      <c r="AP8">
        <v>131.80000000000001</v>
      </c>
      <c r="AQ8">
        <v>120.3</v>
      </c>
      <c r="AS8">
        <v>103.7</v>
      </c>
      <c r="AT8">
        <v>127.3</v>
      </c>
      <c r="AU8">
        <v>114.9</v>
      </c>
      <c r="AV8">
        <v>105.2</v>
      </c>
      <c r="AW8">
        <v>99</v>
      </c>
      <c r="AX8">
        <v>139</v>
      </c>
      <c r="AY8">
        <v>126.8</v>
      </c>
      <c r="AZ8">
        <v>113.8</v>
      </c>
      <c r="BA8">
        <v>105</v>
      </c>
      <c r="BB8">
        <v>136.69999999999999</v>
      </c>
      <c r="BC8">
        <v>126.5</v>
      </c>
      <c r="BD8">
        <v>116.7</v>
      </c>
      <c r="BE8">
        <v>148.80000000000001</v>
      </c>
      <c r="BF8">
        <v>138.69999999999999</v>
      </c>
      <c r="BG8">
        <v>131.19999999999999</v>
      </c>
      <c r="BH8">
        <v>122.3</v>
      </c>
      <c r="BI8">
        <v>113.5</v>
      </c>
      <c r="BJ8">
        <v>154.69999999999999</v>
      </c>
      <c r="BK8">
        <v>144.9</v>
      </c>
      <c r="BL8">
        <v>131.1</v>
      </c>
      <c r="BM8">
        <v>122.9</v>
      </c>
      <c r="BN8">
        <v>116.3</v>
      </c>
    </row>
    <row r="9" spans="1:66">
      <c r="A9" s="14">
        <v>44</v>
      </c>
      <c r="B9" t="s">
        <v>44</v>
      </c>
      <c r="C9" t="s">
        <v>45</v>
      </c>
      <c r="D9" t="s">
        <v>252</v>
      </c>
      <c r="E9">
        <v>615.9</v>
      </c>
      <c r="F9">
        <v>598</v>
      </c>
      <c r="G9">
        <v>580.1</v>
      </c>
      <c r="H9">
        <v>563.20000000000005</v>
      </c>
      <c r="I9">
        <v>545.5</v>
      </c>
      <c r="J9">
        <v>528.4</v>
      </c>
      <c r="K9" s="6">
        <v>510.2</v>
      </c>
      <c r="L9">
        <v>492.3</v>
      </c>
      <c r="M9">
        <v>478.2</v>
      </c>
      <c r="N9">
        <v>458.5</v>
      </c>
      <c r="O9">
        <v>440.2</v>
      </c>
      <c r="P9">
        <v>601.9</v>
      </c>
      <c r="Q9">
        <v>584.29999999999995</v>
      </c>
      <c r="R9">
        <v>565.9</v>
      </c>
      <c r="S9">
        <v>547.79999999999995</v>
      </c>
      <c r="T9">
        <v>527.4</v>
      </c>
      <c r="U9">
        <v>510.6</v>
      </c>
      <c r="V9">
        <v>489.9</v>
      </c>
      <c r="W9">
        <v>470.7</v>
      </c>
      <c r="X9">
        <v>454</v>
      </c>
      <c r="Y9">
        <v>436.1</v>
      </c>
      <c r="Z9">
        <v>659.2</v>
      </c>
      <c r="AA9">
        <v>640.5</v>
      </c>
      <c r="AB9">
        <v>621.6</v>
      </c>
      <c r="AC9">
        <v>606.9</v>
      </c>
      <c r="AD9">
        <v>590</v>
      </c>
      <c r="AE9">
        <v>571.70000000000005</v>
      </c>
      <c r="AF9">
        <v>551.29999999999995</v>
      </c>
      <c r="AG9">
        <v>533.4</v>
      </c>
      <c r="AH9">
        <v>513.9</v>
      </c>
      <c r="AI9">
        <v>496.2</v>
      </c>
      <c r="AJ9">
        <v>477.8</v>
      </c>
      <c r="AK9">
        <v>460.4</v>
      </c>
      <c r="AL9">
        <v>632.4</v>
      </c>
      <c r="AM9">
        <v>611.9</v>
      </c>
      <c r="AN9">
        <v>594</v>
      </c>
      <c r="AO9">
        <v>576.70000000000005</v>
      </c>
      <c r="AP9">
        <v>558.5</v>
      </c>
      <c r="AQ9">
        <v>537.20000000000005</v>
      </c>
      <c r="AS9">
        <v>499</v>
      </c>
      <c r="AT9">
        <v>479</v>
      </c>
      <c r="AU9">
        <v>460.5</v>
      </c>
      <c r="AV9">
        <v>441.5</v>
      </c>
      <c r="AW9">
        <v>424</v>
      </c>
      <c r="AX9">
        <v>554.79999999999995</v>
      </c>
      <c r="AY9">
        <v>535.9</v>
      </c>
      <c r="AZ9">
        <v>517.1</v>
      </c>
      <c r="BA9">
        <v>495.9</v>
      </c>
      <c r="BB9">
        <v>481.2</v>
      </c>
      <c r="BC9">
        <v>465.2</v>
      </c>
      <c r="BD9">
        <v>444.9</v>
      </c>
      <c r="BE9">
        <v>584.20000000000005</v>
      </c>
      <c r="BF9">
        <v>567.29999999999995</v>
      </c>
      <c r="BG9">
        <v>553.6</v>
      </c>
      <c r="BH9">
        <v>539.1</v>
      </c>
      <c r="BI9">
        <v>520.29999999999995</v>
      </c>
      <c r="BJ9">
        <v>618.70000000000005</v>
      </c>
      <c r="BK9">
        <v>600.1</v>
      </c>
      <c r="BL9">
        <v>578.9</v>
      </c>
      <c r="BM9">
        <v>562.4</v>
      </c>
      <c r="BN9">
        <v>551.4</v>
      </c>
    </row>
    <row r="10" spans="1:66">
      <c r="A10" s="13">
        <v>45</v>
      </c>
      <c r="B10" t="s">
        <v>44</v>
      </c>
      <c r="C10" t="s">
        <v>47</v>
      </c>
      <c r="D10" t="s">
        <v>252</v>
      </c>
      <c r="E10">
        <v>619.6</v>
      </c>
      <c r="F10">
        <v>601</v>
      </c>
      <c r="G10">
        <v>580.79999999999995</v>
      </c>
      <c r="H10">
        <v>564.1</v>
      </c>
      <c r="I10">
        <v>546.6</v>
      </c>
      <c r="J10">
        <v>530.9</v>
      </c>
      <c r="K10" s="6">
        <v>515.9</v>
      </c>
      <c r="L10">
        <v>105</v>
      </c>
      <c r="M10">
        <v>109.7</v>
      </c>
      <c r="N10">
        <v>95.4</v>
      </c>
      <c r="O10">
        <v>119.1</v>
      </c>
      <c r="P10">
        <v>102.5</v>
      </c>
      <c r="Q10">
        <v>113.2</v>
      </c>
      <c r="R10">
        <v>106</v>
      </c>
      <c r="S10">
        <v>114.8</v>
      </c>
      <c r="T10">
        <v>110.8</v>
      </c>
      <c r="U10">
        <v>123.6</v>
      </c>
      <c r="V10">
        <v>111.8</v>
      </c>
      <c r="W10">
        <v>111.1</v>
      </c>
      <c r="X10">
        <v>103.5</v>
      </c>
      <c r="Y10">
        <v>95</v>
      </c>
      <c r="Z10">
        <v>132.80000000000001</v>
      </c>
      <c r="AA10">
        <v>122.3</v>
      </c>
      <c r="AB10">
        <v>109.9</v>
      </c>
      <c r="AC10">
        <v>139.30000000000001</v>
      </c>
      <c r="AD10">
        <v>127.3</v>
      </c>
      <c r="AE10">
        <v>116.7</v>
      </c>
      <c r="AF10">
        <v>107.7</v>
      </c>
      <c r="AG10">
        <v>97</v>
      </c>
      <c r="AH10">
        <v>101.5</v>
      </c>
      <c r="AI10">
        <v>92.7</v>
      </c>
      <c r="AJ10">
        <v>130.30000000000001</v>
      </c>
      <c r="AK10">
        <v>119.6</v>
      </c>
      <c r="AL10">
        <v>129.5</v>
      </c>
      <c r="AM10">
        <v>117.5</v>
      </c>
      <c r="AN10">
        <v>105</v>
      </c>
      <c r="AO10">
        <v>96.1</v>
      </c>
      <c r="AP10">
        <v>124.5</v>
      </c>
      <c r="AQ10">
        <v>114.5</v>
      </c>
      <c r="AS10">
        <v>93.7</v>
      </c>
      <c r="AT10">
        <v>133.19999999999999</v>
      </c>
      <c r="AU10">
        <v>121.8</v>
      </c>
      <c r="AV10">
        <v>112.4</v>
      </c>
      <c r="AW10">
        <v>103.9</v>
      </c>
      <c r="AX10">
        <v>134.5</v>
      </c>
      <c r="AY10">
        <v>123.9</v>
      </c>
      <c r="AZ10">
        <v>113.4</v>
      </c>
      <c r="BA10">
        <v>104.6</v>
      </c>
      <c r="BB10">
        <v>146.6</v>
      </c>
      <c r="BC10">
        <v>134.30000000000001</v>
      </c>
      <c r="BD10">
        <v>122.1</v>
      </c>
      <c r="BE10">
        <v>162.5</v>
      </c>
      <c r="BF10">
        <v>153.30000000000001</v>
      </c>
      <c r="BG10">
        <v>142.80000000000001</v>
      </c>
      <c r="BH10">
        <v>131.6</v>
      </c>
      <c r="BI10">
        <v>121.7</v>
      </c>
      <c r="BJ10">
        <v>161.80000000000001</v>
      </c>
      <c r="BK10">
        <v>151.19999999999999</v>
      </c>
      <c r="BL10">
        <v>137.9</v>
      </c>
      <c r="BM10">
        <v>128.6</v>
      </c>
      <c r="BN10">
        <v>120.7</v>
      </c>
    </row>
    <row r="11" spans="1:66">
      <c r="A11" s="14">
        <v>46</v>
      </c>
      <c r="B11" t="s">
        <v>44</v>
      </c>
      <c r="C11" t="s">
        <v>47</v>
      </c>
      <c r="D11" t="s">
        <v>252</v>
      </c>
      <c r="E11">
        <v>593.1</v>
      </c>
      <c r="F11">
        <v>574.4</v>
      </c>
      <c r="G11">
        <v>557.20000000000005</v>
      </c>
      <c r="H11">
        <v>538.5</v>
      </c>
      <c r="I11">
        <v>519.4</v>
      </c>
      <c r="J11">
        <v>499.5</v>
      </c>
      <c r="K11" s="6">
        <v>483.7</v>
      </c>
      <c r="L11">
        <v>106</v>
      </c>
      <c r="M11">
        <v>126.6</v>
      </c>
      <c r="N11">
        <v>111.3</v>
      </c>
      <c r="O11">
        <v>119.4</v>
      </c>
      <c r="P11">
        <v>103.1</v>
      </c>
      <c r="Q11">
        <v>101.5</v>
      </c>
      <c r="R11">
        <v>107</v>
      </c>
      <c r="S11">
        <v>109.5</v>
      </c>
      <c r="T11">
        <v>107.9</v>
      </c>
      <c r="U11">
        <v>120.3</v>
      </c>
      <c r="V11">
        <v>117.3</v>
      </c>
      <c r="W11">
        <v>108</v>
      </c>
      <c r="X11">
        <v>95.1</v>
      </c>
      <c r="Y11">
        <v>100.4</v>
      </c>
      <c r="Z11">
        <v>135.80000000000001</v>
      </c>
      <c r="AA11">
        <v>128.1</v>
      </c>
      <c r="AB11">
        <v>121.3</v>
      </c>
      <c r="AC11">
        <v>154.80000000000001</v>
      </c>
      <c r="AD11">
        <v>143.19999999999999</v>
      </c>
      <c r="AE11">
        <v>134.19999999999999</v>
      </c>
      <c r="AF11">
        <v>125.5</v>
      </c>
      <c r="AG11">
        <v>120.5</v>
      </c>
      <c r="AH11">
        <v>110.7</v>
      </c>
      <c r="AI11">
        <v>100.3</v>
      </c>
      <c r="AJ11">
        <v>131.69999999999999</v>
      </c>
      <c r="AK11">
        <v>121</v>
      </c>
      <c r="AL11">
        <v>113.2</v>
      </c>
      <c r="AM11">
        <v>103.8</v>
      </c>
      <c r="AN11">
        <v>91</v>
      </c>
      <c r="AO11">
        <v>94.3</v>
      </c>
      <c r="AP11">
        <v>132.69999999999999</v>
      </c>
      <c r="AQ11">
        <v>123.4</v>
      </c>
      <c r="AS11">
        <v>100.9</v>
      </c>
      <c r="AT11">
        <v>140</v>
      </c>
      <c r="AU11">
        <v>129.1</v>
      </c>
      <c r="AV11">
        <v>118.7</v>
      </c>
      <c r="AW11">
        <v>106.9</v>
      </c>
      <c r="AX11">
        <v>140.1</v>
      </c>
      <c r="AY11">
        <v>128.9</v>
      </c>
      <c r="AZ11">
        <v>120.7</v>
      </c>
      <c r="BA11">
        <v>110.2</v>
      </c>
      <c r="BB11">
        <v>142.1</v>
      </c>
      <c r="BC11">
        <v>130.4</v>
      </c>
      <c r="BD11">
        <v>119.3</v>
      </c>
      <c r="BE11">
        <v>152.9</v>
      </c>
      <c r="BF11">
        <v>142.1</v>
      </c>
      <c r="BG11">
        <v>128.5</v>
      </c>
      <c r="BH11">
        <v>116.5</v>
      </c>
      <c r="BI11">
        <v>106.1</v>
      </c>
      <c r="BJ11">
        <v>154.4</v>
      </c>
      <c r="BK11">
        <v>147.80000000000001</v>
      </c>
      <c r="BL11">
        <v>133.9</v>
      </c>
      <c r="BM11">
        <v>122.7</v>
      </c>
      <c r="BN11">
        <v>115.1</v>
      </c>
    </row>
    <row r="12" spans="1:66">
      <c r="A12" s="13">
        <v>47</v>
      </c>
      <c r="B12" t="s">
        <v>44</v>
      </c>
      <c r="C12" t="s">
        <v>45</v>
      </c>
      <c r="D12" t="s">
        <v>252</v>
      </c>
      <c r="E12">
        <v>540.70000000000005</v>
      </c>
      <c r="F12">
        <v>526</v>
      </c>
      <c r="G12">
        <v>508.8</v>
      </c>
      <c r="H12">
        <v>494.1</v>
      </c>
      <c r="I12">
        <v>477</v>
      </c>
      <c r="J12">
        <v>461.3</v>
      </c>
      <c r="K12" s="6">
        <v>449.1</v>
      </c>
      <c r="L12">
        <v>434.8</v>
      </c>
      <c r="M12">
        <v>421.3</v>
      </c>
      <c r="N12">
        <v>406.1</v>
      </c>
      <c r="O12">
        <v>390.3</v>
      </c>
      <c r="P12">
        <v>577.29999999999995</v>
      </c>
      <c r="Q12">
        <v>564.79999999999995</v>
      </c>
      <c r="R12">
        <v>549</v>
      </c>
      <c r="S12">
        <v>533.9</v>
      </c>
      <c r="T12">
        <v>515.6</v>
      </c>
      <c r="U12">
        <v>499.1</v>
      </c>
      <c r="V12">
        <v>483.9</v>
      </c>
      <c r="W12">
        <v>470.5</v>
      </c>
      <c r="X12">
        <v>453.8</v>
      </c>
      <c r="Y12">
        <v>438.2</v>
      </c>
      <c r="Z12">
        <v>664.8</v>
      </c>
      <c r="AA12">
        <v>649.70000000000005</v>
      </c>
      <c r="AB12">
        <v>637.29999999999995</v>
      </c>
      <c r="AC12">
        <v>622.6</v>
      </c>
      <c r="AD12">
        <v>606.1</v>
      </c>
      <c r="AE12">
        <v>590.70000000000005</v>
      </c>
      <c r="AF12">
        <v>576.1</v>
      </c>
      <c r="AG12">
        <v>560</v>
      </c>
      <c r="AH12">
        <v>540</v>
      </c>
      <c r="AI12">
        <v>525.6</v>
      </c>
      <c r="AJ12">
        <v>508.2</v>
      </c>
      <c r="AK12">
        <v>493.8</v>
      </c>
      <c r="AL12">
        <v>644.1</v>
      </c>
      <c r="AM12">
        <v>630.20000000000005</v>
      </c>
      <c r="AN12">
        <v>613.70000000000005</v>
      </c>
      <c r="AO12">
        <v>596.6</v>
      </c>
      <c r="AP12">
        <v>578.29999999999995</v>
      </c>
      <c r="AQ12">
        <v>558.5</v>
      </c>
      <c r="AS12">
        <v>516.79999999999995</v>
      </c>
      <c r="AT12">
        <v>499.8</v>
      </c>
      <c r="AU12">
        <v>486.8</v>
      </c>
      <c r="AV12">
        <v>467.5</v>
      </c>
      <c r="AW12">
        <v>452.6</v>
      </c>
      <c r="AX12">
        <v>432.3</v>
      </c>
      <c r="AY12">
        <v>415.7</v>
      </c>
      <c r="AZ12">
        <v>529.1</v>
      </c>
      <c r="BA12">
        <v>515</v>
      </c>
      <c r="BB12">
        <v>499.3</v>
      </c>
      <c r="BC12">
        <v>481.1</v>
      </c>
      <c r="BD12">
        <v>466</v>
      </c>
      <c r="BE12">
        <v>667.7</v>
      </c>
      <c r="BF12">
        <v>654.29999999999995</v>
      </c>
      <c r="BG12">
        <v>638.29999999999995</v>
      </c>
      <c r="BH12">
        <v>623.4</v>
      </c>
      <c r="BI12">
        <v>606.29999999999995</v>
      </c>
      <c r="BJ12">
        <v>697</v>
      </c>
      <c r="BK12">
        <v>682</v>
      </c>
      <c r="BL12">
        <v>661.2</v>
      </c>
      <c r="BM12">
        <v>640.5</v>
      </c>
      <c r="BN12">
        <v>630.20000000000005</v>
      </c>
    </row>
    <row r="13" spans="1:66">
      <c r="A13" s="14">
        <v>48</v>
      </c>
      <c r="B13" t="s">
        <v>44</v>
      </c>
      <c r="C13" t="s">
        <v>45</v>
      </c>
      <c r="D13" t="s">
        <v>252</v>
      </c>
      <c r="E13">
        <v>607.1</v>
      </c>
      <c r="F13">
        <v>590.4</v>
      </c>
      <c r="G13">
        <v>573.6</v>
      </c>
      <c r="H13">
        <v>556.70000000000005</v>
      </c>
      <c r="I13">
        <v>540.9</v>
      </c>
      <c r="J13">
        <v>524.29999999999995</v>
      </c>
      <c r="K13" s="6">
        <v>509.1</v>
      </c>
      <c r="L13">
        <v>489.7</v>
      </c>
      <c r="M13">
        <v>475.3</v>
      </c>
      <c r="N13">
        <v>460.5</v>
      </c>
      <c r="O13">
        <v>442.5</v>
      </c>
      <c r="P13">
        <v>594.1</v>
      </c>
      <c r="Q13">
        <v>574.6</v>
      </c>
      <c r="R13">
        <v>556.6</v>
      </c>
      <c r="S13">
        <v>543.9</v>
      </c>
      <c r="T13">
        <v>525.79999999999995</v>
      </c>
      <c r="U13">
        <v>506.4</v>
      </c>
      <c r="V13">
        <v>490.6</v>
      </c>
      <c r="W13">
        <v>475.1</v>
      </c>
      <c r="X13">
        <v>457.6</v>
      </c>
      <c r="Y13">
        <v>441.8</v>
      </c>
      <c r="Z13">
        <v>657.2</v>
      </c>
      <c r="AA13">
        <v>640.4</v>
      </c>
      <c r="AB13">
        <v>623.1</v>
      </c>
      <c r="AC13">
        <v>609.4</v>
      </c>
      <c r="AD13">
        <v>590.29999999999995</v>
      </c>
      <c r="AE13">
        <v>575.79999999999995</v>
      </c>
      <c r="AF13">
        <v>557.20000000000005</v>
      </c>
      <c r="AG13">
        <v>541.20000000000005</v>
      </c>
      <c r="AH13">
        <v>524.70000000000005</v>
      </c>
      <c r="AI13">
        <v>508.9</v>
      </c>
      <c r="AJ13">
        <v>490.6</v>
      </c>
      <c r="AK13">
        <v>470.6</v>
      </c>
      <c r="AL13">
        <v>645.5</v>
      </c>
      <c r="AM13">
        <v>634.6</v>
      </c>
      <c r="AN13">
        <v>616.6</v>
      </c>
      <c r="AO13">
        <v>602.20000000000005</v>
      </c>
      <c r="AP13">
        <v>584.9</v>
      </c>
      <c r="AQ13">
        <v>556.79999999999995</v>
      </c>
      <c r="AS13">
        <v>535.1</v>
      </c>
      <c r="AT13">
        <v>524.79999999999995</v>
      </c>
      <c r="AU13">
        <v>509</v>
      </c>
      <c r="AV13">
        <v>494.7</v>
      </c>
      <c r="AW13">
        <v>480.1</v>
      </c>
      <c r="AX13">
        <v>464.6</v>
      </c>
      <c r="AY13">
        <v>445.2</v>
      </c>
      <c r="AZ13">
        <v>426.7</v>
      </c>
      <c r="BA13">
        <v>407.1</v>
      </c>
      <c r="BB13">
        <v>593</v>
      </c>
      <c r="BC13">
        <v>578.5</v>
      </c>
      <c r="BD13">
        <v>559.79999999999995</v>
      </c>
      <c r="BE13">
        <v>539.20000000000005</v>
      </c>
      <c r="BF13">
        <v>526.79999999999995</v>
      </c>
      <c r="BG13">
        <v>512.1</v>
      </c>
      <c r="BH13">
        <v>497.4</v>
      </c>
      <c r="BI13">
        <v>478.4</v>
      </c>
      <c r="BJ13">
        <v>599.4</v>
      </c>
      <c r="BK13">
        <v>583.1</v>
      </c>
      <c r="BL13">
        <v>563.79999999999995</v>
      </c>
      <c r="BM13">
        <v>547.29999999999995</v>
      </c>
      <c r="BN13">
        <v>537.20000000000005</v>
      </c>
    </row>
    <row r="14" spans="1:66">
      <c r="A14" s="13">
        <v>49</v>
      </c>
      <c r="B14" t="s">
        <v>44</v>
      </c>
      <c r="C14" t="s">
        <v>46</v>
      </c>
      <c r="D14" t="s">
        <v>252</v>
      </c>
      <c r="E14">
        <v>603.20000000000005</v>
      </c>
      <c r="F14">
        <v>586.79999999999995</v>
      </c>
      <c r="G14">
        <v>570.4</v>
      </c>
      <c r="H14">
        <v>556.79999999999995</v>
      </c>
      <c r="I14">
        <v>539.20000000000005</v>
      </c>
      <c r="J14">
        <v>524.20000000000005</v>
      </c>
      <c r="K14" s="6">
        <v>511.3</v>
      </c>
      <c r="L14">
        <v>121.7</v>
      </c>
      <c r="M14">
        <v>127</v>
      </c>
      <c r="N14">
        <v>112.4</v>
      </c>
      <c r="O14">
        <v>137.5</v>
      </c>
      <c r="P14">
        <v>122.9</v>
      </c>
      <c r="Q14">
        <v>111.7</v>
      </c>
      <c r="R14">
        <v>111.5</v>
      </c>
      <c r="S14">
        <v>114.2</v>
      </c>
      <c r="T14">
        <v>120.8</v>
      </c>
      <c r="U14">
        <v>107.5</v>
      </c>
      <c r="V14">
        <v>136.9</v>
      </c>
      <c r="W14">
        <v>127.7</v>
      </c>
      <c r="X14">
        <v>117.5</v>
      </c>
      <c r="Y14">
        <v>105.8</v>
      </c>
      <c r="Z14">
        <v>144.4</v>
      </c>
      <c r="AA14">
        <v>134.9</v>
      </c>
      <c r="AB14">
        <v>125.2</v>
      </c>
      <c r="AC14">
        <v>154.9</v>
      </c>
      <c r="AD14">
        <v>142.4</v>
      </c>
      <c r="AE14">
        <v>134.5</v>
      </c>
      <c r="AF14">
        <v>125.9</v>
      </c>
      <c r="AG14">
        <v>115.3</v>
      </c>
      <c r="AH14">
        <v>106.4</v>
      </c>
      <c r="AI14">
        <v>98.2</v>
      </c>
      <c r="AJ14">
        <v>160.5</v>
      </c>
      <c r="AK14">
        <v>148.19999999999999</v>
      </c>
      <c r="AL14">
        <v>139.69999999999999</v>
      </c>
      <c r="AM14">
        <v>132.19999999999999</v>
      </c>
      <c r="AN14">
        <v>123</v>
      </c>
      <c r="AO14">
        <v>114.8</v>
      </c>
      <c r="AP14">
        <v>104.1</v>
      </c>
      <c r="AQ14">
        <v>128.69999999999999</v>
      </c>
      <c r="AS14">
        <v>111</v>
      </c>
      <c r="AT14">
        <v>171.1</v>
      </c>
      <c r="AU14">
        <v>161.5</v>
      </c>
      <c r="AV14">
        <v>152.1</v>
      </c>
      <c r="AW14">
        <v>143.5</v>
      </c>
      <c r="AX14">
        <v>134.80000000000001</v>
      </c>
      <c r="AY14">
        <v>126.9</v>
      </c>
      <c r="AZ14">
        <v>116.9</v>
      </c>
      <c r="BA14">
        <v>106.4</v>
      </c>
      <c r="BB14">
        <v>155.69999999999999</v>
      </c>
      <c r="BC14">
        <v>144.1</v>
      </c>
      <c r="BD14">
        <v>134.80000000000001</v>
      </c>
      <c r="BE14">
        <v>163</v>
      </c>
      <c r="BF14">
        <v>154</v>
      </c>
      <c r="BG14">
        <v>144.6</v>
      </c>
      <c r="BH14">
        <v>135.30000000000001</v>
      </c>
      <c r="BI14">
        <v>124.3</v>
      </c>
      <c r="BJ14">
        <v>156.80000000000001</v>
      </c>
      <c r="BK14">
        <v>149.9</v>
      </c>
      <c r="BL14">
        <v>137.30000000000001</v>
      </c>
      <c r="BM14">
        <v>127.7</v>
      </c>
      <c r="BN14">
        <v>120.7</v>
      </c>
    </row>
    <row r="15" spans="1:66">
      <c r="A15" s="14">
        <v>50</v>
      </c>
      <c r="B15" t="s">
        <v>44</v>
      </c>
      <c r="C15" t="s">
        <v>45</v>
      </c>
      <c r="D15" t="s">
        <v>252</v>
      </c>
      <c r="E15">
        <v>593.1</v>
      </c>
      <c r="F15">
        <v>571.20000000000005</v>
      </c>
      <c r="G15">
        <v>555.70000000000005</v>
      </c>
      <c r="H15">
        <v>541.1</v>
      </c>
      <c r="I15">
        <v>525.1</v>
      </c>
      <c r="J15">
        <v>507.8</v>
      </c>
      <c r="K15" s="6">
        <v>491.5</v>
      </c>
      <c r="L15">
        <v>475.9</v>
      </c>
      <c r="M15">
        <v>459.8</v>
      </c>
      <c r="N15">
        <v>444.3</v>
      </c>
      <c r="O15">
        <v>427.4</v>
      </c>
      <c r="P15">
        <v>558.6</v>
      </c>
      <c r="Q15">
        <v>540</v>
      </c>
      <c r="R15">
        <v>521</v>
      </c>
      <c r="S15">
        <v>503.8</v>
      </c>
      <c r="T15">
        <v>483.9</v>
      </c>
      <c r="U15">
        <v>466.2</v>
      </c>
      <c r="V15">
        <v>445.5</v>
      </c>
      <c r="W15">
        <v>427.9</v>
      </c>
      <c r="X15">
        <v>404.4</v>
      </c>
      <c r="Y15">
        <v>385.5</v>
      </c>
      <c r="Z15">
        <v>633.20000000000005</v>
      </c>
      <c r="AA15">
        <v>612.79999999999995</v>
      </c>
      <c r="AB15">
        <v>595.70000000000005</v>
      </c>
      <c r="AC15">
        <v>581.9</v>
      </c>
      <c r="AD15">
        <v>568.1</v>
      </c>
      <c r="AE15">
        <v>554</v>
      </c>
      <c r="AF15">
        <v>536.20000000000005</v>
      </c>
      <c r="AG15">
        <v>516.29999999999995</v>
      </c>
      <c r="AH15">
        <v>496.6</v>
      </c>
      <c r="AI15">
        <v>480.8</v>
      </c>
      <c r="AJ15">
        <v>463.6</v>
      </c>
      <c r="AK15">
        <v>444.5</v>
      </c>
      <c r="AL15">
        <v>691.8</v>
      </c>
      <c r="AM15">
        <v>678.1</v>
      </c>
      <c r="AN15">
        <v>658.8</v>
      </c>
      <c r="AO15">
        <v>645.1</v>
      </c>
      <c r="AP15">
        <v>631.1</v>
      </c>
      <c r="AQ15">
        <v>614.29999999999995</v>
      </c>
      <c r="AS15">
        <v>580</v>
      </c>
      <c r="AT15">
        <v>567.70000000000005</v>
      </c>
      <c r="AU15">
        <v>553.20000000000005</v>
      </c>
      <c r="AV15">
        <v>539.20000000000005</v>
      </c>
      <c r="AW15">
        <v>525.5</v>
      </c>
      <c r="AX15">
        <v>506.3</v>
      </c>
      <c r="AY15">
        <v>488.6</v>
      </c>
      <c r="AZ15">
        <v>473.9</v>
      </c>
      <c r="BA15">
        <v>458.5</v>
      </c>
      <c r="BB15">
        <v>441</v>
      </c>
      <c r="BC15">
        <v>421.7</v>
      </c>
      <c r="BD15">
        <v>646.79999999999995</v>
      </c>
      <c r="BE15">
        <v>626.79999999999995</v>
      </c>
      <c r="BF15">
        <v>612.1</v>
      </c>
      <c r="BG15">
        <v>595.6</v>
      </c>
      <c r="BH15">
        <v>581.70000000000005</v>
      </c>
      <c r="BI15">
        <v>565</v>
      </c>
      <c r="BJ15">
        <v>672.9</v>
      </c>
      <c r="BK15">
        <v>657</v>
      </c>
      <c r="BL15">
        <v>635.6</v>
      </c>
      <c r="BM15">
        <v>623.1</v>
      </c>
      <c r="BN15">
        <v>613.29999999999995</v>
      </c>
    </row>
    <row r="16" spans="1:66">
      <c r="A16" s="13">
        <v>51</v>
      </c>
      <c r="B16" t="s">
        <v>44</v>
      </c>
      <c r="C16" t="s">
        <v>46</v>
      </c>
      <c r="D16" t="s">
        <v>252</v>
      </c>
      <c r="E16">
        <v>544.20000000000005</v>
      </c>
      <c r="F16">
        <v>528.70000000000005</v>
      </c>
      <c r="G16">
        <v>512.5</v>
      </c>
      <c r="H16">
        <v>498</v>
      </c>
      <c r="I16">
        <v>478</v>
      </c>
      <c r="J16">
        <v>461</v>
      </c>
      <c r="K16" s="6">
        <v>444.5</v>
      </c>
      <c r="L16">
        <v>117.3</v>
      </c>
      <c r="M16">
        <v>128.69999999999999</v>
      </c>
      <c r="N16">
        <v>110.5</v>
      </c>
      <c r="O16">
        <v>127.3</v>
      </c>
      <c r="P16">
        <v>103.5</v>
      </c>
      <c r="Q16">
        <v>104.6</v>
      </c>
      <c r="R16">
        <v>115.8</v>
      </c>
      <c r="S16">
        <v>97.7</v>
      </c>
      <c r="T16">
        <v>112.9</v>
      </c>
      <c r="U16">
        <v>116.7</v>
      </c>
      <c r="V16">
        <v>118.8</v>
      </c>
      <c r="W16">
        <v>108.4</v>
      </c>
      <c r="X16">
        <v>98.8</v>
      </c>
      <c r="Y16">
        <v>103.2</v>
      </c>
      <c r="Z16">
        <v>145.19999999999999</v>
      </c>
      <c r="AA16">
        <v>132</v>
      </c>
      <c r="AB16">
        <v>122.5</v>
      </c>
      <c r="AC16">
        <v>147</v>
      </c>
      <c r="AD16">
        <v>133.80000000000001</v>
      </c>
      <c r="AE16">
        <v>125.2</v>
      </c>
      <c r="AF16">
        <v>116.5</v>
      </c>
      <c r="AG16">
        <v>106.3</v>
      </c>
      <c r="AH16">
        <v>94.4</v>
      </c>
      <c r="AI16">
        <v>84.9</v>
      </c>
      <c r="AJ16">
        <v>146.19999999999999</v>
      </c>
      <c r="AK16">
        <v>133.80000000000001</v>
      </c>
      <c r="AL16">
        <v>123</v>
      </c>
      <c r="AM16">
        <v>110.6</v>
      </c>
      <c r="AN16">
        <v>99.8</v>
      </c>
      <c r="AO16">
        <v>107.7</v>
      </c>
      <c r="AP16">
        <v>94.6</v>
      </c>
      <c r="AQ16">
        <v>115.2</v>
      </c>
      <c r="AS16">
        <v>93.7</v>
      </c>
      <c r="AT16">
        <v>145</v>
      </c>
      <c r="AU16">
        <v>131.80000000000001</v>
      </c>
      <c r="AV16">
        <v>120.5</v>
      </c>
      <c r="AW16">
        <v>112</v>
      </c>
      <c r="AX16">
        <v>144.5</v>
      </c>
      <c r="AY16">
        <v>131.1</v>
      </c>
      <c r="AZ16">
        <v>116.6</v>
      </c>
      <c r="BA16">
        <v>105</v>
      </c>
      <c r="BB16">
        <v>158.30000000000001</v>
      </c>
      <c r="BC16">
        <v>142.80000000000001</v>
      </c>
      <c r="BD16">
        <v>130.80000000000001</v>
      </c>
      <c r="BE16">
        <v>162.9</v>
      </c>
      <c r="BF16">
        <v>152.1</v>
      </c>
      <c r="BG16">
        <v>138.9</v>
      </c>
      <c r="BH16">
        <v>127.7</v>
      </c>
      <c r="BI16">
        <v>116.5</v>
      </c>
      <c r="BJ16">
        <v>150.19999999999999</v>
      </c>
      <c r="BK16">
        <v>140</v>
      </c>
      <c r="BL16">
        <v>121.4</v>
      </c>
      <c r="BM16">
        <v>108.4</v>
      </c>
      <c r="BN16">
        <v>122</v>
      </c>
    </row>
    <row r="17" spans="1:66">
      <c r="A17" s="14">
        <v>52</v>
      </c>
      <c r="B17" t="s">
        <v>44</v>
      </c>
      <c r="C17" t="s">
        <v>45</v>
      </c>
      <c r="D17" t="s">
        <v>252</v>
      </c>
      <c r="E17">
        <v>544.1</v>
      </c>
      <c r="F17">
        <v>526.70000000000005</v>
      </c>
      <c r="G17">
        <v>509.9</v>
      </c>
      <c r="H17">
        <v>493.5</v>
      </c>
      <c r="I17">
        <v>478.4</v>
      </c>
      <c r="J17">
        <v>461.7</v>
      </c>
      <c r="K17" s="6">
        <v>443.5</v>
      </c>
      <c r="L17">
        <v>426.7</v>
      </c>
      <c r="M17">
        <v>411.2</v>
      </c>
      <c r="N17">
        <v>395</v>
      </c>
      <c r="O17">
        <v>428.5</v>
      </c>
      <c r="P17">
        <v>598</v>
      </c>
      <c r="Q17">
        <v>580.79999999999995</v>
      </c>
      <c r="R17">
        <v>563.5</v>
      </c>
      <c r="S17">
        <v>549.29999999999995</v>
      </c>
      <c r="T17">
        <v>533.5</v>
      </c>
      <c r="U17">
        <v>515.4</v>
      </c>
      <c r="V17">
        <v>497.6</v>
      </c>
      <c r="W17">
        <v>479.8</v>
      </c>
      <c r="X17">
        <v>462.3</v>
      </c>
      <c r="Y17">
        <v>446.5</v>
      </c>
      <c r="Z17">
        <v>672.5</v>
      </c>
      <c r="AA17">
        <v>651.1</v>
      </c>
      <c r="AB17">
        <v>631.9</v>
      </c>
      <c r="AC17">
        <v>616.70000000000005</v>
      </c>
      <c r="AD17">
        <v>599.79999999999995</v>
      </c>
      <c r="AE17">
        <v>581.79999999999995</v>
      </c>
      <c r="AF17">
        <v>564.20000000000005</v>
      </c>
      <c r="AG17">
        <v>550.4</v>
      </c>
      <c r="AH17">
        <v>533.79999999999995</v>
      </c>
      <c r="AI17">
        <v>516.1</v>
      </c>
      <c r="AJ17">
        <v>498.3</v>
      </c>
      <c r="AK17">
        <v>480.3</v>
      </c>
      <c r="AL17">
        <v>712</v>
      </c>
      <c r="AM17">
        <v>326.10000000000002</v>
      </c>
      <c r="AN17">
        <v>677.7</v>
      </c>
      <c r="AO17">
        <v>657.4</v>
      </c>
      <c r="AP17">
        <v>640.70000000000005</v>
      </c>
      <c r="AQ17">
        <v>625.5</v>
      </c>
      <c r="AS17">
        <v>589.1</v>
      </c>
      <c r="AT17">
        <v>572.5</v>
      </c>
      <c r="AU17">
        <v>553.20000000000005</v>
      </c>
      <c r="AV17">
        <v>534.79999999999995</v>
      </c>
      <c r="AW17">
        <v>517.70000000000005</v>
      </c>
      <c r="AX17">
        <v>501.1</v>
      </c>
      <c r="AY17">
        <v>486.3</v>
      </c>
      <c r="AZ17">
        <v>468.3</v>
      </c>
      <c r="BA17">
        <v>449.3</v>
      </c>
      <c r="BB17">
        <v>431</v>
      </c>
      <c r="BC17">
        <v>413.3</v>
      </c>
      <c r="BD17">
        <v>588.29999999999995</v>
      </c>
      <c r="BE17">
        <v>566</v>
      </c>
      <c r="BF17">
        <v>550.20000000000005</v>
      </c>
      <c r="BG17">
        <v>533.79999999999995</v>
      </c>
      <c r="BH17">
        <v>519.29999999999995</v>
      </c>
      <c r="BI17">
        <v>502.3</v>
      </c>
      <c r="BJ17">
        <v>609.29999999999995</v>
      </c>
      <c r="BK17">
        <v>592.20000000000005</v>
      </c>
      <c r="BL17">
        <v>571.29999999999995</v>
      </c>
      <c r="BM17">
        <v>554.29999999999995</v>
      </c>
      <c r="BN17">
        <v>541.4</v>
      </c>
    </row>
    <row r="18" spans="1:66">
      <c r="A18" s="13">
        <v>53</v>
      </c>
      <c r="B18" t="s">
        <v>44</v>
      </c>
      <c r="C18" t="s">
        <v>46</v>
      </c>
      <c r="D18" t="s">
        <v>252</v>
      </c>
      <c r="E18">
        <v>495</v>
      </c>
      <c r="F18">
        <v>477.5</v>
      </c>
      <c r="G18">
        <v>459.5</v>
      </c>
      <c r="H18">
        <v>443.3</v>
      </c>
      <c r="I18">
        <v>424.9</v>
      </c>
      <c r="J18">
        <v>409.7</v>
      </c>
      <c r="K18" s="6">
        <v>509.9</v>
      </c>
      <c r="L18">
        <v>100.6</v>
      </c>
      <c r="M18">
        <v>113.6</v>
      </c>
      <c r="N18">
        <v>94</v>
      </c>
      <c r="O18">
        <v>104.2</v>
      </c>
      <c r="P18">
        <v>82.6</v>
      </c>
      <c r="Q18">
        <v>100</v>
      </c>
      <c r="R18">
        <v>102.1</v>
      </c>
      <c r="S18">
        <v>113.2</v>
      </c>
      <c r="T18">
        <v>106</v>
      </c>
      <c r="U18">
        <v>112</v>
      </c>
      <c r="V18">
        <v>138</v>
      </c>
      <c r="W18">
        <v>126</v>
      </c>
      <c r="X18">
        <v>113.9</v>
      </c>
      <c r="Y18">
        <v>100.4</v>
      </c>
      <c r="Z18">
        <v>147.4</v>
      </c>
      <c r="AA18">
        <v>134.80000000000001</v>
      </c>
      <c r="AB18">
        <v>121.2</v>
      </c>
      <c r="AC18">
        <v>141.30000000000001</v>
      </c>
      <c r="AD18">
        <v>126.6</v>
      </c>
      <c r="AE18">
        <v>113.6</v>
      </c>
      <c r="AF18">
        <v>103.3</v>
      </c>
      <c r="AG18">
        <v>91.1</v>
      </c>
      <c r="AH18">
        <v>97.6</v>
      </c>
      <c r="AI18">
        <v>88.3</v>
      </c>
      <c r="AJ18">
        <v>133.19999999999999</v>
      </c>
      <c r="AK18">
        <v>118.7</v>
      </c>
      <c r="AL18">
        <v>108.2</v>
      </c>
      <c r="AM18">
        <v>96.9</v>
      </c>
      <c r="AN18">
        <v>85.9</v>
      </c>
      <c r="AO18">
        <v>110.2</v>
      </c>
      <c r="AP18">
        <v>98.8</v>
      </c>
      <c r="AQ18">
        <v>109.9</v>
      </c>
      <c r="AS18">
        <v>88.5</v>
      </c>
      <c r="AT18">
        <v>123.6</v>
      </c>
      <c r="AU18">
        <v>112</v>
      </c>
      <c r="AV18">
        <v>100.2</v>
      </c>
      <c r="AW18">
        <v>154.80000000000001</v>
      </c>
      <c r="AX18">
        <v>143.69999999999999</v>
      </c>
      <c r="AY18">
        <v>132.19999999999999</v>
      </c>
      <c r="AZ18">
        <v>119.1</v>
      </c>
      <c r="BA18">
        <v>109.3</v>
      </c>
      <c r="BB18">
        <v>150.30000000000001</v>
      </c>
      <c r="BC18">
        <v>137.5</v>
      </c>
      <c r="BD18">
        <v>126.4</v>
      </c>
      <c r="BE18">
        <v>164.5</v>
      </c>
      <c r="BF18">
        <v>154.80000000000001</v>
      </c>
      <c r="BG18">
        <v>143.6</v>
      </c>
      <c r="BH18">
        <v>133</v>
      </c>
      <c r="BI18">
        <v>121.7</v>
      </c>
      <c r="BJ18">
        <v>157.4</v>
      </c>
      <c r="BK18">
        <v>145.69999999999999</v>
      </c>
      <c r="BL18">
        <v>129.30000000000001</v>
      </c>
      <c r="BM18">
        <v>117.5</v>
      </c>
      <c r="BN18">
        <v>109.9</v>
      </c>
    </row>
    <row r="19" spans="1:66">
      <c r="A19" s="14">
        <v>54</v>
      </c>
      <c r="B19" t="s">
        <v>44</v>
      </c>
      <c r="C19" t="s">
        <v>47</v>
      </c>
      <c r="D19" t="s">
        <v>252</v>
      </c>
      <c r="E19">
        <v>640</v>
      </c>
      <c r="F19">
        <v>619.29999999999995</v>
      </c>
      <c r="G19">
        <v>599.5</v>
      </c>
      <c r="H19">
        <v>583.29999999999995</v>
      </c>
      <c r="I19">
        <v>560.5</v>
      </c>
      <c r="J19">
        <v>541.4</v>
      </c>
      <c r="K19" s="6">
        <v>519.70000000000005</v>
      </c>
      <c r="L19">
        <v>120.8</v>
      </c>
      <c r="M19">
        <v>118.9</v>
      </c>
      <c r="N19">
        <v>98.3</v>
      </c>
      <c r="O19">
        <v>107.7</v>
      </c>
      <c r="P19">
        <v>81.599999999999994</v>
      </c>
      <c r="Q19">
        <v>95.9</v>
      </c>
      <c r="R19">
        <v>96.7</v>
      </c>
      <c r="S19">
        <v>100.6</v>
      </c>
      <c r="T19">
        <v>94.1</v>
      </c>
      <c r="U19">
        <v>95.4</v>
      </c>
      <c r="V19">
        <v>109.3</v>
      </c>
      <c r="W19">
        <v>116.7</v>
      </c>
      <c r="X19">
        <v>101.8</v>
      </c>
      <c r="Y19">
        <v>90.9</v>
      </c>
      <c r="Z19">
        <v>133.9</v>
      </c>
      <c r="AA19">
        <v>118.9</v>
      </c>
      <c r="AB19">
        <v>103</v>
      </c>
      <c r="AC19">
        <v>129.1</v>
      </c>
      <c r="AD19">
        <v>113.5</v>
      </c>
      <c r="AE19">
        <v>114.7</v>
      </c>
      <c r="AF19">
        <v>101.1</v>
      </c>
      <c r="AG19">
        <v>84.5</v>
      </c>
      <c r="AH19">
        <v>84.9</v>
      </c>
      <c r="AI19">
        <v>73.7</v>
      </c>
      <c r="AJ19">
        <v>126.8</v>
      </c>
      <c r="AK19">
        <v>110.3</v>
      </c>
      <c r="AL19">
        <v>115.7</v>
      </c>
      <c r="AM19">
        <v>100.1</v>
      </c>
      <c r="AN19">
        <v>82.4</v>
      </c>
      <c r="AO19">
        <v>93.6</v>
      </c>
      <c r="AP19">
        <v>128.30000000000001</v>
      </c>
      <c r="AQ19">
        <v>110</v>
      </c>
      <c r="AS19">
        <v>82.1</v>
      </c>
      <c r="AT19">
        <v>122.6</v>
      </c>
      <c r="AU19">
        <v>105.7</v>
      </c>
      <c r="AV19">
        <v>90.6</v>
      </c>
      <c r="AW19">
        <v>134.6</v>
      </c>
      <c r="AX19">
        <v>119.5</v>
      </c>
      <c r="AY19">
        <v>104.6</v>
      </c>
      <c r="AZ19">
        <v>140.5</v>
      </c>
      <c r="BA19">
        <v>127.3</v>
      </c>
      <c r="BB19">
        <v>137.4</v>
      </c>
      <c r="BC19">
        <v>120.8</v>
      </c>
      <c r="BD19">
        <v>107</v>
      </c>
      <c r="BE19">
        <v>147.19999999999999</v>
      </c>
      <c r="BF19">
        <v>133.4</v>
      </c>
      <c r="BG19">
        <v>120.1</v>
      </c>
      <c r="BH19">
        <v>105.9</v>
      </c>
      <c r="BI19">
        <v>129.19999999999999</v>
      </c>
      <c r="BJ19">
        <v>154.5</v>
      </c>
      <c r="BK19">
        <v>139.6</v>
      </c>
      <c r="BL19">
        <v>119.6</v>
      </c>
      <c r="BM19">
        <v>106.2</v>
      </c>
      <c r="BN19">
        <v>101.7</v>
      </c>
    </row>
    <row r="20" spans="1:66">
      <c r="A20" s="13">
        <v>55</v>
      </c>
      <c r="B20" t="s">
        <v>44</v>
      </c>
      <c r="C20" t="s">
        <v>46</v>
      </c>
      <c r="D20" t="s">
        <v>252</v>
      </c>
      <c r="E20">
        <v>537.70000000000005</v>
      </c>
      <c r="F20">
        <v>520.6</v>
      </c>
      <c r="G20">
        <v>500.3</v>
      </c>
      <c r="H20">
        <v>483.1</v>
      </c>
      <c r="I20">
        <v>460.9</v>
      </c>
      <c r="J20">
        <v>441.5</v>
      </c>
      <c r="K20" s="6">
        <v>421.3</v>
      </c>
      <c r="L20">
        <v>93.3</v>
      </c>
      <c r="M20">
        <v>123.9</v>
      </c>
      <c r="N20">
        <v>105.2</v>
      </c>
      <c r="O20">
        <v>115.6</v>
      </c>
      <c r="P20">
        <v>95.3</v>
      </c>
      <c r="Q20">
        <v>100.2</v>
      </c>
      <c r="R20">
        <v>100.3</v>
      </c>
      <c r="S20">
        <v>116.8</v>
      </c>
      <c r="T20">
        <v>104.8</v>
      </c>
      <c r="U20">
        <v>131.19999999999999</v>
      </c>
      <c r="V20">
        <v>120.1</v>
      </c>
      <c r="W20">
        <v>109.9</v>
      </c>
      <c r="X20">
        <v>99.2</v>
      </c>
      <c r="Y20">
        <v>103.4</v>
      </c>
      <c r="Z20">
        <v>130.80000000000001</v>
      </c>
      <c r="AA20">
        <v>119.7</v>
      </c>
      <c r="AB20">
        <v>108.5</v>
      </c>
      <c r="AC20">
        <v>147.30000000000001</v>
      </c>
      <c r="AD20">
        <v>140.30000000000001</v>
      </c>
      <c r="AE20">
        <v>131.19999999999999</v>
      </c>
      <c r="AF20">
        <v>121.3</v>
      </c>
      <c r="AG20">
        <v>110.1</v>
      </c>
      <c r="AH20">
        <v>102.8</v>
      </c>
      <c r="AI20">
        <v>89.7</v>
      </c>
      <c r="AJ20">
        <v>146.5</v>
      </c>
      <c r="AK20">
        <v>133.1</v>
      </c>
      <c r="AL20">
        <v>122.5</v>
      </c>
      <c r="AM20">
        <v>111.4</v>
      </c>
      <c r="AN20">
        <v>97.5</v>
      </c>
      <c r="AO20">
        <v>108.3</v>
      </c>
      <c r="AP20">
        <v>96</v>
      </c>
      <c r="AQ20">
        <v>116.7</v>
      </c>
      <c r="AS20">
        <v>94.6</v>
      </c>
      <c r="AT20">
        <v>139.5</v>
      </c>
      <c r="AU20">
        <v>129.19999999999999</v>
      </c>
      <c r="AV20">
        <v>119.6</v>
      </c>
      <c r="AW20">
        <v>110.4</v>
      </c>
      <c r="AX20">
        <v>150.1</v>
      </c>
      <c r="AY20">
        <v>136.1</v>
      </c>
      <c r="AZ20">
        <v>121.7</v>
      </c>
      <c r="BA20">
        <v>110</v>
      </c>
      <c r="BB20">
        <v>164.5</v>
      </c>
      <c r="BC20">
        <v>154.80000000000001</v>
      </c>
      <c r="BD20">
        <v>144.69999999999999</v>
      </c>
      <c r="BE20">
        <v>159.19999999999999</v>
      </c>
      <c r="BF20">
        <v>148.4</v>
      </c>
      <c r="BG20">
        <v>137.9</v>
      </c>
      <c r="BH20">
        <v>126.6</v>
      </c>
      <c r="BI20">
        <v>116.2</v>
      </c>
      <c r="BJ20">
        <v>166.7</v>
      </c>
      <c r="BK20">
        <v>155.1</v>
      </c>
      <c r="BL20">
        <v>137.9</v>
      </c>
      <c r="BM20">
        <v>124.3</v>
      </c>
      <c r="BN20">
        <v>117.3</v>
      </c>
    </row>
    <row r="21" spans="1:66">
      <c r="A21" s="14">
        <v>56</v>
      </c>
      <c r="B21" t="s">
        <v>48</v>
      </c>
      <c r="C21" t="s">
        <v>47</v>
      </c>
      <c r="D21" t="s">
        <v>252</v>
      </c>
      <c r="E21">
        <v>615.79999999999995</v>
      </c>
      <c r="F21">
        <v>594.29999999999995</v>
      </c>
      <c r="G21">
        <v>572.29999999999995</v>
      </c>
      <c r="H21">
        <v>551.79999999999995</v>
      </c>
      <c r="I21">
        <v>528.79999999999995</v>
      </c>
      <c r="J21">
        <v>506.9</v>
      </c>
      <c r="K21" s="6">
        <v>485.5</v>
      </c>
      <c r="L21">
        <v>96.5</v>
      </c>
      <c r="M21">
        <v>112.2</v>
      </c>
      <c r="N21">
        <v>95.2</v>
      </c>
      <c r="O21">
        <v>110.4</v>
      </c>
      <c r="P21">
        <v>91.4</v>
      </c>
      <c r="Q21">
        <v>92.3</v>
      </c>
      <c r="R21">
        <v>98.2</v>
      </c>
      <c r="S21">
        <v>112</v>
      </c>
      <c r="T21">
        <v>107.2</v>
      </c>
      <c r="U21">
        <v>116</v>
      </c>
      <c r="V21">
        <v>121.1</v>
      </c>
      <c r="W21">
        <v>106.4</v>
      </c>
      <c r="X21">
        <v>93</v>
      </c>
      <c r="Y21">
        <v>100.1</v>
      </c>
      <c r="Z21">
        <v>122.6</v>
      </c>
      <c r="AA21">
        <v>105.6</v>
      </c>
      <c r="AB21">
        <v>89.8</v>
      </c>
      <c r="AC21">
        <v>114.1</v>
      </c>
      <c r="AD21">
        <v>97.5</v>
      </c>
      <c r="AE21">
        <v>104.8</v>
      </c>
      <c r="AF21">
        <v>89.2</v>
      </c>
      <c r="AG21">
        <v>74.3</v>
      </c>
      <c r="AH21">
        <v>97.6</v>
      </c>
      <c r="AI21">
        <v>85.6</v>
      </c>
      <c r="AJ21">
        <v>137.19999999999999</v>
      </c>
      <c r="AK21">
        <v>122.1</v>
      </c>
      <c r="AL21">
        <v>109.4</v>
      </c>
      <c r="AM21">
        <v>101.2</v>
      </c>
      <c r="AN21">
        <v>85.5</v>
      </c>
      <c r="AO21">
        <v>90.7</v>
      </c>
      <c r="AP21">
        <v>117.3</v>
      </c>
      <c r="AQ21">
        <v>101.2</v>
      </c>
      <c r="AS21">
        <v>73.400000000000006</v>
      </c>
      <c r="AT21">
        <v>118.8</v>
      </c>
      <c r="AU21">
        <v>102.2</v>
      </c>
      <c r="AV21">
        <v>86.6</v>
      </c>
      <c r="AW21">
        <v>135.9</v>
      </c>
      <c r="AX21">
        <v>120.7</v>
      </c>
      <c r="AY21">
        <v>105.4</v>
      </c>
      <c r="AZ21">
        <v>142.69999999999999</v>
      </c>
      <c r="BA21">
        <v>124.6</v>
      </c>
      <c r="BB21">
        <v>145.5</v>
      </c>
      <c r="BC21">
        <v>128.1</v>
      </c>
      <c r="BD21">
        <v>114.5</v>
      </c>
      <c r="BE21">
        <v>148.5</v>
      </c>
      <c r="BF21">
        <v>135.6</v>
      </c>
      <c r="BG21">
        <v>121.6</v>
      </c>
      <c r="BH21">
        <v>105.4</v>
      </c>
      <c r="BI21">
        <v>126.7</v>
      </c>
      <c r="BJ21">
        <v>155.80000000000001</v>
      </c>
      <c r="BK21">
        <v>139</v>
      </c>
      <c r="BL21">
        <v>118.4</v>
      </c>
      <c r="BM21">
        <v>101.6</v>
      </c>
      <c r="BN21">
        <v>96.7</v>
      </c>
    </row>
    <row r="22" spans="1:66">
      <c r="A22" s="13">
        <v>57</v>
      </c>
      <c r="B22" t="s">
        <v>48</v>
      </c>
      <c r="C22" t="s">
        <v>45</v>
      </c>
      <c r="D22" t="s">
        <v>252</v>
      </c>
      <c r="E22">
        <v>614.1</v>
      </c>
      <c r="F22">
        <v>595.20000000000005</v>
      </c>
      <c r="G22">
        <v>575.9</v>
      </c>
      <c r="H22">
        <v>557.79999999999995</v>
      </c>
      <c r="I22">
        <v>537.1</v>
      </c>
      <c r="J22">
        <v>517</v>
      </c>
      <c r="K22" s="6">
        <v>501.8</v>
      </c>
      <c r="L22">
        <v>482.8</v>
      </c>
      <c r="M22">
        <v>460.8</v>
      </c>
      <c r="N22">
        <v>438.4</v>
      </c>
      <c r="O22">
        <v>418</v>
      </c>
      <c r="P22">
        <v>592.79999999999995</v>
      </c>
      <c r="Q22">
        <v>572.1</v>
      </c>
      <c r="R22">
        <v>552.1</v>
      </c>
      <c r="S22">
        <v>529.1</v>
      </c>
      <c r="T22">
        <v>512.4</v>
      </c>
      <c r="U22">
        <v>492.6</v>
      </c>
      <c r="V22">
        <v>470</v>
      </c>
      <c r="W22">
        <v>452.2</v>
      </c>
      <c r="X22">
        <v>427.6</v>
      </c>
      <c r="Y22">
        <v>401.3</v>
      </c>
      <c r="Z22">
        <v>652.4</v>
      </c>
      <c r="AA22">
        <v>627.5</v>
      </c>
      <c r="AB22">
        <v>609</v>
      </c>
      <c r="AC22">
        <v>583.1</v>
      </c>
      <c r="AD22">
        <v>559.4</v>
      </c>
      <c r="AE22">
        <v>540.20000000000005</v>
      </c>
      <c r="AF22">
        <v>523.9</v>
      </c>
      <c r="AG22">
        <v>496</v>
      </c>
      <c r="AH22" s="28">
        <v>519.70000000000005</v>
      </c>
      <c r="AI22">
        <v>448.2</v>
      </c>
      <c r="AJ22">
        <v>421.7</v>
      </c>
      <c r="AK22">
        <v>398.4</v>
      </c>
      <c r="AL22">
        <v>640.70000000000005</v>
      </c>
      <c r="AM22">
        <v>615.5</v>
      </c>
      <c r="AN22">
        <v>586.1</v>
      </c>
      <c r="AO22">
        <v>564.20000000000005</v>
      </c>
      <c r="AP22">
        <v>541.79999999999995</v>
      </c>
      <c r="AQ22">
        <v>518.20000000000005</v>
      </c>
      <c r="AS22">
        <v>471.6</v>
      </c>
      <c r="AT22">
        <v>451.9</v>
      </c>
      <c r="AU22">
        <v>426.8</v>
      </c>
      <c r="AV22">
        <v>533.1</v>
      </c>
      <c r="AW22">
        <v>512.1</v>
      </c>
      <c r="AX22">
        <v>488.1</v>
      </c>
      <c r="AY22">
        <v>464.4</v>
      </c>
      <c r="AZ22">
        <v>440</v>
      </c>
      <c r="BA22">
        <v>415.6</v>
      </c>
      <c r="BB22">
        <v>580.9</v>
      </c>
      <c r="BC22">
        <v>556.4</v>
      </c>
      <c r="BD22">
        <v>531</v>
      </c>
      <c r="BE22">
        <v>611.5</v>
      </c>
      <c r="BF22">
        <v>591.79999999999995</v>
      </c>
      <c r="BG22">
        <v>569.6</v>
      </c>
      <c r="BH22">
        <v>546.6</v>
      </c>
      <c r="BI22">
        <v>524.4</v>
      </c>
      <c r="BJ22">
        <v>626.29999999999995</v>
      </c>
      <c r="BK22">
        <v>610.4</v>
      </c>
      <c r="BL22">
        <v>577.70000000000005</v>
      </c>
      <c r="BM22">
        <v>557.79999999999995</v>
      </c>
      <c r="BN22">
        <v>550.6</v>
      </c>
    </row>
    <row r="23" spans="1:66">
      <c r="A23" s="14">
        <v>58</v>
      </c>
      <c r="B23" t="s">
        <v>48</v>
      </c>
      <c r="C23" t="s">
        <v>45</v>
      </c>
      <c r="D23" t="s">
        <v>252</v>
      </c>
      <c r="E23">
        <v>648.79999999999995</v>
      </c>
      <c r="F23">
        <v>623.29999999999995</v>
      </c>
      <c r="G23">
        <v>596.4</v>
      </c>
      <c r="H23">
        <v>574.20000000000005</v>
      </c>
      <c r="I23">
        <v>542.79999999999995</v>
      </c>
      <c r="J23">
        <v>521.1</v>
      </c>
      <c r="K23" s="6">
        <v>494.7</v>
      </c>
      <c r="L23">
        <v>466.8</v>
      </c>
      <c r="M23">
        <v>440.4</v>
      </c>
      <c r="N23">
        <v>415.9</v>
      </c>
      <c r="O23">
        <v>387.8</v>
      </c>
      <c r="P23">
        <v>614.1</v>
      </c>
      <c r="Q23">
        <v>590.29999999999995</v>
      </c>
      <c r="R23">
        <v>565.6</v>
      </c>
      <c r="S23">
        <v>539.70000000000005</v>
      </c>
      <c r="T23">
        <v>515.29999999999995</v>
      </c>
      <c r="U23">
        <v>491</v>
      </c>
      <c r="V23">
        <v>459.6</v>
      </c>
      <c r="W23">
        <v>439.2</v>
      </c>
      <c r="X23">
        <v>409.8</v>
      </c>
      <c r="Y23">
        <v>386.6</v>
      </c>
      <c r="Z23">
        <v>674.7</v>
      </c>
      <c r="AA23">
        <v>650.20000000000005</v>
      </c>
      <c r="AB23">
        <v>626.20000000000005</v>
      </c>
      <c r="AC23">
        <v>602.29999999999995</v>
      </c>
      <c r="AD23">
        <v>572.4</v>
      </c>
      <c r="AE23">
        <v>549.20000000000005</v>
      </c>
      <c r="AF23">
        <v>524.79999999999995</v>
      </c>
      <c r="AG23">
        <v>501.3</v>
      </c>
      <c r="AH23">
        <v>473.3</v>
      </c>
      <c r="AI23">
        <v>453.2</v>
      </c>
      <c r="AJ23">
        <v>426.8</v>
      </c>
      <c r="AK23">
        <v>400.4</v>
      </c>
      <c r="AL23">
        <v>638.9</v>
      </c>
      <c r="AM23">
        <v>616</v>
      </c>
      <c r="AN23">
        <v>587.20000000000005</v>
      </c>
      <c r="AO23">
        <v>563.9</v>
      </c>
      <c r="AP23">
        <v>540</v>
      </c>
      <c r="AQ23">
        <v>517</v>
      </c>
      <c r="AS23">
        <v>466.5</v>
      </c>
      <c r="AT23">
        <v>445.7</v>
      </c>
      <c r="AU23">
        <v>420.1</v>
      </c>
      <c r="AV23">
        <v>542.4</v>
      </c>
      <c r="AW23">
        <v>519</v>
      </c>
      <c r="AX23">
        <v>495.9</v>
      </c>
      <c r="AY23">
        <v>470.6</v>
      </c>
      <c r="AZ23">
        <v>445</v>
      </c>
      <c r="BA23">
        <v>419.8</v>
      </c>
      <c r="BB23">
        <v>556.6</v>
      </c>
      <c r="BC23">
        <v>531.9</v>
      </c>
      <c r="BD23">
        <v>510.6</v>
      </c>
      <c r="BE23">
        <v>635.6</v>
      </c>
      <c r="BF23">
        <v>617.29999999999995</v>
      </c>
      <c r="BG23">
        <v>595.20000000000005</v>
      </c>
      <c r="BH23">
        <v>573.6</v>
      </c>
      <c r="BI23">
        <v>552.1</v>
      </c>
      <c r="BJ23">
        <v>678.3</v>
      </c>
      <c r="BK23">
        <v>657.5</v>
      </c>
      <c r="BL23">
        <v>623.29999999999995</v>
      </c>
      <c r="BM23">
        <v>602.9</v>
      </c>
      <c r="BN23">
        <v>593.70000000000005</v>
      </c>
    </row>
    <row r="24" spans="1:66">
      <c r="A24" s="13">
        <v>59</v>
      </c>
      <c r="B24" t="s">
        <v>48</v>
      </c>
      <c r="C24" t="s">
        <v>46</v>
      </c>
      <c r="D24" t="s">
        <v>252</v>
      </c>
      <c r="E24">
        <v>496.4</v>
      </c>
      <c r="F24">
        <v>474.2</v>
      </c>
      <c r="G24">
        <v>451.4</v>
      </c>
      <c r="H24">
        <v>430.5</v>
      </c>
      <c r="I24">
        <v>406.4</v>
      </c>
      <c r="J24">
        <v>382.9</v>
      </c>
      <c r="K24" s="6">
        <v>499.2</v>
      </c>
      <c r="L24">
        <v>97.2</v>
      </c>
      <c r="M24">
        <v>107.2</v>
      </c>
      <c r="N24">
        <v>97.5</v>
      </c>
      <c r="O24">
        <v>107.6</v>
      </c>
      <c r="P24">
        <v>81.400000000000006</v>
      </c>
      <c r="Q24">
        <v>98.2</v>
      </c>
      <c r="R24">
        <v>99.6</v>
      </c>
      <c r="S24">
        <v>130.80000000000001</v>
      </c>
      <c r="T24">
        <v>107.4</v>
      </c>
      <c r="U24">
        <v>123.2</v>
      </c>
      <c r="V24">
        <v>97.6</v>
      </c>
      <c r="W24">
        <v>110.5</v>
      </c>
      <c r="X24">
        <v>88.5</v>
      </c>
      <c r="Y24">
        <v>98.9</v>
      </c>
      <c r="Z24">
        <v>125</v>
      </c>
      <c r="AA24">
        <v>104.2</v>
      </c>
      <c r="AB24">
        <v>86.1</v>
      </c>
      <c r="AC24">
        <v>143.5</v>
      </c>
      <c r="AD24">
        <v>121</v>
      </c>
      <c r="AE24">
        <v>106.2</v>
      </c>
      <c r="AF24">
        <v>91</v>
      </c>
      <c r="AG24">
        <v>76.099999999999994</v>
      </c>
      <c r="AH24">
        <v>88.1</v>
      </c>
      <c r="AI24">
        <v>75.900000000000006</v>
      </c>
      <c r="AJ24">
        <v>144.1</v>
      </c>
      <c r="AK24">
        <v>125</v>
      </c>
      <c r="AL24">
        <v>110.2</v>
      </c>
      <c r="AM24">
        <v>96.5</v>
      </c>
      <c r="AN24">
        <v>79</v>
      </c>
      <c r="AO24">
        <v>92</v>
      </c>
      <c r="AP24">
        <v>112.9</v>
      </c>
      <c r="AQ24">
        <v>96.5</v>
      </c>
      <c r="AS24">
        <v>65.900000000000006</v>
      </c>
      <c r="AT24">
        <v>123.1</v>
      </c>
      <c r="AU24">
        <v>104.8</v>
      </c>
      <c r="AV24">
        <v>87.2</v>
      </c>
      <c r="AW24">
        <v>132.5</v>
      </c>
      <c r="AX24">
        <v>116.8</v>
      </c>
      <c r="AY24">
        <v>99.5</v>
      </c>
      <c r="AZ24">
        <v>143.6</v>
      </c>
      <c r="BA24">
        <v>126.7</v>
      </c>
      <c r="BB24">
        <v>146.1</v>
      </c>
      <c r="BC24">
        <v>129.80000000000001</v>
      </c>
      <c r="BD24">
        <v>115</v>
      </c>
      <c r="BE24">
        <v>153.80000000000001</v>
      </c>
      <c r="BF24">
        <v>139.80000000000001</v>
      </c>
      <c r="BG24">
        <v>125.6</v>
      </c>
      <c r="BH24">
        <v>113.3</v>
      </c>
      <c r="BI24">
        <v>99.5</v>
      </c>
      <c r="BJ24">
        <v>151.19999999999999</v>
      </c>
      <c r="BK24">
        <v>134.6</v>
      </c>
      <c r="BL24">
        <v>113.6</v>
      </c>
      <c r="BM24">
        <v>98.3</v>
      </c>
      <c r="BN24">
        <v>122.3</v>
      </c>
    </row>
    <row r="25" spans="1:66">
      <c r="A25" s="14">
        <v>60</v>
      </c>
      <c r="B25" t="s">
        <v>48</v>
      </c>
      <c r="C25" t="s">
        <v>47</v>
      </c>
      <c r="D25" t="s">
        <v>252</v>
      </c>
      <c r="E25">
        <v>670.7</v>
      </c>
      <c r="F25">
        <v>640.9</v>
      </c>
      <c r="G25">
        <v>615.4</v>
      </c>
      <c r="H25">
        <v>589.79999999999995</v>
      </c>
      <c r="I25">
        <v>561.1</v>
      </c>
      <c r="J25">
        <v>535.9</v>
      </c>
      <c r="K25" s="6">
        <v>510.3</v>
      </c>
      <c r="L25">
        <v>116.6</v>
      </c>
      <c r="M25">
        <v>109.9</v>
      </c>
      <c r="N25">
        <v>89.7</v>
      </c>
      <c r="O25">
        <v>119.2</v>
      </c>
      <c r="P25">
        <v>96.8</v>
      </c>
      <c r="Q25">
        <v>106.6</v>
      </c>
      <c r="R25">
        <v>95.4</v>
      </c>
      <c r="S25">
        <v>128.19999999999999</v>
      </c>
      <c r="T25">
        <v>110</v>
      </c>
      <c r="U25">
        <v>112.7</v>
      </c>
      <c r="V25">
        <v>106.1</v>
      </c>
      <c r="W25">
        <v>106.5</v>
      </c>
      <c r="X25">
        <v>90.9</v>
      </c>
      <c r="Y25">
        <v>94.9</v>
      </c>
      <c r="Z25">
        <v>121.1</v>
      </c>
      <c r="AA25">
        <v>110.8</v>
      </c>
      <c r="AB25">
        <v>97.6</v>
      </c>
      <c r="AC25">
        <v>148.69999999999999</v>
      </c>
      <c r="AD25">
        <v>132.80000000000001</v>
      </c>
      <c r="AE25">
        <v>119.5</v>
      </c>
      <c r="AF25">
        <v>104.4</v>
      </c>
      <c r="AG25">
        <v>91.4</v>
      </c>
      <c r="AH25">
        <v>95.7</v>
      </c>
      <c r="AI25">
        <v>85.3</v>
      </c>
      <c r="AJ25">
        <v>122.3</v>
      </c>
      <c r="AK25">
        <v>103.7</v>
      </c>
      <c r="AL25">
        <v>111.2</v>
      </c>
      <c r="AM25">
        <v>96.4</v>
      </c>
      <c r="AN25">
        <v>78.900000000000006</v>
      </c>
      <c r="AO25">
        <v>91.6</v>
      </c>
      <c r="AP25">
        <v>119.4</v>
      </c>
      <c r="AQ25">
        <v>106.1</v>
      </c>
      <c r="AS25">
        <v>75.400000000000006</v>
      </c>
      <c r="AT25">
        <v>121.1</v>
      </c>
      <c r="AU25">
        <v>102</v>
      </c>
      <c r="AV25">
        <v>86.8</v>
      </c>
      <c r="AW25">
        <v>122.6</v>
      </c>
      <c r="AX25">
        <v>136.1</v>
      </c>
      <c r="AY25">
        <v>120.3</v>
      </c>
      <c r="AZ25">
        <v>154.30000000000001</v>
      </c>
      <c r="BA25">
        <v>136.69999999999999</v>
      </c>
      <c r="BB25">
        <v>150.9</v>
      </c>
      <c r="BC25">
        <v>134.6</v>
      </c>
      <c r="BD25">
        <v>117</v>
      </c>
      <c r="BE25">
        <v>157.9</v>
      </c>
      <c r="BF25">
        <v>141.6</v>
      </c>
      <c r="BG25">
        <v>129.4</v>
      </c>
      <c r="BH25">
        <v>114.3</v>
      </c>
      <c r="BI25">
        <v>99.2</v>
      </c>
      <c r="BJ25">
        <v>141.30000000000001</v>
      </c>
      <c r="BK25">
        <v>128.6</v>
      </c>
      <c r="BL25">
        <v>105.7</v>
      </c>
      <c r="BM25">
        <v>92.4</v>
      </c>
      <c r="BN25">
        <v>114.8</v>
      </c>
    </row>
    <row r="26" spans="1:66">
      <c r="A26" s="13">
        <v>61</v>
      </c>
      <c r="B26" t="s">
        <v>48</v>
      </c>
      <c r="C26" t="s">
        <v>46</v>
      </c>
      <c r="D26" t="s">
        <v>252</v>
      </c>
      <c r="E26">
        <v>517.29999999999995</v>
      </c>
      <c r="F26">
        <v>495.7</v>
      </c>
      <c r="G26">
        <v>473.6</v>
      </c>
      <c r="H26">
        <v>454.9</v>
      </c>
      <c r="I26">
        <v>431.5</v>
      </c>
      <c r="J26">
        <v>409.6</v>
      </c>
      <c r="K26" s="6">
        <v>498.6</v>
      </c>
      <c r="L26">
        <v>97.9</v>
      </c>
      <c r="M26">
        <v>115</v>
      </c>
      <c r="N26">
        <v>101</v>
      </c>
      <c r="O26">
        <v>111.2</v>
      </c>
      <c r="P26">
        <v>88.9</v>
      </c>
      <c r="Q26">
        <v>101.9</v>
      </c>
      <c r="R26">
        <v>105.3</v>
      </c>
      <c r="S26">
        <v>132.69999999999999</v>
      </c>
      <c r="T26">
        <v>112</v>
      </c>
      <c r="U26">
        <v>122.8</v>
      </c>
      <c r="V26">
        <v>101.9</v>
      </c>
      <c r="W26">
        <v>120.3</v>
      </c>
      <c r="X26">
        <v>101.8</v>
      </c>
      <c r="Y26">
        <v>109.8</v>
      </c>
      <c r="Z26">
        <v>130.4</v>
      </c>
      <c r="AA26">
        <v>111.8</v>
      </c>
      <c r="AB26">
        <v>93.2</v>
      </c>
      <c r="AC26">
        <v>141.9</v>
      </c>
      <c r="AD26">
        <v>124.3</v>
      </c>
      <c r="AE26">
        <v>112.2</v>
      </c>
      <c r="AF26">
        <v>98.9</v>
      </c>
      <c r="AG26">
        <v>84.3</v>
      </c>
      <c r="AH26">
        <v>108.1</v>
      </c>
      <c r="AI26">
        <v>95.5</v>
      </c>
      <c r="AJ26">
        <v>152.69999999999999</v>
      </c>
      <c r="AK26">
        <v>136.69999999999999</v>
      </c>
      <c r="AL26">
        <v>122.9</v>
      </c>
      <c r="AM26">
        <v>111</v>
      </c>
      <c r="AN26">
        <v>95.6</v>
      </c>
      <c r="AO26">
        <v>107.7</v>
      </c>
      <c r="AP26">
        <v>93.4</v>
      </c>
      <c r="AQ26">
        <v>111.7</v>
      </c>
      <c r="AS26">
        <v>81.599999999999994</v>
      </c>
      <c r="AT26">
        <v>125.7</v>
      </c>
      <c r="AU26">
        <v>110.7</v>
      </c>
      <c r="AV26">
        <v>95.6</v>
      </c>
      <c r="AW26">
        <v>144.69999999999999</v>
      </c>
      <c r="AX26">
        <v>131.19999999999999</v>
      </c>
      <c r="AY26">
        <v>114.2</v>
      </c>
      <c r="AZ26">
        <v>149.19999999999999</v>
      </c>
      <c r="BA26">
        <v>131.30000000000001</v>
      </c>
      <c r="BB26">
        <v>149</v>
      </c>
      <c r="BC26">
        <v>134.4</v>
      </c>
      <c r="BD26">
        <v>117.4</v>
      </c>
      <c r="BE26">
        <v>161.9</v>
      </c>
      <c r="BF26">
        <v>148.4</v>
      </c>
      <c r="BG26">
        <v>135</v>
      </c>
      <c r="BH26">
        <v>119.8</v>
      </c>
      <c r="BI26">
        <v>107.2</v>
      </c>
      <c r="BJ26">
        <v>156.5</v>
      </c>
      <c r="BK26">
        <v>140.69999999999999</v>
      </c>
      <c r="BL26">
        <v>119.3</v>
      </c>
      <c r="BM26">
        <v>105.6</v>
      </c>
      <c r="BN26">
        <v>98.2</v>
      </c>
    </row>
    <row r="27" spans="1:66">
      <c r="A27" s="14">
        <v>62</v>
      </c>
      <c r="B27" t="s">
        <v>48</v>
      </c>
      <c r="C27" t="s">
        <v>45</v>
      </c>
      <c r="D27" t="s">
        <v>252</v>
      </c>
      <c r="E27">
        <v>629.79999999999995</v>
      </c>
      <c r="F27">
        <v>605.9</v>
      </c>
      <c r="G27">
        <v>584</v>
      </c>
      <c r="H27">
        <v>562.5</v>
      </c>
      <c r="I27">
        <v>537.5</v>
      </c>
      <c r="J27">
        <v>515.70000000000005</v>
      </c>
      <c r="K27" s="6">
        <v>491.6</v>
      </c>
      <c r="L27">
        <v>469.6</v>
      </c>
      <c r="M27">
        <v>448.1</v>
      </c>
      <c r="N27">
        <v>425.9</v>
      </c>
      <c r="O27">
        <v>403.2</v>
      </c>
      <c r="P27">
        <v>672</v>
      </c>
      <c r="Q27">
        <v>649.6</v>
      </c>
      <c r="R27">
        <v>627</v>
      </c>
      <c r="S27">
        <v>602</v>
      </c>
      <c r="T27">
        <v>580.29999999999995</v>
      </c>
      <c r="U27">
        <v>558.70000000000005</v>
      </c>
      <c r="V27">
        <v>534.5</v>
      </c>
      <c r="W27">
        <v>515.6</v>
      </c>
      <c r="X27">
        <v>492</v>
      </c>
      <c r="Y27">
        <v>469.1</v>
      </c>
      <c r="Z27">
        <v>695.6</v>
      </c>
      <c r="AA27">
        <v>675.1</v>
      </c>
      <c r="AB27">
        <v>653.29999999999995</v>
      </c>
      <c r="AC27">
        <v>632</v>
      </c>
      <c r="AD27">
        <v>604.79999999999995</v>
      </c>
      <c r="AE27">
        <v>584.9</v>
      </c>
      <c r="AF27">
        <v>561.70000000000005</v>
      </c>
      <c r="AG27">
        <v>540.70000000000005</v>
      </c>
      <c r="AH27">
        <v>512.5</v>
      </c>
      <c r="AI27">
        <v>494</v>
      </c>
      <c r="AJ27">
        <v>467.2</v>
      </c>
      <c r="AK27">
        <v>441.7</v>
      </c>
      <c r="AL27">
        <v>656.7</v>
      </c>
      <c r="AM27">
        <v>634.4</v>
      </c>
      <c r="AN27">
        <v>607.79999999999995</v>
      </c>
      <c r="AO27">
        <v>583</v>
      </c>
      <c r="AP27">
        <v>560</v>
      </c>
      <c r="AQ27">
        <v>531.20000000000005</v>
      </c>
      <c r="AS27">
        <v>481.9</v>
      </c>
      <c r="AT27">
        <v>460.4</v>
      </c>
      <c r="AU27">
        <v>436.9</v>
      </c>
      <c r="AV27">
        <v>411.1</v>
      </c>
      <c r="AW27">
        <v>542.6</v>
      </c>
      <c r="AX27">
        <v>520.20000000000005</v>
      </c>
      <c r="AY27">
        <v>496.7</v>
      </c>
      <c r="AZ27">
        <v>471.2</v>
      </c>
      <c r="BA27">
        <v>448.5</v>
      </c>
      <c r="BB27">
        <v>425.5</v>
      </c>
      <c r="BC27">
        <v>398.4</v>
      </c>
      <c r="BD27">
        <v>642.79999999999995</v>
      </c>
      <c r="BE27">
        <v>614.9</v>
      </c>
      <c r="BF27">
        <v>596.1</v>
      </c>
      <c r="BG27">
        <v>572.20000000000005</v>
      </c>
      <c r="BH27">
        <v>552.29999999999995</v>
      </c>
      <c r="BI27">
        <v>528.5</v>
      </c>
      <c r="BJ27">
        <v>639.20000000000005</v>
      </c>
      <c r="BK27">
        <v>616.5</v>
      </c>
      <c r="BL27">
        <v>585.79999999999995</v>
      </c>
      <c r="BM27">
        <v>563.20000000000005</v>
      </c>
      <c r="BN27">
        <v>551.4</v>
      </c>
    </row>
    <row r="28" spans="1:66">
      <c r="A28" s="13">
        <v>63</v>
      </c>
      <c r="B28" t="s">
        <v>48</v>
      </c>
      <c r="C28" t="s">
        <v>47</v>
      </c>
      <c r="D28" t="s">
        <v>252</v>
      </c>
      <c r="E28">
        <v>516.5</v>
      </c>
      <c r="F28">
        <v>494.5</v>
      </c>
      <c r="G28">
        <v>470.5</v>
      </c>
      <c r="H28">
        <v>448.7</v>
      </c>
      <c r="I28">
        <v>422.6</v>
      </c>
      <c r="J28">
        <v>404.6</v>
      </c>
      <c r="K28" s="6">
        <v>548.1</v>
      </c>
      <c r="L28">
        <v>96.8</v>
      </c>
      <c r="M28">
        <v>119.1</v>
      </c>
      <c r="N28">
        <v>99.3</v>
      </c>
      <c r="O28">
        <v>120</v>
      </c>
      <c r="P28">
        <v>96.8</v>
      </c>
      <c r="Q28">
        <v>111.2</v>
      </c>
      <c r="R28">
        <v>103.1</v>
      </c>
      <c r="S28">
        <v>115.3</v>
      </c>
      <c r="T28">
        <v>110.5</v>
      </c>
      <c r="U28">
        <v>110.2</v>
      </c>
      <c r="V28">
        <v>104.7</v>
      </c>
      <c r="W28">
        <v>101.7</v>
      </c>
      <c r="X28">
        <v>84.1</v>
      </c>
      <c r="Y28">
        <v>89.8</v>
      </c>
      <c r="Z28">
        <v>128</v>
      </c>
      <c r="AA28">
        <v>108.5</v>
      </c>
      <c r="AB28">
        <v>92.4</v>
      </c>
      <c r="AC28">
        <v>122.2</v>
      </c>
      <c r="AD28">
        <v>101.8</v>
      </c>
      <c r="AE28">
        <v>113.7</v>
      </c>
      <c r="AF28">
        <v>97.8</v>
      </c>
      <c r="AG28">
        <v>83.3</v>
      </c>
      <c r="AH28">
        <v>96.3</v>
      </c>
      <c r="AI28">
        <v>82.6</v>
      </c>
      <c r="AJ28">
        <v>128.4</v>
      </c>
      <c r="AK28">
        <v>110</v>
      </c>
      <c r="AL28">
        <v>122.6</v>
      </c>
      <c r="AM28">
        <v>106.8</v>
      </c>
      <c r="AN28">
        <v>91.1</v>
      </c>
      <c r="AO28">
        <v>92.8</v>
      </c>
      <c r="AP28">
        <v>128</v>
      </c>
      <c r="AQ28">
        <v>111.8</v>
      </c>
      <c r="AS28">
        <v>82.4</v>
      </c>
      <c r="AT28">
        <v>119</v>
      </c>
      <c r="AU28">
        <v>100.6</v>
      </c>
      <c r="AV28">
        <v>88.6</v>
      </c>
      <c r="AW28">
        <v>125.9</v>
      </c>
      <c r="AX28">
        <v>108.3</v>
      </c>
      <c r="AY28">
        <v>93.6</v>
      </c>
      <c r="AZ28">
        <v>127.3</v>
      </c>
      <c r="BA28">
        <v>111.1</v>
      </c>
      <c r="BB28">
        <v>133.9</v>
      </c>
      <c r="BC28">
        <v>117</v>
      </c>
      <c r="BD28">
        <v>99.6</v>
      </c>
      <c r="BE28">
        <v>134.69999999999999</v>
      </c>
      <c r="BF28">
        <v>122.1</v>
      </c>
      <c r="BG28">
        <v>105.8</v>
      </c>
      <c r="BH28">
        <v>129</v>
      </c>
      <c r="BI28">
        <v>113</v>
      </c>
      <c r="BJ28">
        <v>143.6</v>
      </c>
      <c r="BK28">
        <v>126.3</v>
      </c>
      <c r="BL28">
        <v>104.9</v>
      </c>
      <c r="BM28">
        <v>88.6</v>
      </c>
      <c r="BN28">
        <v>130.9</v>
      </c>
    </row>
    <row r="29" spans="1:66">
      <c r="A29" s="14">
        <v>64</v>
      </c>
      <c r="B29" t="s">
        <v>48</v>
      </c>
      <c r="C29" t="s">
        <v>45</v>
      </c>
      <c r="D29" t="s">
        <v>252</v>
      </c>
      <c r="E29">
        <v>635.29999999999995</v>
      </c>
      <c r="F29">
        <v>610.70000000000005</v>
      </c>
      <c r="G29">
        <v>585.70000000000005</v>
      </c>
      <c r="H29">
        <v>562.79999999999995</v>
      </c>
      <c r="I29">
        <v>533.29999999999995</v>
      </c>
      <c r="J29">
        <v>510.3</v>
      </c>
      <c r="K29" s="6">
        <v>486.8</v>
      </c>
      <c r="L29">
        <v>461.5</v>
      </c>
      <c r="M29">
        <v>432.7</v>
      </c>
      <c r="N29">
        <v>407.1</v>
      </c>
      <c r="O29">
        <v>375.1</v>
      </c>
      <c r="P29">
        <v>624.5</v>
      </c>
      <c r="Q29">
        <v>595.29999999999995</v>
      </c>
      <c r="R29">
        <v>565.9</v>
      </c>
      <c r="S29">
        <v>535.79999999999995</v>
      </c>
      <c r="T29">
        <v>501.9</v>
      </c>
      <c r="U29">
        <v>473.1</v>
      </c>
      <c r="V29">
        <v>441.1</v>
      </c>
      <c r="W29">
        <v>564</v>
      </c>
      <c r="X29">
        <v>533.79999999999995</v>
      </c>
      <c r="Y29">
        <v>504</v>
      </c>
      <c r="Z29">
        <v>701</v>
      </c>
      <c r="AA29">
        <v>671.6</v>
      </c>
      <c r="AB29">
        <v>643</v>
      </c>
      <c r="AC29">
        <v>613.6</v>
      </c>
      <c r="AD29">
        <v>583.79999999999995</v>
      </c>
      <c r="AE29">
        <v>554.20000000000005</v>
      </c>
      <c r="AF29">
        <v>526.6</v>
      </c>
      <c r="AG29">
        <v>494.9</v>
      </c>
      <c r="AH29">
        <v>459.2</v>
      </c>
      <c r="AI29">
        <v>435.7</v>
      </c>
      <c r="AJ29">
        <v>402.3</v>
      </c>
      <c r="AK29">
        <v>647.5</v>
      </c>
      <c r="AL29">
        <v>623.20000000000005</v>
      </c>
      <c r="AM29">
        <v>596.1</v>
      </c>
      <c r="AN29">
        <v>564.29999999999995</v>
      </c>
      <c r="AO29">
        <v>538.9</v>
      </c>
      <c r="AP29">
        <v>510.9</v>
      </c>
      <c r="AQ29">
        <v>481.1</v>
      </c>
      <c r="AS29">
        <v>421.8</v>
      </c>
      <c r="AT29">
        <v>550.5</v>
      </c>
      <c r="AU29">
        <v>521.1</v>
      </c>
      <c r="AV29">
        <v>493.2</v>
      </c>
      <c r="AW29">
        <v>464.2</v>
      </c>
      <c r="AX29">
        <v>442.5</v>
      </c>
      <c r="AY29">
        <v>409</v>
      </c>
      <c r="AZ29">
        <v>554.4</v>
      </c>
      <c r="BA29">
        <v>526.20000000000005</v>
      </c>
      <c r="BB29">
        <v>502.1</v>
      </c>
      <c r="BC29">
        <v>473.7</v>
      </c>
      <c r="BD29">
        <v>445.9</v>
      </c>
      <c r="BE29">
        <v>679.3</v>
      </c>
      <c r="BF29">
        <v>655.5</v>
      </c>
      <c r="BG29">
        <v>631.29999999999995</v>
      </c>
      <c r="BH29">
        <v>605.20000000000005</v>
      </c>
      <c r="BI29">
        <v>582.5</v>
      </c>
      <c r="BJ29">
        <v>683.7</v>
      </c>
      <c r="BK29">
        <v>655.8</v>
      </c>
      <c r="BL29">
        <v>617.9</v>
      </c>
      <c r="BM29">
        <v>589.29999999999995</v>
      </c>
      <c r="BN29">
        <v>578.79999999999995</v>
      </c>
    </row>
    <row r="30" spans="1:66">
      <c r="A30" s="13">
        <v>65</v>
      </c>
      <c r="B30" t="s">
        <v>48</v>
      </c>
      <c r="C30" t="s">
        <v>46</v>
      </c>
      <c r="D30" t="s">
        <v>252</v>
      </c>
      <c r="E30">
        <v>587.79999999999995</v>
      </c>
      <c r="F30">
        <v>560.1</v>
      </c>
      <c r="G30">
        <v>535.20000000000005</v>
      </c>
      <c r="H30">
        <v>513.9</v>
      </c>
      <c r="I30">
        <v>489</v>
      </c>
      <c r="J30">
        <v>468.5</v>
      </c>
      <c r="K30" s="6">
        <v>442.4</v>
      </c>
      <c r="L30">
        <v>85.5</v>
      </c>
      <c r="M30">
        <v>108.7</v>
      </c>
      <c r="N30">
        <v>109.4</v>
      </c>
      <c r="O30">
        <v>120.6</v>
      </c>
      <c r="P30">
        <v>93.8</v>
      </c>
      <c r="Q30">
        <v>101.9</v>
      </c>
      <c r="R30">
        <v>94.9</v>
      </c>
      <c r="S30">
        <v>118.1</v>
      </c>
      <c r="T30">
        <v>105.6</v>
      </c>
      <c r="U30">
        <v>118.8</v>
      </c>
      <c r="V30">
        <v>111.4</v>
      </c>
      <c r="W30">
        <v>108.1</v>
      </c>
      <c r="X30">
        <v>88.6</v>
      </c>
      <c r="Y30">
        <v>95.4</v>
      </c>
      <c r="Z30">
        <v>136.69999999999999</v>
      </c>
      <c r="AA30">
        <v>116.5</v>
      </c>
      <c r="AB30">
        <v>98.2</v>
      </c>
      <c r="AC30">
        <v>142.30000000000001</v>
      </c>
      <c r="AD30">
        <v>126.2</v>
      </c>
      <c r="AE30">
        <v>127.8</v>
      </c>
      <c r="AF30">
        <v>110.5</v>
      </c>
      <c r="AG30">
        <v>92.7</v>
      </c>
      <c r="AH30">
        <v>103.2</v>
      </c>
      <c r="AI30">
        <v>86.8</v>
      </c>
      <c r="AJ30">
        <v>125.1</v>
      </c>
      <c r="AK30">
        <v>105.2</v>
      </c>
      <c r="AL30">
        <v>109.7</v>
      </c>
      <c r="AM30">
        <v>92.4</v>
      </c>
      <c r="AN30">
        <v>71.3</v>
      </c>
      <c r="AO30">
        <v>85.9</v>
      </c>
      <c r="AP30">
        <v>115.9</v>
      </c>
      <c r="AQ30">
        <v>95.6</v>
      </c>
      <c r="AS30">
        <v>54.7</v>
      </c>
      <c r="AT30">
        <v>149.1</v>
      </c>
      <c r="AU30">
        <v>126.9</v>
      </c>
      <c r="AV30">
        <v>107</v>
      </c>
      <c r="AW30">
        <v>143.19999999999999</v>
      </c>
      <c r="AX30">
        <v>125.1</v>
      </c>
      <c r="AY30">
        <v>104.7</v>
      </c>
      <c r="AZ30">
        <v>156.5</v>
      </c>
      <c r="BA30">
        <v>135.30000000000001</v>
      </c>
      <c r="BB30">
        <v>142.5</v>
      </c>
      <c r="BC30">
        <v>120.3</v>
      </c>
      <c r="BD30">
        <v>101.9</v>
      </c>
      <c r="BE30">
        <v>136.80000000000001</v>
      </c>
      <c r="BF30">
        <v>119.3</v>
      </c>
      <c r="BG30">
        <v>102.3</v>
      </c>
      <c r="BH30">
        <v>113.4</v>
      </c>
      <c r="BI30">
        <v>95.5</v>
      </c>
      <c r="BJ30">
        <v>142.69999999999999</v>
      </c>
      <c r="BK30">
        <v>125.5</v>
      </c>
      <c r="BL30">
        <v>95.7</v>
      </c>
      <c r="BM30">
        <v>79.599999999999994</v>
      </c>
      <c r="BN30">
        <v>82.5</v>
      </c>
    </row>
    <row r="31" spans="1:66">
      <c r="A31" s="14">
        <v>66</v>
      </c>
      <c r="B31" t="s">
        <v>48</v>
      </c>
      <c r="C31" t="s">
        <v>47</v>
      </c>
      <c r="D31" t="s">
        <v>252</v>
      </c>
      <c r="E31">
        <v>608</v>
      </c>
      <c r="F31">
        <v>584.5</v>
      </c>
      <c r="G31">
        <v>560.6</v>
      </c>
      <c r="H31">
        <v>538</v>
      </c>
      <c r="I31">
        <v>509.7</v>
      </c>
      <c r="J31">
        <v>487.1</v>
      </c>
      <c r="K31" s="6">
        <v>460.9</v>
      </c>
      <c r="L31">
        <v>102.7</v>
      </c>
      <c r="M31">
        <v>104.6</v>
      </c>
      <c r="N31">
        <v>92.7</v>
      </c>
      <c r="O31">
        <v>109.7</v>
      </c>
      <c r="P31">
        <v>86.8</v>
      </c>
      <c r="Q31">
        <v>98.4</v>
      </c>
      <c r="R31">
        <v>86.7</v>
      </c>
      <c r="S31">
        <v>104.6</v>
      </c>
      <c r="T31">
        <v>104.7</v>
      </c>
      <c r="U31">
        <v>107.2</v>
      </c>
      <c r="V31">
        <v>104.4</v>
      </c>
      <c r="W31">
        <v>107.4</v>
      </c>
      <c r="X31">
        <v>88.8</v>
      </c>
      <c r="Y31">
        <v>98.9</v>
      </c>
      <c r="Z31">
        <v>125.7</v>
      </c>
      <c r="AA31">
        <v>108.8</v>
      </c>
      <c r="AB31">
        <v>91.2</v>
      </c>
      <c r="AC31">
        <v>128.1</v>
      </c>
      <c r="AD31">
        <v>107.4</v>
      </c>
      <c r="AE31">
        <v>103.5</v>
      </c>
      <c r="AF31">
        <v>86</v>
      </c>
      <c r="AG31">
        <v>70</v>
      </c>
      <c r="AH31">
        <v>91</v>
      </c>
      <c r="AI31">
        <v>75.400000000000006</v>
      </c>
      <c r="AJ31">
        <v>118.7</v>
      </c>
      <c r="AK31">
        <v>100.6</v>
      </c>
      <c r="AL31">
        <v>113.6</v>
      </c>
      <c r="AM31">
        <v>97.7</v>
      </c>
      <c r="AN31">
        <v>78.900000000000006</v>
      </c>
      <c r="AO31">
        <v>93.3</v>
      </c>
      <c r="AP31">
        <v>128.30000000000001</v>
      </c>
      <c r="AQ31">
        <v>112.5</v>
      </c>
      <c r="AS31">
        <v>83.2</v>
      </c>
      <c r="AT31">
        <v>127.1</v>
      </c>
      <c r="AU31">
        <v>110.6</v>
      </c>
      <c r="AV31">
        <v>95.2</v>
      </c>
      <c r="AW31">
        <v>132.6</v>
      </c>
      <c r="AX31">
        <v>117.6</v>
      </c>
      <c r="AY31">
        <v>101.1</v>
      </c>
      <c r="AZ31">
        <v>123.2</v>
      </c>
      <c r="BA31">
        <v>106.7</v>
      </c>
      <c r="BB31">
        <v>138.6</v>
      </c>
      <c r="BC31">
        <v>123.5</v>
      </c>
      <c r="BD31">
        <v>108.8</v>
      </c>
      <c r="BE31">
        <v>141.19999999999999</v>
      </c>
      <c r="BF31">
        <v>126.7</v>
      </c>
      <c r="BG31">
        <v>113</v>
      </c>
      <c r="BH31">
        <v>117.8</v>
      </c>
      <c r="BI31">
        <v>103.6</v>
      </c>
      <c r="BJ31">
        <v>143.1</v>
      </c>
      <c r="BK31">
        <v>127.8</v>
      </c>
      <c r="BL31">
        <v>115.6</v>
      </c>
      <c r="BM31">
        <v>99.5</v>
      </c>
      <c r="BN31">
        <v>117.7</v>
      </c>
    </row>
    <row r="32" spans="1:66">
      <c r="A32" s="13">
        <v>67</v>
      </c>
      <c r="B32" t="s">
        <v>48</v>
      </c>
      <c r="C32" t="s">
        <v>45</v>
      </c>
      <c r="D32" t="s">
        <v>252</v>
      </c>
      <c r="E32">
        <v>505.9</v>
      </c>
      <c r="F32">
        <v>478.2</v>
      </c>
      <c r="G32">
        <v>452.3</v>
      </c>
      <c r="H32">
        <v>427.7</v>
      </c>
      <c r="I32">
        <v>397.4</v>
      </c>
      <c r="J32">
        <v>374.5</v>
      </c>
      <c r="K32" s="6">
        <v>519.70000000000005</v>
      </c>
      <c r="L32">
        <v>494.5</v>
      </c>
      <c r="M32">
        <v>470.7</v>
      </c>
      <c r="N32">
        <v>449</v>
      </c>
      <c r="O32">
        <v>425.2</v>
      </c>
      <c r="P32">
        <v>627.1</v>
      </c>
      <c r="Q32">
        <v>607.70000000000005</v>
      </c>
      <c r="R32">
        <v>584.4</v>
      </c>
      <c r="S32">
        <v>560.6</v>
      </c>
      <c r="T32">
        <v>537.70000000000005</v>
      </c>
      <c r="U32">
        <v>513.29999999999995</v>
      </c>
      <c r="V32">
        <v>488.7</v>
      </c>
      <c r="W32">
        <v>469.5</v>
      </c>
      <c r="X32">
        <v>443.3</v>
      </c>
      <c r="Y32">
        <v>419.4</v>
      </c>
      <c r="Z32">
        <v>671.8</v>
      </c>
      <c r="AA32">
        <v>648.29999999999995</v>
      </c>
      <c r="AB32">
        <v>622.79999999999995</v>
      </c>
      <c r="AC32">
        <v>597.9</v>
      </c>
      <c r="AD32">
        <v>570.20000000000005</v>
      </c>
      <c r="AE32">
        <v>549.4</v>
      </c>
      <c r="AF32">
        <v>525</v>
      </c>
      <c r="AG32">
        <v>497</v>
      </c>
      <c r="AH32">
        <v>465</v>
      </c>
      <c r="AI32">
        <v>444.7</v>
      </c>
      <c r="AJ32">
        <v>417.8</v>
      </c>
      <c r="AK32">
        <v>626.29999999999995</v>
      </c>
      <c r="AL32">
        <v>603.70000000000005</v>
      </c>
      <c r="AM32">
        <v>582.79999999999995</v>
      </c>
      <c r="AN32">
        <v>555.1</v>
      </c>
      <c r="AO32">
        <v>533.4</v>
      </c>
      <c r="AP32">
        <v>509.1</v>
      </c>
      <c r="AQ32">
        <v>484.4</v>
      </c>
      <c r="AS32">
        <v>435.6</v>
      </c>
      <c r="AT32">
        <v>415.7</v>
      </c>
      <c r="AU32">
        <v>543.1</v>
      </c>
      <c r="AV32">
        <v>519.70000000000005</v>
      </c>
      <c r="AW32">
        <v>496.4</v>
      </c>
      <c r="AX32">
        <v>474.3</v>
      </c>
      <c r="AY32">
        <v>448.8</v>
      </c>
      <c r="AZ32">
        <v>424.2</v>
      </c>
      <c r="BA32">
        <v>397.9</v>
      </c>
      <c r="BB32">
        <v>607.79999999999995</v>
      </c>
      <c r="BC32">
        <v>582.5</v>
      </c>
      <c r="BD32">
        <v>559.29999999999995</v>
      </c>
      <c r="BE32">
        <v>528.4</v>
      </c>
      <c r="BF32">
        <v>510.3</v>
      </c>
      <c r="BG32">
        <v>488.4</v>
      </c>
      <c r="BH32">
        <v>464.6</v>
      </c>
      <c r="BI32">
        <v>440.2</v>
      </c>
      <c r="BJ32">
        <v>628.4</v>
      </c>
      <c r="BK32">
        <v>607.5</v>
      </c>
      <c r="BL32">
        <v>575.5</v>
      </c>
      <c r="BM32">
        <v>551.70000000000005</v>
      </c>
      <c r="BN32">
        <v>537.70000000000005</v>
      </c>
    </row>
    <row r="33" spans="1:66">
      <c r="A33" s="14">
        <v>68</v>
      </c>
      <c r="B33" t="s">
        <v>48</v>
      </c>
      <c r="C33" t="s">
        <v>47</v>
      </c>
      <c r="D33" t="s">
        <v>252</v>
      </c>
      <c r="E33">
        <v>602.20000000000005</v>
      </c>
      <c r="F33">
        <v>581.6</v>
      </c>
      <c r="G33">
        <v>561</v>
      </c>
      <c r="H33">
        <v>540.20000000000005</v>
      </c>
      <c r="I33">
        <v>515.4</v>
      </c>
      <c r="J33">
        <v>493.6</v>
      </c>
      <c r="K33" s="6">
        <v>472.7</v>
      </c>
      <c r="L33">
        <v>93.9</v>
      </c>
      <c r="M33">
        <v>104.6</v>
      </c>
      <c r="N33">
        <v>104.5</v>
      </c>
      <c r="O33">
        <v>108.8</v>
      </c>
      <c r="P33">
        <v>85.9</v>
      </c>
      <c r="Q33">
        <v>94.8</v>
      </c>
      <c r="R33">
        <v>96</v>
      </c>
      <c r="S33">
        <v>124.1</v>
      </c>
      <c r="T33">
        <v>104.5</v>
      </c>
      <c r="U33">
        <v>113</v>
      </c>
      <c r="V33">
        <v>124.9</v>
      </c>
      <c r="W33">
        <v>108.2</v>
      </c>
      <c r="X33">
        <v>93</v>
      </c>
      <c r="Y33">
        <v>99.9</v>
      </c>
      <c r="Z33">
        <v>126</v>
      </c>
      <c r="AA33">
        <v>108.9</v>
      </c>
      <c r="AB33">
        <v>93.3</v>
      </c>
      <c r="AC33">
        <v>123.7</v>
      </c>
      <c r="AD33">
        <v>105.2</v>
      </c>
      <c r="AE33">
        <v>107</v>
      </c>
      <c r="AF33">
        <v>95.1</v>
      </c>
      <c r="AG33">
        <v>86.9</v>
      </c>
      <c r="AH33">
        <v>111.6</v>
      </c>
      <c r="AI33">
        <v>96.3</v>
      </c>
      <c r="AJ33">
        <v>133.6</v>
      </c>
      <c r="AK33">
        <v>116.7</v>
      </c>
      <c r="AL33">
        <v>114.2</v>
      </c>
      <c r="AM33">
        <v>97.3</v>
      </c>
      <c r="AN33">
        <v>78.2</v>
      </c>
      <c r="AO33">
        <v>92.6</v>
      </c>
      <c r="AP33">
        <v>120.2</v>
      </c>
      <c r="AQ33">
        <v>100.5</v>
      </c>
      <c r="AS33">
        <v>65.099999999999994</v>
      </c>
      <c r="AT33">
        <v>114.5</v>
      </c>
      <c r="AU33">
        <v>92.9</v>
      </c>
      <c r="AV33">
        <v>113</v>
      </c>
      <c r="AW33">
        <v>142.4</v>
      </c>
      <c r="AX33">
        <v>124.6</v>
      </c>
      <c r="AY33">
        <v>101.5</v>
      </c>
      <c r="AZ33">
        <v>128.30000000000001</v>
      </c>
      <c r="BA33">
        <v>107.6</v>
      </c>
      <c r="BB33">
        <v>137.69999999999999</v>
      </c>
      <c r="BC33">
        <v>115.7</v>
      </c>
      <c r="BD33">
        <v>96.1</v>
      </c>
      <c r="BE33">
        <v>140</v>
      </c>
      <c r="BF33">
        <v>122.8</v>
      </c>
      <c r="BG33">
        <v>106.5</v>
      </c>
      <c r="BH33">
        <v>121.3</v>
      </c>
      <c r="BI33">
        <v>104.2</v>
      </c>
      <c r="BJ33">
        <v>141.80000000000001</v>
      </c>
      <c r="BK33">
        <v>121.5</v>
      </c>
      <c r="BL33">
        <v>97.2</v>
      </c>
      <c r="BM33">
        <v>81.099999999999994</v>
      </c>
      <c r="BN33">
        <v>109</v>
      </c>
    </row>
    <row r="34" spans="1:66">
      <c r="A34" s="13">
        <v>69</v>
      </c>
      <c r="B34" t="s">
        <v>48</v>
      </c>
      <c r="C34" t="s">
        <v>46</v>
      </c>
      <c r="D34" t="s">
        <v>252</v>
      </c>
      <c r="E34">
        <v>566</v>
      </c>
      <c r="F34">
        <v>541.29999999999995</v>
      </c>
      <c r="G34">
        <v>519</v>
      </c>
      <c r="H34">
        <v>499.9</v>
      </c>
      <c r="I34">
        <v>477.4</v>
      </c>
      <c r="J34">
        <v>456.7</v>
      </c>
      <c r="K34" s="6">
        <v>432.7</v>
      </c>
      <c r="L34">
        <v>90.8</v>
      </c>
      <c r="M34">
        <v>97.4</v>
      </c>
      <c r="N34">
        <v>101.4</v>
      </c>
      <c r="O34">
        <v>109.2</v>
      </c>
      <c r="P34">
        <v>80.400000000000006</v>
      </c>
      <c r="Q34">
        <v>93</v>
      </c>
      <c r="R34">
        <v>101.3</v>
      </c>
      <c r="S34">
        <v>123.6</v>
      </c>
      <c r="T34">
        <v>100.1</v>
      </c>
      <c r="U34">
        <v>117.2</v>
      </c>
      <c r="V34">
        <v>122.8</v>
      </c>
      <c r="W34">
        <v>105.9</v>
      </c>
      <c r="X34">
        <v>83.1</v>
      </c>
      <c r="Y34">
        <v>89.3</v>
      </c>
      <c r="Z34">
        <v>121</v>
      </c>
      <c r="AA34">
        <v>101.2</v>
      </c>
      <c r="AB34">
        <v>80.5</v>
      </c>
      <c r="AC34">
        <v>138.19999999999999</v>
      </c>
      <c r="AD34">
        <v>115.8</v>
      </c>
      <c r="AE34">
        <v>115.6</v>
      </c>
      <c r="AF34">
        <v>98.1</v>
      </c>
      <c r="AG34">
        <v>80.599999999999994</v>
      </c>
      <c r="AH34">
        <v>101.1</v>
      </c>
      <c r="AI34">
        <v>87.2</v>
      </c>
      <c r="AJ34">
        <v>136.30000000000001</v>
      </c>
      <c r="AK34">
        <v>118.2</v>
      </c>
      <c r="AL34">
        <v>123.9</v>
      </c>
      <c r="AM34">
        <v>109.9</v>
      </c>
      <c r="AN34">
        <v>87.6</v>
      </c>
      <c r="AO34">
        <v>102.4</v>
      </c>
      <c r="AP34">
        <v>117.8</v>
      </c>
      <c r="AQ34">
        <v>100.5</v>
      </c>
      <c r="AS34">
        <v>67.099999999999994</v>
      </c>
      <c r="AT34">
        <v>118.4</v>
      </c>
      <c r="AU34">
        <v>101.4</v>
      </c>
      <c r="AV34">
        <v>86</v>
      </c>
      <c r="AW34">
        <v>135.5</v>
      </c>
      <c r="AX34">
        <v>120.4</v>
      </c>
      <c r="AY34">
        <v>103.6</v>
      </c>
      <c r="AZ34">
        <v>133.69999999999999</v>
      </c>
      <c r="BA34">
        <v>117.8</v>
      </c>
      <c r="BB34">
        <v>148.69999999999999</v>
      </c>
      <c r="BC34">
        <v>131.80000000000001</v>
      </c>
      <c r="BD34">
        <v>114.1</v>
      </c>
      <c r="BE34">
        <v>154.19999999999999</v>
      </c>
      <c r="BF34">
        <v>140.4</v>
      </c>
      <c r="BG34">
        <v>128</v>
      </c>
      <c r="BH34">
        <v>115.6</v>
      </c>
      <c r="BI34">
        <v>102.2</v>
      </c>
      <c r="BJ34">
        <v>154.4</v>
      </c>
      <c r="BK34">
        <v>136.80000000000001</v>
      </c>
      <c r="BL34">
        <v>113.4</v>
      </c>
      <c r="BM34">
        <v>99.8</v>
      </c>
      <c r="BN34">
        <v>118.9</v>
      </c>
    </row>
    <row r="35" spans="1:66">
      <c r="A35" s="14">
        <v>70</v>
      </c>
      <c r="B35" t="s">
        <v>48</v>
      </c>
      <c r="C35" t="s">
        <v>46</v>
      </c>
      <c r="D35" t="s">
        <v>252</v>
      </c>
      <c r="E35">
        <v>602</v>
      </c>
      <c r="F35">
        <v>570.70000000000005</v>
      </c>
      <c r="G35">
        <v>543.70000000000005</v>
      </c>
      <c r="H35">
        <v>516.6</v>
      </c>
      <c r="I35">
        <v>483</v>
      </c>
      <c r="J35">
        <v>458</v>
      </c>
      <c r="K35" s="6">
        <v>428.2</v>
      </c>
      <c r="L35">
        <v>96.9</v>
      </c>
      <c r="M35">
        <v>107.5</v>
      </c>
      <c r="N35" s="28"/>
      <c r="O35">
        <v>124.4</v>
      </c>
      <c r="P35">
        <v>94.4</v>
      </c>
      <c r="Q35">
        <v>90.9</v>
      </c>
      <c r="R35">
        <v>92.5</v>
      </c>
      <c r="S35">
        <v>111.9</v>
      </c>
      <c r="T35">
        <v>106.1</v>
      </c>
      <c r="U35">
        <v>112.8</v>
      </c>
      <c r="V35">
        <v>117.6</v>
      </c>
      <c r="W35">
        <v>97.7</v>
      </c>
      <c r="X35">
        <v>76.2</v>
      </c>
      <c r="Y35">
        <v>96.6</v>
      </c>
      <c r="Z35">
        <v>120</v>
      </c>
      <c r="AA35">
        <v>97.3</v>
      </c>
      <c r="AB35">
        <v>77</v>
      </c>
      <c r="AC35">
        <v>138</v>
      </c>
      <c r="AD35">
        <v>112</v>
      </c>
      <c r="AE35">
        <v>115.8</v>
      </c>
      <c r="AF35">
        <v>97</v>
      </c>
      <c r="AG35">
        <v>76</v>
      </c>
      <c r="AH35">
        <v>101.2</v>
      </c>
      <c r="AI35">
        <v>83</v>
      </c>
      <c r="AJ35">
        <v>122.5</v>
      </c>
      <c r="AK35">
        <v>109.6</v>
      </c>
      <c r="AL35">
        <v>116.6</v>
      </c>
      <c r="AM35">
        <v>108.3</v>
      </c>
      <c r="AN35">
        <v>81.7</v>
      </c>
      <c r="AO35">
        <v>102.9</v>
      </c>
      <c r="AP35">
        <v>118.3</v>
      </c>
      <c r="AQ35">
        <v>95.4</v>
      </c>
      <c r="AS35">
        <v>52.1</v>
      </c>
      <c r="AT35">
        <v>118</v>
      </c>
      <c r="AU35">
        <v>98</v>
      </c>
      <c r="AV35">
        <v>114</v>
      </c>
      <c r="AW35">
        <v>143.4</v>
      </c>
      <c r="AX35">
        <v>124.8</v>
      </c>
      <c r="AY35">
        <v>105</v>
      </c>
      <c r="AZ35">
        <v>151.69999999999999</v>
      </c>
      <c r="BA35">
        <v>128.9</v>
      </c>
      <c r="BB35">
        <v>148</v>
      </c>
      <c r="BC35">
        <v>127.3</v>
      </c>
      <c r="BD35">
        <v>105.9</v>
      </c>
      <c r="BE35">
        <v>142</v>
      </c>
      <c r="BF35">
        <v>126.1</v>
      </c>
      <c r="BG35">
        <v>109.6</v>
      </c>
      <c r="BH35">
        <v>121.2</v>
      </c>
      <c r="BI35">
        <v>101.7</v>
      </c>
      <c r="BJ35">
        <v>138.69999999999999</v>
      </c>
      <c r="BK35">
        <v>119.7</v>
      </c>
      <c r="BL35">
        <v>92.2</v>
      </c>
      <c r="BM35">
        <v>104.2</v>
      </c>
      <c r="BN35">
        <v>95.6</v>
      </c>
    </row>
    <row r="36" spans="1:66">
      <c r="A36" s="13">
        <v>71</v>
      </c>
      <c r="B36" t="s">
        <v>48</v>
      </c>
      <c r="C36" t="s">
        <v>45</v>
      </c>
      <c r="D36" t="s">
        <v>252</v>
      </c>
      <c r="E36">
        <v>634.79999999999995</v>
      </c>
      <c r="F36">
        <v>611.20000000000005</v>
      </c>
      <c r="G36">
        <v>586.20000000000005</v>
      </c>
      <c r="H36">
        <v>563.70000000000005</v>
      </c>
      <c r="I36">
        <v>537.4</v>
      </c>
      <c r="J36">
        <v>515.29999999999995</v>
      </c>
      <c r="K36" s="6">
        <v>491.2</v>
      </c>
      <c r="L36">
        <v>467.2</v>
      </c>
      <c r="M36">
        <v>443.8</v>
      </c>
      <c r="N36">
        <v>419.2</v>
      </c>
      <c r="O36">
        <v>396.4</v>
      </c>
      <c r="P36">
        <v>627.5</v>
      </c>
      <c r="Q36">
        <v>603</v>
      </c>
      <c r="R36">
        <v>580</v>
      </c>
      <c r="S36">
        <v>558.70000000000005</v>
      </c>
      <c r="T36">
        <v>536.20000000000005</v>
      </c>
      <c r="U36">
        <v>511.3</v>
      </c>
      <c r="V36">
        <v>485.4</v>
      </c>
      <c r="W36">
        <v>463.8</v>
      </c>
      <c r="X36">
        <v>435</v>
      </c>
      <c r="Y36">
        <v>412.2</v>
      </c>
      <c r="Z36">
        <v>643.9</v>
      </c>
      <c r="AA36">
        <v>618.79999999999995</v>
      </c>
      <c r="AB36">
        <v>593.1</v>
      </c>
      <c r="AC36">
        <v>568.20000000000005</v>
      </c>
      <c r="AD36">
        <v>540.5</v>
      </c>
      <c r="AE36">
        <v>521.1</v>
      </c>
      <c r="AF36">
        <v>499</v>
      </c>
      <c r="AG36">
        <v>474</v>
      </c>
      <c r="AH36">
        <v>444.5</v>
      </c>
      <c r="AI36">
        <v>423.9</v>
      </c>
      <c r="AJ36">
        <v>541.9</v>
      </c>
      <c r="AK36">
        <v>514.5</v>
      </c>
      <c r="AL36">
        <v>683.3</v>
      </c>
      <c r="AM36">
        <v>660.1</v>
      </c>
      <c r="AN36">
        <v>632.79999999999995</v>
      </c>
      <c r="AO36">
        <v>607.9</v>
      </c>
      <c r="AP36">
        <v>584.1</v>
      </c>
      <c r="AQ36">
        <v>556.70000000000005</v>
      </c>
      <c r="AS36">
        <v>505.5</v>
      </c>
      <c r="AT36">
        <v>483.6</v>
      </c>
      <c r="AU36">
        <v>457.5</v>
      </c>
      <c r="AV36">
        <v>429.6</v>
      </c>
      <c r="AW36">
        <v>558.5</v>
      </c>
      <c r="AX36">
        <v>535.6</v>
      </c>
      <c r="AY36">
        <v>508.7</v>
      </c>
      <c r="AZ36">
        <v>483.8</v>
      </c>
      <c r="BA36">
        <v>456.8</v>
      </c>
      <c r="BB36">
        <v>433.3</v>
      </c>
      <c r="BC36">
        <v>406.3</v>
      </c>
      <c r="BD36">
        <v>639</v>
      </c>
      <c r="BE36">
        <v>609.79999999999995</v>
      </c>
      <c r="BF36">
        <v>586.4</v>
      </c>
      <c r="BG36">
        <v>564.1</v>
      </c>
      <c r="BH36">
        <v>540.9</v>
      </c>
      <c r="BI36">
        <v>515.70000000000005</v>
      </c>
      <c r="BJ36">
        <v>669.7</v>
      </c>
      <c r="BK36">
        <v>642.20000000000005</v>
      </c>
      <c r="BL36">
        <v>605.5</v>
      </c>
      <c r="BM36">
        <v>579.79999999999995</v>
      </c>
      <c r="BN36">
        <v>568.20000000000005</v>
      </c>
    </row>
    <row r="37" spans="1:66">
      <c r="A37" s="14">
        <v>72</v>
      </c>
      <c r="B37" t="s">
        <v>48</v>
      </c>
      <c r="C37" t="s">
        <v>47</v>
      </c>
      <c r="D37" t="s">
        <v>252</v>
      </c>
      <c r="E37">
        <v>626.6</v>
      </c>
      <c r="F37">
        <v>604.4</v>
      </c>
      <c r="G37">
        <v>582.9</v>
      </c>
      <c r="H37">
        <v>562.29999999999995</v>
      </c>
      <c r="I37">
        <v>538.70000000000005</v>
      </c>
      <c r="J37">
        <v>515.6</v>
      </c>
      <c r="K37" s="6">
        <v>492.6</v>
      </c>
      <c r="L37">
        <v>100.9</v>
      </c>
      <c r="M37">
        <v>109</v>
      </c>
      <c r="N37">
        <v>108.9</v>
      </c>
      <c r="O37">
        <v>124</v>
      </c>
      <c r="P37">
        <v>105.8</v>
      </c>
      <c r="Q37">
        <v>108.2</v>
      </c>
      <c r="R37">
        <v>105.7</v>
      </c>
      <c r="S37">
        <v>125.7</v>
      </c>
      <c r="T37">
        <v>109.2</v>
      </c>
      <c r="U37">
        <v>109</v>
      </c>
      <c r="V37">
        <v>109.3</v>
      </c>
      <c r="W37">
        <v>107.6</v>
      </c>
      <c r="X37">
        <v>86.1</v>
      </c>
      <c r="Y37">
        <v>90.7</v>
      </c>
      <c r="Z37">
        <v>112.9</v>
      </c>
      <c r="AA37">
        <v>95.1</v>
      </c>
      <c r="AB37">
        <v>76.5</v>
      </c>
      <c r="AC37">
        <v>121.2</v>
      </c>
      <c r="AD37">
        <v>97.1</v>
      </c>
      <c r="AE37">
        <v>108.1</v>
      </c>
      <c r="AF37">
        <v>90.1</v>
      </c>
      <c r="AG37">
        <v>72.599999999999994</v>
      </c>
      <c r="AH37">
        <v>89.5</v>
      </c>
      <c r="AI37">
        <v>72.5</v>
      </c>
      <c r="AJ37">
        <v>117.3</v>
      </c>
      <c r="AK37">
        <v>105.5</v>
      </c>
      <c r="AL37">
        <v>112.1</v>
      </c>
      <c r="AM37">
        <v>96.5</v>
      </c>
      <c r="AN37">
        <v>73.5</v>
      </c>
      <c r="AO37">
        <v>89</v>
      </c>
      <c r="AP37">
        <v>104.5</v>
      </c>
      <c r="AQ37">
        <v>116.5</v>
      </c>
      <c r="AS37">
        <v>77.599999999999994</v>
      </c>
      <c r="AT37">
        <v>125.1</v>
      </c>
      <c r="AU37">
        <v>103.8</v>
      </c>
      <c r="AV37">
        <v>86.7</v>
      </c>
      <c r="AW37">
        <v>130.69999999999999</v>
      </c>
      <c r="AX37">
        <v>113.3</v>
      </c>
      <c r="AY37">
        <v>94.6</v>
      </c>
      <c r="AZ37">
        <v>129.80000000000001</v>
      </c>
      <c r="BA37">
        <v>110.3</v>
      </c>
      <c r="BB37">
        <v>133.9</v>
      </c>
      <c r="BC37">
        <v>113.6</v>
      </c>
      <c r="BD37">
        <v>97.3</v>
      </c>
      <c r="BE37">
        <v>140.19999999999999</v>
      </c>
      <c r="BF37">
        <v>125.6</v>
      </c>
      <c r="BG37">
        <v>108</v>
      </c>
      <c r="BH37">
        <v>120.3</v>
      </c>
      <c r="BI37">
        <v>102.9</v>
      </c>
      <c r="BJ37">
        <v>152.1</v>
      </c>
      <c r="BK37">
        <v>133</v>
      </c>
      <c r="BL37">
        <v>103.9</v>
      </c>
      <c r="BM37">
        <v>88.6</v>
      </c>
      <c r="BN37">
        <v>99.3</v>
      </c>
    </row>
    <row r="38" spans="1:66">
      <c r="A38" s="13">
        <v>73</v>
      </c>
      <c r="B38" t="s">
        <v>48</v>
      </c>
      <c r="C38" t="s">
        <v>46</v>
      </c>
      <c r="D38" t="s">
        <v>252</v>
      </c>
      <c r="E38">
        <v>622.6</v>
      </c>
      <c r="F38">
        <v>597.70000000000005</v>
      </c>
      <c r="G38">
        <v>574.29999999999995</v>
      </c>
      <c r="H38">
        <v>550.9</v>
      </c>
      <c r="I38">
        <v>524.79999999999995</v>
      </c>
      <c r="J38">
        <v>499.3</v>
      </c>
      <c r="K38" s="6">
        <v>472.2</v>
      </c>
      <c r="L38">
        <v>109.9</v>
      </c>
      <c r="M38">
        <v>104.3</v>
      </c>
      <c r="N38">
        <v>105.8</v>
      </c>
      <c r="O38">
        <v>125</v>
      </c>
      <c r="P38">
        <v>101.8</v>
      </c>
      <c r="Q38">
        <v>101.2</v>
      </c>
      <c r="R38">
        <v>106.3</v>
      </c>
      <c r="S38">
        <v>131.6</v>
      </c>
      <c r="T38">
        <v>115.3</v>
      </c>
      <c r="U38">
        <v>128.6</v>
      </c>
      <c r="V38">
        <v>110.4</v>
      </c>
      <c r="W38">
        <v>115.9</v>
      </c>
      <c r="X38">
        <v>97</v>
      </c>
      <c r="Y38">
        <v>105.7</v>
      </c>
      <c r="Z38">
        <v>135.69999999999999</v>
      </c>
      <c r="AA38">
        <v>118.5</v>
      </c>
      <c r="AB38">
        <v>105.2</v>
      </c>
      <c r="AC38">
        <v>133.69999999999999</v>
      </c>
      <c r="AD38">
        <v>118</v>
      </c>
      <c r="AE38">
        <v>125.3</v>
      </c>
      <c r="AF38">
        <v>113</v>
      </c>
      <c r="AG38">
        <v>99.3</v>
      </c>
      <c r="AH38">
        <v>120</v>
      </c>
      <c r="AI38">
        <v>104.5</v>
      </c>
      <c r="AJ38">
        <v>140.80000000000001</v>
      </c>
      <c r="AK38">
        <v>124.5</v>
      </c>
      <c r="AL38">
        <v>124.2</v>
      </c>
      <c r="AM38">
        <v>110.8</v>
      </c>
      <c r="AN38">
        <v>96.8</v>
      </c>
      <c r="AO38">
        <v>103.5</v>
      </c>
      <c r="AP38">
        <v>115.6</v>
      </c>
      <c r="AQ38">
        <v>101.7</v>
      </c>
      <c r="AS38">
        <v>73.2</v>
      </c>
      <c r="AT38">
        <v>120.5</v>
      </c>
      <c r="AU38">
        <v>104.5</v>
      </c>
      <c r="AV38">
        <v>88.3</v>
      </c>
      <c r="AW38">
        <v>131.9</v>
      </c>
      <c r="AX38">
        <v>120.5</v>
      </c>
      <c r="AY38">
        <v>105</v>
      </c>
      <c r="AZ38">
        <v>151</v>
      </c>
      <c r="BA38">
        <v>132.69999999999999</v>
      </c>
      <c r="BB38">
        <v>150.1</v>
      </c>
      <c r="BC38">
        <v>135.4</v>
      </c>
      <c r="BD38">
        <v>119.4</v>
      </c>
      <c r="BE38">
        <v>161</v>
      </c>
      <c r="BF38">
        <v>147.30000000000001</v>
      </c>
      <c r="BG38">
        <v>132.4</v>
      </c>
      <c r="BH38">
        <v>116.5</v>
      </c>
      <c r="BI38">
        <v>103</v>
      </c>
      <c r="BJ38">
        <v>150.30000000000001</v>
      </c>
      <c r="BK38">
        <v>137.5</v>
      </c>
      <c r="BL38">
        <v>111.8</v>
      </c>
      <c r="BM38">
        <v>95.1</v>
      </c>
      <c r="BN38">
        <v>107.9</v>
      </c>
    </row>
    <row r="39" spans="1:66">
      <c r="A39" s="14">
        <v>74</v>
      </c>
      <c r="B39" t="s">
        <v>48</v>
      </c>
      <c r="C39" t="s">
        <v>46</v>
      </c>
      <c r="D39" t="s">
        <v>252</v>
      </c>
      <c r="E39">
        <v>602.6</v>
      </c>
      <c r="F39">
        <v>572.6</v>
      </c>
      <c r="G39">
        <v>548</v>
      </c>
      <c r="H39">
        <v>524.4</v>
      </c>
      <c r="I39">
        <v>495.3</v>
      </c>
      <c r="J39">
        <v>473.7</v>
      </c>
      <c r="K39" s="6">
        <v>447.4</v>
      </c>
      <c r="L39">
        <v>97.9</v>
      </c>
      <c r="M39">
        <v>97.7</v>
      </c>
      <c r="N39">
        <v>106.5</v>
      </c>
      <c r="O39">
        <v>124.6</v>
      </c>
      <c r="P39">
        <v>102.1</v>
      </c>
      <c r="Q39">
        <v>109.5</v>
      </c>
      <c r="R39">
        <v>116.4</v>
      </c>
      <c r="S39">
        <v>124.3</v>
      </c>
      <c r="T39">
        <v>104</v>
      </c>
      <c r="U39">
        <v>112.9</v>
      </c>
      <c r="V39">
        <v>104.2</v>
      </c>
      <c r="W39">
        <v>106.6</v>
      </c>
      <c r="X39">
        <v>87.1</v>
      </c>
      <c r="Y39">
        <v>90</v>
      </c>
      <c r="Z39">
        <v>116.9</v>
      </c>
      <c r="AA39">
        <v>94.3</v>
      </c>
      <c r="AB39">
        <v>72.8</v>
      </c>
      <c r="AC39">
        <v>124</v>
      </c>
      <c r="AD39">
        <v>98.5</v>
      </c>
      <c r="AE39">
        <v>108</v>
      </c>
      <c r="AF39">
        <v>88.7</v>
      </c>
      <c r="AG39">
        <v>67.3</v>
      </c>
      <c r="AH39">
        <v>90.5</v>
      </c>
      <c r="AI39">
        <v>76.7</v>
      </c>
      <c r="AJ39">
        <v>142.19999999999999</v>
      </c>
      <c r="AK39">
        <v>121.8</v>
      </c>
      <c r="AL39">
        <v>119.6</v>
      </c>
      <c r="AM39">
        <v>103.7</v>
      </c>
      <c r="AN39">
        <v>83.1</v>
      </c>
      <c r="AO39">
        <v>95.2</v>
      </c>
      <c r="AP39">
        <v>118.8</v>
      </c>
      <c r="AQ39">
        <v>97.5</v>
      </c>
      <c r="AS39">
        <v>63.6</v>
      </c>
      <c r="AT39">
        <v>127.5</v>
      </c>
      <c r="AU39">
        <v>112.1</v>
      </c>
      <c r="AV39">
        <v>96.2</v>
      </c>
      <c r="AW39">
        <v>135.6</v>
      </c>
      <c r="AX39">
        <v>119.5</v>
      </c>
      <c r="AY39">
        <v>101.2</v>
      </c>
      <c r="AZ39">
        <v>143.80000000000001</v>
      </c>
      <c r="BA39">
        <v>123.2</v>
      </c>
      <c r="BB39">
        <v>148.1</v>
      </c>
      <c r="BC39">
        <v>130.80000000000001</v>
      </c>
      <c r="BD39">
        <v>111.9</v>
      </c>
      <c r="BE39">
        <v>157.9</v>
      </c>
      <c r="BF39">
        <v>143.30000000000001</v>
      </c>
      <c r="BG39">
        <v>127.8</v>
      </c>
      <c r="BH39">
        <v>111.7</v>
      </c>
      <c r="BI39">
        <v>96.3</v>
      </c>
      <c r="BJ39">
        <v>144.30000000000001</v>
      </c>
      <c r="BK39">
        <v>128.6</v>
      </c>
      <c r="BL39">
        <v>102.9</v>
      </c>
      <c r="BM39">
        <v>87.3</v>
      </c>
      <c r="BN39">
        <v>107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1B31-6CDF-425C-807F-D5A7F739E900}">
  <dimension ref="A1:BM45"/>
  <sheetViews>
    <sheetView topLeftCell="A4" workbookViewId="0">
      <pane xSplit="1" topLeftCell="W1" activePane="topRight" state="frozen"/>
      <selection activeCell="A4" sqref="A4"/>
      <selection pane="topRight" activeCell="BD17" sqref="BD17"/>
    </sheetView>
  </sheetViews>
  <sheetFormatPr defaultColWidth="8.875" defaultRowHeight="14.25"/>
  <cols>
    <col min="12" max="32" width="9.25" bestFit="1" customWidth="1"/>
    <col min="42" max="63" width="9.875" bestFit="1" customWidth="1"/>
  </cols>
  <sheetData>
    <row r="1" spans="1:65" ht="15">
      <c r="A1" s="12" t="s">
        <v>36</v>
      </c>
      <c r="B1" t="s">
        <v>37</v>
      </c>
      <c r="C1" t="s">
        <v>41</v>
      </c>
      <c r="D1" s="10" t="s">
        <v>57</v>
      </c>
      <c r="E1" s="10" t="s">
        <v>58</v>
      </c>
      <c r="F1" s="10" t="s">
        <v>59</v>
      </c>
      <c r="G1" s="10" t="s">
        <v>60</v>
      </c>
      <c r="H1" s="10" t="s">
        <v>61</v>
      </c>
      <c r="I1" s="10" t="s">
        <v>62</v>
      </c>
      <c r="J1" s="10" t="s">
        <v>63</v>
      </c>
      <c r="K1" s="10" t="s">
        <v>64</v>
      </c>
      <c r="L1" s="10" t="s">
        <v>65</v>
      </c>
      <c r="M1" s="10" t="s">
        <v>66</v>
      </c>
      <c r="N1" s="10" t="s">
        <v>67</v>
      </c>
      <c r="O1" s="10" t="s">
        <v>68</v>
      </c>
      <c r="P1" s="10" t="s">
        <v>69</v>
      </c>
      <c r="Q1" s="10" t="s">
        <v>70</v>
      </c>
      <c r="R1" s="10" t="s">
        <v>71</v>
      </c>
      <c r="S1" s="10" t="s">
        <v>72</v>
      </c>
      <c r="T1" s="10" t="s">
        <v>73</v>
      </c>
      <c r="U1" s="10" t="s">
        <v>74</v>
      </c>
      <c r="V1" s="10" t="s">
        <v>75</v>
      </c>
      <c r="W1" s="10" t="s">
        <v>76</v>
      </c>
      <c r="X1" s="10" t="s">
        <v>77</v>
      </c>
      <c r="Y1" s="10" t="s">
        <v>78</v>
      </c>
      <c r="Z1" s="10" t="s">
        <v>79</v>
      </c>
      <c r="AA1" s="10" t="s">
        <v>80</v>
      </c>
      <c r="AB1" s="10" t="s">
        <v>81</v>
      </c>
      <c r="AC1" s="10" t="s">
        <v>82</v>
      </c>
      <c r="AD1" s="10" t="s">
        <v>83</v>
      </c>
      <c r="AE1" s="10" t="s">
        <v>84</v>
      </c>
      <c r="AF1" s="10" t="s">
        <v>85</v>
      </c>
      <c r="AG1" s="10" t="s">
        <v>86</v>
      </c>
      <c r="AH1" s="10" t="s">
        <v>87</v>
      </c>
      <c r="AI1" s="10" t="s">
        <v>88</v>
      </c>
      <c r="AJ1" s="10" t="s">
        <v>89</v>
      </c>
      <c r="AK1" s="10" t="s">
        <v>90</v>
      </c>
      <c r="AL1" s="10" t="s">
        <v>91</v>
      </c>
      <c r="AM1" s="10" t="s">
        <v>92</v>
      </c>
      <c r="AN1" s="10" t="s">
        <v>93</v>
      </c>
      <c r="AO1" s="10" t="s">
        <v>94</v>
      </c>
      <c r="AP1" s="10" t="s">
        <v>95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101</v>
      </c>
      <c r="AW1" s="10" t="s">
        <v>102</v>
      </c>
      <c r="AX1" s="10" t="s">
        <v>103</v>
      </c>
      <c r="AY1" s="10" t="s">
        <v>104</v>
      </c>
      <c r="AZ1" s="10" t="s">
        <v>105</v>
      </c>
      <c r="BA1" s="10" t="s">
        <v>106</v>
      </c>
      <c r="BB1" s="10" t="s">
        <v>107</v>
      </c>
      <c r="BC1" s="10" t="s">
        <v>108</v>
      </c>
      <c r="BD1" s="10" t="s">
        <v>109</v>
      </c>
      <c r="BE1" s="10" t="s">
        <v>110</v>
      </c>
      <c r="BF1" s="10" t="s">
        <v>111</v>
      </c>
      <c r="BG1" s="10" t="s">
        <v>112</v>
      </c>
      <c r="BH1" s="10" t="s">
        <v>113</v>
      </c>
      <c r="BI1" s="10" t="s">
        <v>114</v>
      </c>
      <c r="BJ1" s="10" t="s">
        <v>115</v>
      </c>
      <c r="BK1" s="10" t="s">
        <v>116</v>
      </c>
      <c r="BL1" s="10" t="s">
        <v>117</v>
      </c>
      <c r="BM1" s="10" t="s">
        <v>118</v>
      </c>
    </row>
    <row r="2" spans="1:65">
      <c r="A2" s="13">
        <v>37</v>
      </c>
      <c r="B2" t="s">
        <v>44</v>
      </c>
      <c r="C2" t="s">
        <v>45</v>
      </c>
      <c r="D2">
        <v>627.5</v>
      </c>
      <c r="E2">
        <v>608.1</v>
      </c>
      <c r="F2">
        <v>591.79999999999995</v>
      </c>
      <c r="G2">
        <v>577.1</v>
      </c>
      <c r="H2">
        <v>557.29999999999995</v>
      </c>
      <c r="I2">
        <v>541.79999999999995</v>
      </c>
      <c r="J2">
        <v>527.70000000000005</v>
      </c>
      <c r="K2" s="23">
        <v>509.6</v>
      </c>
      <c r="L2">
        <v>494.6</v>
      </c>
      <c r="M2">
        <v>479.1</v>
      </c>
      <c r="N2">
        <v>463.9</v>
      </c>
      <c r="O2">
        <v>609.79999999999995</v>
      </c>
      <c r="P2">
        <v>591</v>
      </c>
      <c r="Q2">
        <v>572.9</v>
      </c>
      <c r="R2">
        <v>555.4</v>
      </c>
      <c r="S2">
        <v>538.29999999999995</v>
      </c>
      <c r="T2">
        <v>519.20000000000005</v>
      </c>
      <c r="U2">
        <v>500.5</v>
      </c>
      <c r="V2">
        <v>481.9</v>
      </c>
      <c r="W2">
        <v>464</v>
      </c>
      <c r="X2">
        <v>444.6</v>
      </c>
      <c r="Y2">
        <v>654.20000000000005</v>
      </c>
      <c r="Z2">
        <v>640.79999999999995</v>
      </c>
      <c r="AA2">
        <v>624</v>
      </c>
      <c r="AB2">
        <v>607</v>
      </c>
      <c r="AC2">
        <v>590.79999999999995</v>
      </c>
      <c r="AD2">
        <v>578.1</v>
      </c>
      <c r="AE2">
        <v>564.9</v>
      </c>
      <c r="AF2">
        <v>545</v>
      </c>
      <c r="AG2">
        <v>526.20000000000005</v>
      </c>
      <c r="AH2">
        <v>511.8</v>
      </c>
      <c r="AI2">
        <v>495.4</v>
      </c>
      <c r="AJ2">
        <v>475.5</v>
      </c>
      <c r="AK2">
        <v>647.70000000000005</v>
      </c>
      <c r="AL2">
        <v>631.70000000000005</v>
      </c>
      <c r="AM2">
        <v>617.70000000000005</v>
      </c>
      <c r="AN2">
        <v>596.20000000000005</v>
      </c>
      <c r="AO2">
        <v>577.9</v>
      </c>
      <c r="AP2">
        <v>561.5</v>
      </c>
      <c r="AQ2">
        <v>540.79999999999995</v>
      </c>
      <c r="AS2">
        <v>501.5</v>
      </c>
      <c r="AT2">
        <v>487.8</v>
      </c>
      <c r="AU2">
        <v>473.5</v>
      </c>
      <c r="AV2">
        <v>454.9</v>
      </c>
      <c r="AW2">
        <v>560.1</v>
      </c>
      <c r="AX2">
        <v>542.5</v>
      </c>
      <c r="AY2">
        <v>524.6</v>
      </c>
      <c r="AZ2">
        <v>506.9</v>
      </c>
      <c r="BA2">
        <v>485.2</v>
      </c>
      <c r="BB2">
        <v>469.9</v>
      </c>
      <c r="BC2">
        <v>454</v>
      </c>
      <c r="BD2">
        <v>659.7</v>
      </c>
      <c r="BE2">
        <v>639.5</v>
      </c>
      <c r="BF2" s="13">
        <v>622.79999999999995</v>
      </c>
      <c r="BG2" s="13">
        <v>606.70000000000005</v>
      </c>
      <c r="BH2">
        <v>589.79999999999995</v>
      </c>
      <c r="BI2">
        <v>683.1</v>
      </c>
      <c r="BJ2">
        <v>662.5</v>
      </c>
      <c r="BK2">
        <v>647.20000000000005</v>
      </c>
      <c r="BL2">
        <v>622.5</v>
      </c>
      <c r="BM2">
        <v>607.1</v>
      </c>
    </row>
    <row r="3" spans="1:65">
      <c r="A3" s="14">
        <v>38</v>
      </c>
      <c r="B3" t="s">
        <v>44</v>
      </c>
      <c r="C3" t="s">
        <v>47</v>
      </c>
      <c r="D3">
        <v>634.79999999999995</v>
      </c>
      <c r="E3">
        <v>624.29999999999995</v>
      </c>
      <c r="F3">
        <v>609.29999999999995</v>
      </c>
      <c r="G3">
        <v>591.9</v>
      </c>
      <c r="H3">
        <v>574.4</v>
      </c>
      <c r="I3">
        <v>556.4</v>
      </c>
      <c r="J3">
        <v>542.29999999999995</v>
      </c>
      <c r="K3" s="23">
        <v>117.7</v>
      </c>
      <c r="L3">
        <v>118.8</v>
      </c>
      <c r="M3">
        <v>122.9</v>
      </c>
      <c r="N3">
        <v>140.9</v>
      </c>
      <c r="O3">
        <v>124.4</v>
      </c>
      <c r="P3">
        <v>124.3</v>
      </c>
      <c r="Q3">
        <v>124.1</v>
      </c>
      <c r="R3">
        <v>126</v>
      </c>
      <c r="S3">
        <v>121.4</v>
      </c>
      <c r="T3">
        <v>144.69999999999999</v>
      </c>
      <c r="U3">
        <v>131.9</v>
      </c>
      <c r="V3">
        <v>132.30000000000001</v>
      </c>
      <c r="W3">
        <v>119.8</v>
      </c>
      <c r="X3">
        <v>136.4</v>
      </c>
      <c r="Y3">
        <v>152.19999999999999</v>
      </c>
      <c r="Z3">
        <v>142.4</v>
      </c>
      <c r="AA3">
        <v>131.19999999999999</v>
      </c>
      <c r="AB3">
        <v>144.69999999999999</v>
      </c>
      <c r="AC3">
        <v>132</v>
      </c>
      <c r="AD3">
        <v>123.8</v>
      </c>
      <c r="AE3">
        <v>115.9</v>
      </c>
      <c r="AF3">
        <v>107.6</v>
      </c>
      <c r="AG3">
        <v>116.4</v>
      </c>
      <c r="AH3">
        <v>105.2</v>
      </c>
      <c r="AI3">
        <v>143.4</v>
      </c>
      <c r="AJ3">
        <v>133.19999999999999</v>
      </c>
      <c r="AK3">
        <v>121.3</v>
      </c>
      <c r="AL3">
        <v>111.7</v>
      </c>
      <c r="AM3">
        <v>98.4</v>
      </c>
      <c r="AN3">
        <v>106.1</v>
      </c>
      <c r="AO3">
        <v>138.30000000000001</v>
      </c>
      <c r="AP3">
        <v>126</v>
      </c>
      <c r="AQ3">
        <v>115.9</v>
      </c>
      <c r="AS3">
        <v>140.4</v>
      </c>
      <c r="AT3">
        <v>130.19999999999999</v>
      </c>
      <c r="AU3">
        <v>119.2</v>
      </c>
      <c r="AV3">
        <v>155.5</v>
      </c>
      <c r="AW3">
        <v>144.9</v>
      </c>
      <c r="AX3">
        <v>138.6</v>
      </c>
      <c r="AY3">
        <v>125.3</v>
      </c>
      <c r="AZ3">
        <v>114.7</v>
      </c>
      <c r="BA3">
        <v>160.9</v>
      </c>
      <c r="BB3">
        <v>148.69999999999999</v>
      </c>
      <c r="BC3">
        <v>133.9</v>
      </c>
      <c r="BD3">
        <v>171.8</v>
      </c>
      <c r="BE3">
        <v>158.69999999999999</v>
      </c>
      <c r="BF3" s="14">
        <v>147.6</v>
      </c>
      <c r="BG3" s="14">
        <v>135.1</v>
      </c>
      <c r="BH3">
        <v>126.6</v>
      </c>
      <c r="BI3">
        <v>176.3</v>
      </c>
      <c r="BJ3">
        <v>162</v>
      </c>
      <c r="BK3">
        <v>149.80000000000001</v>
      </c>
      <c r="BL3">
        <v>132.4</v>
      </c>
      <c r="BM3">
        <v>125.2</v>
      </c>
    </row>
    <row r="4" spans="1:65">
      <c r="A4" s="13">
        <v>39</v>
      </c>
      <c r="B4" t="s">
        <v>44</v>
      </c>
      <c r="C4" t="s">
        <v>46</v>
      </c>
      <c r="D4">
        <v>622.9</v>
      </c>
      <c r="E4">
        <v>607.70000000000005</v>
      </c>
      <c r="F4">
        <v>592.6</v>
      </c>
      <c r="G4">
        <v>573</v>
      </c>
      <c r="H4">
        <v>555.4</v>
      </c>
      <c r="I4">
        <v>537.9</v>
      </c>
      <c r="J4">
        <v>520.79999999999995</v>
      </c>
      <c r="K4" s="23">
        <v>128.5</v>
      </c>
      <c r="L4">
        <v>116.2</v>
      </c>
      <c r="M4">
        <v>120.7</v>
      </c>
      <c r="N4">
        <v>142</v>
      </c>
      <c r="O4">
        <v>125.6</v>
      </c>
      <c r="P4">
        <v>123.4</v>
      </c>
      <c r="Q4">
        <v>131.1</v>
      </c>
      <c r="R4">
        <v>130.5</v>
      </c>
      <c r="S4">
        <v>114.7</v>
      </c>
      <c r="T4">
        <v>130.69999999999999</v>
      </c>
      <c r="U4">
        <v>134.9</v>
      </c>
      <c r="V4">
        <v>121.1</v>
      </c>
      <c r="W4">
        <v>109.6</v>
      </c>
      <c r="X4">
        <v>115.3</v>
      </c>
      <c r="Y4">
        <v>137.9</v>
      </c>
      <c r="Z4">
        <v>124.6</v>
      </c>
      <c r="AA4">
        <v>110.8</v>
      </c>
      <c r="AB4">
        <v>146.6</v>
      </c>
      <c r="AC4">
        <v>135</v>
      </c>
      <c r="AD4">
        <v>124.2</v>
      </c>
      <c r="AE4">
        <v>115.2</v>
      </c>
      <c r="AF4">
        <v>104</v>
      </c>
      <c r="AG4">
        <v>126.4</v>
      </c>
      <c r="AH4">
        <v>115.2</v>
      </c>
      <c r="AI4">
        <v>149.9</v>
      </c>
      <c r="AJ4">
        <v>136.80000000000001</v>
      </c>
      <c r="AK4">
        <v>128.9</v>
      </c>
      <c r="AL4">
        <v>120.5</v>
      </c>
      <c r="AM4">
        <v>109.1</v>
      </c>
      <c r="AN4">
        <v>120.6</v>
      </c>
      <c r="AO4">
        <v>109.8</v>
      </c>
      <c r="AP4">
        <v>138.19999999999999</v>
      </c>
      <c r="AQ4">
        <v>126.2</v>
      </c>
      <c r="AS4">
        <v>170.8</v>
      </c>
      <c r="AT4">
        <v>158.9</v>
      </c>
      <c r="AU4">
        <v>146.69999999999999</v>
      </c>
      <c r="AV4">
        <v>136.80000000000001</v>
      </c>
      <c r="AW4">
        <v>128.80000000000001</v>
      </c>
      <c r="AX4">
        <v>119.3</v>
      </c>
      <c r="AY4">
        <v>156.19999999999999</v>
      </c>
      <c r="AZ4">
        <v>142.80000000000001</v>
      </c>
      <c r="BA4">
        <v>159.69999999999999</v>
      </c>
      <c r="BB4">
        <v>149.4</v>
      </c>
      <c r="BC4">
        <v>137.80000000000001</v>
      </c>
      <c r="BD4">
        <v>178</v>
      </c>
      <c r="BE4">
        <v>157.5</v>
      </c>
      <c r="BF4" s="13">
        <v>150.6</v>
      </c>
      <c r="BG4" s="13">
        <v>142.4</v>
      </c>
      <c r="BH4">
        <v>132.9</v>
      </c>
      <c r="BI4">
        <v>167.8</v>
      </c>
      <c r="BJ4">
        <v>152.1</v>
      </c>
      <c r="BK4">
        <v>142.30000000000001</v>
      </c>
      <c r="BL4">
        <v>131.4</v>
      </c>
      <c r="BM4">
        <v>119.9</v>
      </c>
    </row>
    <row r="5" spans="1:65">
      <c r="A5" s="14">
        <v>40</v>
      </c>
      <c r="B5" t="s">
        <v>44</v>
      </c>
      <c r="C5" t="s">
        <v>46</v>
      </c>
      <c r="D5">
        <v>663</v>
      </c>
      <c r="E5">
        <v>646.20000000000005</v>
      </c>
      <c r="F5">
        <v>628.29999999999995</v>
      </c>
      <c r="G5">
        <v>610.9</v>
      </c>
      <c r="H5">
        <v>593.79999999999995</v>
      </c>
      <c r="I5">
        <v>578</v>
      </c>
      <c r="J5">
        <v>560.6</v>
      </c>
      <c r="K5" s="23">
        <v>126.7</v>
      </c>
      <c r="L5">
        <v>129.19999999999999</v>
      </c>
      <c r="M5">
        <v>112.4</v>
      </c>
      <c r="N5">
        <v>152.6</v>
      </c>
      <c r="O5">
        <v>137.5</v>
      </c>
      <c r="P5">
        <v>119</v>
      </c>
      <c r="Q5">
        <v>134.1</v>
      </c>
      <c r="R5">
        <v>118.7</v>
      </c>
      <c r="S5">
        <v>119.5</v>
      </c>
      <c r="T5">
        <v>141.80000000000001</v>
      </c>
      <c r="U5">
        <v>129.6</v>
      </c>
      <c r="V5">
        <v>118.8</v>
      </c>
      <c r="W5">
        <v>110</v>
      </c>
      <c r="X5">
        <v>123.7</v>
      </c>
      <c r="Y5">
        <v>144.9</v>
      </c>
      <c r="Z5">
        <v>136.30000000000001</v>
      </c>
      <c r="AA5">
        <v>128</v>
      </c>
      <c r="AB5">
        <v>149.5</v>
      </c>
      <c r="AC5">
        <v>139.5</v>
      </c>
      <c r="AD5">
        <v>131.4</v>
      </c>
      <c r="AE5">
        <v>125.5</v>
      </c>
      <c r="AF5">
        <v>118.7</v>
      </c>
      <c r="AG5">
        <v>111.9</v>
      </c>
      <c r="AH5">
        <v>103.4</v>
      </c>
      <c r="AI5">
        <v>150.5</v>
      </c>
      <c r="AJ5">
        <v>138.30000000000001</v>
      </c>
      <c r="AK5">
        <v>128.69999999999999</v>
      </c>
      <c r="AL5">
        <v>119.3</v>
      </c>
      <c r="AM5">
        <v>109.4</v>
      </c>
      <c r="AN5">
        <v>132.69999999999999</v>
      </c>
      <c r="AO5">
        <v>122.8</v>
      </c>
      <c r="AP5">
        <v>115.3</v>
      </c>
      <c r="AQ5">
        <v>104.9</v>
      </c>
      <c r="AS5">
        <v>167.7</v>
      </c>
      <c r="AT5">
        <v>154.6</v>
      </c>
      <c r="AU5">
        <v>144.4</v>
      </c>
      <c r="AV5">
        <v>134.69999999999999</v>
      </c>
      <c r="AW5">
        <v>125.3</v>
      </c>
      <c r="AX5">
        <v>119.9</v>
      </c>
      <c r="AY5">
        <v>159.80000000000001</v>
      </c>
      <c r="AZ5">
        <v>148.1</v>
      </c>
      <c r="BA5">
        <v>158.19999999999999</v>
      </c>
      <c r="BB5">
        <v>147.5</v>
      </c>
      <c r="BC5">
        <v>139</v>
      </c>
      <c r="BD5">
        <v>182.7</v>
      </c>
      <c r="BE5">
        <v>166.3</v>
      </c>
      <c r="BF5" s="14">
        <v>156.19999999999999</v>
      </c>
      <c r="BG5" s="14">
        <v>147</v>
      </c>
      <c r="BH5">
        <v>139.69999999999999</v>
      </c>
      <c r="BI5">
        <v>159.6</v>
      </c>
      <c r="BJ5">
        <v>149.4</v>
      </c>
      <c r="BK5">
        <v>140.30000000000001</v>
      </c>
      <c r="BL5">
        <v>126.9</v>
      </c>
      <c r="BM5">
        <v>118.9</v>
      </c>
    </row>
    <row r="6" spans="1:65">
      <c r="A6" s="13">
        <v>41</v>
      </c>
      <c r="B6" t="s">
        <v>44</v>
      </c>
      <c r="C6" t="s">
        <v>46</v>
      </c>
      <c r="D6">
        <v>651.20000000000005</v>
      </c>
      <c r="E6">
        <v>634.29999999999995</v>
      </c>
      <c r="F6">
        <v>615.70000000000005</v>
      </c>
      <c r="G6">
        <v>599.1</v>
      </c>
      <c r="H6">
        <v>585.29999999999995</v>
      </c>
      <c r="I6">
        <v>569.6</v>
      </c>
      <c r="J6">
        <v>552</v>
      </c>
      <c r="K6" s="23">
        <v>116.7</v>
      </c>
      <c r="L6">
        <v>136.19999999999999</v>
      </c>
      <c r="M6">
        <v>118.2</v>
      </c>
      <c r="N6">
        <v>144.80000000000001</v>
      </c>
      <c r="O6">
        <v>128</v>
      </c>
      <c r="P6">
        <v>129.4</v>
      </c>
      <c r="Q6">
        <v>144.30000000000001</v>
      </c>
      <c r="R6">
        <v>123.7</v>
      </c>
      <c r="S6">
        <v>128</v>
      </c>
      <c r="T6">
        <v>113.3</v>
      </c>
      <c r="U6">
        <v>157</v>
      </c>
      <c r="V6">
        <v>136.5</v>
      </c>
      <c r="W6">
        <v>125</v>
      </c>
      <c r="X6">
        <v>112.6</v>
      </c>
      <c r="Y6">
        <v>133.1</v>
      </c>
      <c r="Z6">
        <v>118</v>
      </c>
      <c r="AA6">
        <v>103</v>
      </c>
      <c r="AB6">
        <v>153.19999999999999</v>
      </c>
      <c r="AC6">
        <v>139</v>
      </c>
      <c r="AD6">
        <v>130.19999999999999</v>
      </c>
      <c r="AE6">
        <v>121.1</v>
      </c>
      <c r="AF6">
        <v>109.8</v>
      </c>
      <c r="AG6">
        <v>104.1</v>
      </c>
      <c r="AH6">
        <v>92.3</v>
      </c>
      <c r="AI6">
        <v>139.19999999999999</v>
      </c>
      <c r="AJ6">
        <v>126.4</v>
      </c>
      <c r="AK6">
        <v>127.1</v>
      </c>
      <c r="AL6">
        <v>114.1</v>
      </c>
      <c r="AM6">
        <v>103</v>
      </c>
      <c r="AN6">
        <v>131.6</v>
      </c>
      <c r="AO6">
        <v>118.3</v>
      </c>
      <c r="AP6">
        <v>140.6</v>
      </c>
      <c r="AQ6">
        <v>127.4</v>
      </c>
      <c r="AS6">
        <v>167.1</v>
      </c>
      <c r="AT6">
        <v>153.6</v>
      </c>
      <c r="AU6">
        <v>141.69999999999999</v>
      </c>
      <c r="AV6">
        <v>129.9</v>
      </c>
      <c r="AW6">
        <v>120.4</v>
      </c>
      <c r="AX6">
        <v>112.2</v>
      </c>
      <c r="AY6">
        <v>168.5</v>
      </c>
      <c r="AZ6">
        <v>151.9</v>
      </c>
      <c r="BA6">
        <v>140.5</v>
      </c>
      <c r="BB6">
        <v>128.4</v>
      </c>
      <c r="BC6">
        <v>117.8</v>
      </c>
      <c r="BD6">
        <v>182</v>
      </c>
      <c r="BE6">
        <v>159.80000000000001</v>
      </c>
      <c r="BF6" s="13">
        <v>149.4</v>
      </c>
      <c r="BG6" s="13">
        <v>138.19999999999999</v>
      </c>
      <c r="BH6">
        <v>129.9</v>
      </c>
      <c r="BI6">
        <v>158.69999999999999</v>
      </c>
      <c r="BJ6">
        <v>145.30000000000001</v>
      </c>
      <c r="BK6">
        <v>133.4</v>
      </c>
      <c r="BL6">
        <v>120.9</v>
      </c>
      <c r="BM6">
        <v>109</v>
      </c>
    </row>
    <row r="7" spans="1:65">
      <c r="A7" s="14">
        <v>42</v>
      </c>
      <c r="B7" t="s">
        <v>44</v>
      </c>
      <c r="C7" t="s">
        <v>47</v>
      </c>
      <c r="D7">
        <v>620.6</v>
      </c>
      <c r="E7">
        <v>603.4</v>
      </c>
      <c r="F7">
        <v>587.20000000000005</v>
      </c>
      <c r="G7">
        <v>571.4</v>
      </c>
      <c r="H7">
        <v>553.70000000000005</v>
      </c>
      <c r="I7">
        <v>534</v>
      </c>
      <c r="J7">
        <v>515.4</v>
      </c>
      <c r="K7" s="23">
        <v>101.8</v>
      </c>
      <c r="L7">
        <v>116.2</v>
      </c>
      <c r="M7">
        <v>118.3</v>
      </c>
      <c r="N7">
        <v>131.4</v>
      </c>
      <c r="O7">
        <v>114.8</v>
      </c>
      <c r="P7">
        <v>114.4</v>
      </c>
      <c r="Q7">
        <v>116.2</v>
      </c>
      <c r="R7">
        <v>118.5</v>
      </c>
      <c r="S7">
        <v>123.2</v>
      </c>
      <c r="T7">
        <v>134.9</v>
      </c>
      <c r="U7">
        <v>137.5</v>
      </c>
      <c r="V7">
        <v>120.3</v>
      </c>
      <c r="W7">
        <v>107.1</v>
      </c>
      <c r="X7">
        <v>112</v>
      </c>
      <c r="Y7">
        <v>137.4</v>
      </c>
      <c r="Z7">
        <v>123.4</v>
      </c>
      <c r="AA7">
        <v>107.4</v>
      </c>
      <c r="AB7">
        <v>152.30000000000001</v>
      </c>
      <c r="AC7">
        <v>139.19999999999999</v>
      </c>
      <c r="AD7">
        <v>128.30000000000001</v>
      </c>
      <c r="AE7">
        <v>118.5</v>
      </c>
      <c r="AF7">
        <v>106.9</v>
      </c>
      <c r="AG7">
        <v>107.6</v>
      </c>
      <c r="AH7">
        <v>95.9</v>
      </c>
      <c r="AI7">
        <v>125.6</v>
      </c>
      <c r="AJ7">
        <v>128.1</v>
      </c>
      <c r="AK7">
        <v>135</v>
      </c>
      <c r="AL7">
        <v>123.6</v>
      </c>
      <c r="AM7">
        <v>111.4</v>
      </c>
      <c r="AN7">
        <v>122.4</v>
      </c>
      <c r="AO7">
        <v>109.2</v>
      </c>
      <c r="AP7">
        <v>136.5</v>
      </c>
      <c r="AQ7">
        <v>122.4</v>
      </c>
      <c r="AS7">
        <v>149.6</v>
      </c>
      <c r="AT7">
        <v>134.6</v>
      </c>
      <c r="AU7">
        <v>121</v>
      </c>
      <c r="AV7">
        <v>110.9</v>
      </c>
      <c r="AW7">
        <v>147.80000000000001</v>
      </c>
      <c r="AX7">
        <v>133.6</v>
      </c>
      <c r="AY7">
        <v>121.2</v>
      </c>
      <c r="AZ7">
        <v>109.3</v>
      </c>
      <c r="BA7">
        <v>146.6</v>
      </c>
      <c r="BB7">
        <v>133.30000000000001</v>
      </c>
      <c r="BC7">
        <v>120.6</v>
      </c>
      <c r="BD7">
        <v>157.4</v>
      </c>
      <c r="BE7">
        <v>142.1</v>
      </c>
      <c r="BF7" s="14">
        <v>131.4</v>
      </c>
      <c r="BG7" s="14">
        <v>118.1</v>
      </c>
      <c r="BH7">
        <v>142.69999999999999</v>
      </c>
      <c r="BI7">
        <v>165.3</v>
      </c>
      <c r="BJ7">
        <v>149.6</v>
      </c>
      <c r="BK7">
        <v>140.5</v>
      </c>
      <c r="BL7">
        <v>124.4</v>
      </c>
      <c r="BM7">
        <v>112.1</v>
      </c>
    </row>
    <row r="8" spans="1:65">
      <c r="A8" s="13">
        <v>43</v>
      </c>
      <c r="B8" t="s">
        <v>44</v>
      </c>
      <c r="C8" t="s">
        <v>47</v>
      </c>
      <c r="D8">
        <v>581.9</v>
      </c>
      <c r="E8">
        <v>566.1</v>
      </c>
      <c r="F8">
        <v>551.79999999999995</v>
      </c>
      <c r="G8">
        <v>538.29999999999995</v>
      </c>
      <c r="H8">
        <v>522</v>
      </c>
      <c r="I8">
        <v>506.1</v>
      </c>
      <c r="J8">
        <v>489.5</v>
      </c>
      <c r="K8" s="23">
        <v>111</v>
      </c>
      <c r="L8">
        <v>135.30000000000001</v>
      </c>
      <c r="M8">
        <v>119.6</v>
      </c>
      <c r="N8">
        <v>140.80000000000001</v>
      </c>
      <c r="O8">
        <v>127.3</v>
      </c>
      <c r="P8">
        <v>129.30000000000001</v>
      </c>
      <c r="Q8">
        <v>122.2</v>
      </c>
      <c r="R8">
        <v>125.2</v>
      </c>
      <c r="S8">
        <v>123.3</v>
      </c>
      <c r="T8">
        <v>129.69999999999999</v>
      </c>
      <c r="U8">
        <v>142.69999999999999</v>
      </c>
      <c r="V8">
        <v>129.5</v>
      </c>
      <c r="W8">
        <v>120.1</v>
      </c>
      <c r="X8">
        <v>108</v>
      </c>
      <c r="Y8">
        <v>141.19999999999999</v>
      </c>
      <c r="Z8">
        <v>129.9</v>
      </c>
      <c r="AA8">
        <v>121.1</v>
      </c>
      <c r="AB8">
        <v>155.9</v>
      </c>
      <c r="AC8">
        <v>144.4</v>
      </c>
      <c r="AD8">
        <v>135.19999999999999</v>
      </c>
      <c r="AE8">
        <v>129.19999999999999</v>
      </c>
      <c r="AF8">
        <v>121</v>
      </c>
      <c r="AG8">
        <v>113.2</v>
      </c>
      <c r="AH8">
        <v>107.4</v>
      </c>
      <c r="AI8">
        <v>147.4</v>
      </c>
      <c r="AJ8">
        <v>135.6</v>
      </c>
      <c r="AK8">
        <v>123.9</v>
      </c>
      <c r="AL8" s="28">
        <v>155.5</v>
      </c>
      <c r="AM8">
        <v>106.6</v>
      </c>
      <c r="AN8">
        <v>115.2</v>
      </c>
      <c r="AO8">
        <v>144.4</v>
      </c>
      <c r="AP8">
        <v>131.80000000000001</v>
      </c>
      <c r="AQ8">
        <v>120.3</v>
      </c>
      <c r="AS8">
        <v>140.1</v>
      </c>
      <c r="AT8">
        <v>127.3</v>
      </c>
      <c r="AU8">
        <v>114.9</v>
      </c>
      <c r="AV8">
        <v>105.2</v>
      </c>
      <c r="AW8">
        <v>148.4</v>
      </c>
      <c r="AX8">
        <v>139</v>
      </c>
      <c r="AY8">
        <v>126.8</v>
      </c>
      <c r="AZ8">
        <v>113.8</v>
      </c>
      <c r="BA8">
        <v>149.9</v>
      </c>
      <c r="BB8">
        <v>136.69999999999999</v>
      </c>
      <c r="BC8">
        <v>126.5</v>
      </c>
      <c r="BD8">
        <v>166</v>
      </c>
      <c r="BE8">
        <v>148.80000000000001</v>
      </c>
      <c r="BF8" s="13">
        <v>138.69999999999999</v>
      </c>
      <c r="BG8" s="13">
        <v>131.19999999999999</v>
      </c>
      <c r="BH8">
        <v>122.3</v>
      </c>
      <c r="BI8">
        <v>167.9</v>
      </c>
      <c r="BJ8">
        <v>154.69999999999999</v>
      </c>
      <c r="BK8">
        <v>144.9</v>
      </c>
      <c r="BL8">
        <v>131.1</v>
      </c>
      <c r="BM8">
        <v>122.9</v>
      </c>
    </row>
    <row r="9" spans="1:65">
      <c r="A9" s="14">
        <v>44</v>
      </c>
      <c r="B9" t="s">
        <v>44</v>
      </c>
      <c r="C9" t="s">
        <v>45</v>
      </c>
      <c r="D9">
        <v>633.79999999999995</v>
      </c>
      <c r="E9">
        <v>615.9</v>
      </c>
      <c r="F9">
        <v>598</v>
      </c>
      <c r="G9">
        <v>580.1</v>
      </c>
      <c r="H9">
        <v>563.20000000000005</v>
      </c>
      <c r="I9">
        <v>545.5</v>
      </c>
      <c r="J9">
        <v>528.4</v>
      </c>
      <c r="K9" s="23">
        <v>510.2</v>
      </c>
      <c r="L9">
        <v>492.3</v>
      </c>
      <c r="M9">
        <v>478.2</v>
      </c>
      <c r="N9">
        <v>458.5</v>
      </c>
      <c r="O9">
        <v>619</v>
      </c>
      <c r="P9">
        <v>601.9</v>
      </c>
      <c r="Q9">
        <v>584.29999999999995</v>
      </c>
      <c r="R9">
        <v>565.9</v>
      </c>
      <c r="S9">
        <v>547.79999999999995</v>
      </c>
      <c r="T9">
        <v>527.4</v>
      </c>
      <c r="U9">
        <v>520.6</v>
      </c>
      <c r="V9">
        <v>489.9</v>
      </c>
      <c r="W9">
        <v>470.7</v>
      </c>
      <c r="X9">
        <v>454</v>
      </c>
      <c r="Y9">
        <v>676.8</v>
      </c>
      <c r="Z9">
        <v>659.2</v>
      </c>
      <c r="AA9">
        <v>640.5</v>
      </c>
      <c r="AB9">
        <v>621.6</v>
      </c>
      <c r="AC9">
        <v>606.9</v>
      </c>
      <c r="AD9">
        <v>590</v>
      </c>
      <c r="AE9">
        <v>571.70000000000005</v>
      </c>
      <c r="AF9">
        <v>551.29999999999995</v>
      </c>
      <c r="AG9">
        <v>533.4</v>
      </c>
      <c r="AH9">
        <v>513.9</v>
      </c>
      <c r="AI9">
        <v>496.2</v>
      </c>
      <c r="AJ9">
        <v>477.8</v>
      </c>
      <c r="AK9">
        <v>652.1</v>
      </c>
      <c r="AL9">
        <v>632.4</v>
      </c>
      <c r="AM9">
        <v>611.9</v>
      </c>
      <c r="AN9">
        <v>594</v>
      </c>
      <c r="AO9">
        <v>576.70000000000005</v>
      </c>
      <c r="AP9">
        <v>558.5</v>
      </c>
      <c r="AQ9">
        <v>537.20000000000005</v>
      </c>
      <c r="AS9">
        <v>499</v>
      </c>
      <c r="AT9">
        <v>479</v>
      </c>
      <c r="AU9">
        <v>460.5</v>
      </c>
      <c r="AV9">
        <v>441.5</v>
      </c>
      <c r="AW9">
        <v>571.6</v>
      </c>
      <c r="AX9">
        <v>554.79999999999995</v>
      </c>
      <c r="AY9">
        <v>535.9</v>
      </c>
      <c r="AZ9">
        <v>517.1</v>
      </c>
      <c r="BA9">
        <v>495.9</v>
      </c>
      <c r="BB9">
        <v>481.2</v>
      </c>
      <c r="BC9">
        <v>465.2</v>
      </c>
      <c r="BD9">
        <v>605.4</v>
      </c>
      <c r="BE9">
        <v>584.20000000000005</v>
      </c>
      <c r="BF9" s="14">
        <v>567.29999999999995</v>
      </c>
      <c r="BG9" s="14">
        <v>553.6</v>
      </c>
      <c r="BH9">
        <v>539.1</v>
      </c>
      <c r="BI9">
        <v>636.70000000000005</v>
      </c>
      <c r="BJ9">
        <v>618.70000000000005</v>
      </c>
      <c r="BK9">
        <v>600.1</v>
      </c>
      <c r="BL9">
        <v>578.9</v>
      </c>
      <c r="BM9">
        <v>562.4</v>
      </c>
    </row>
    <row r="10" spans="1:65">
      <c r="A10" s="13">
        <v>45</v>
      </c>
      <c r="B10" t="s">
        <v>44</v>
      </c>
      <c r="C10" t="s">
        <v>47</v>
      </c>
      <c r="D10">
        <v>637.29999999999995</v>
      </c>
      <c r="E10">
        <v>619.6</v>
      </c>
      <c r="F10">
        <v>601</v>
      </c>
      <c r="G10">
        <v>580.79999999999995</v>
      </c>
      <c r="H10">
        <v>564.1</v>
      </c>
      <c r="I10">
        <v>546.6</v>
      </c>
      <c r="J10">
        <v>530.9</v>
      </c>
      <c r="K10" s="23">
        <v>113.9</v>
      </c>
      <c r="L10">
        <v>127.1</v>
      </c>
      <c r="M10">
        <v>109.7</v>
      </c>
      <c r="N10">
        <v>134.6</v>
      </c>
      <c r="O10">
        <v>119.1</v>
      </c>
      <c r="P10">
        <v>130.69999999999999</v>
      </c>
      <c r="Q10">
        <v>122.6</v>
      </c>
      <c r="R10">
        <v>129.5</v>
      </c>
      <c r="S10">
        <v>124.1</v>
      </c>
      <c r="T10">
        <v>137.4</v>
      </c>
      <c r="U10">
        <v>123.6</v>
      </c>
      <c r="V10">
        <v>122.6</v>
      </c>
      <c r="W10">
        <v>111.1</v>
      </c>
      <c r="X10">
        <v>103.5</v>
      </c>
      <c r="Y10">
        <v>143.1</v>
      </c>
      <c r="Z10">
        <v>132.80000000000001</v>
      </c>
      <c r="AA10">
        <v>122.3</v>
      </c>
      <c r="AB10">
        <v>151.9</v>
      </c>
      <c r="AC10">
        <v>139.30000000000001</v>
      </c>
      <c r="AD10">
        <v>127.3</v>
      </c>
      <c r="AE10">
        <v>116.7</v>
      </c>
      <c r="AF10">
        <v>107.7</v>
      </c>
      <c r="AG10">
        <v>113</v>
      </c>
      <c r="AH10">
        <v>101.5</v>
      </c>
      <c r="AI10">
        <v>141.1</v>
      </c>
      <c r="AJ10">
        <v>130.30000000000001</v>
      </c>
      <c r="AK10">
        <v>138.80000000000001</v>
      </c>
      <c r="AL10">
        <v>129.5</v>
      </c>
      <c r="AM10">
        <v>117.5</v>
      </c>
      <c r="AN10">
        <v>105</v>
      </c>
      <c r="AO10">
        <v>137.80000000000001</v>
      </c>
      <c r="AP10">
        <v>124.5</v>
      </c>
      <c r="AQ10">
        <v>114.5</v>
      </c>
      <c r="AS10">
        <v>144.30000000000001</v>
      </c>
      <c r="AT10">
        <v>133.19999999999999</v>
      </c>
      <c r="AU10">
        <v>121.8</v>
      </c>
      <c r="AV10">
        <v>112.4</v>
      </c>
      <c r="AW10">
        <v>145.4</v>
      </c>
      <c r="AX10">
        <v>134.5</v>
      </c>
      <c r="AY10">
        <v>123.9</v>
      </c>
      <c r="AZ10">
        <v>113.4</v>
      </c>
      <c r="BA10">
        <v>157.6</v>
      </c>
      <c r="BB10">
        <v>146.6</v>
      </c>
      <c r="BC10">
        <v>134.30000000000001</v>
      </c>
      <c r="BD10">
        <v>176.3</v>
      </c>
      <c r="BE10">
        <v>162.5</v>
      </c>
      <c r="BF10" s="13">
        <v>153.30000000000001</v>
      </c>
      <c r="BG10" s="13">
        <v>142.80000000000001</v>
      </c>
      <c r="BH10">
        <v>131.6</v>
      </c>
      <c r="BI10">
        <v>173.3</v>
      </c>
      <c r="BJ10">
        <v>161.80000000000001</v>
      </c>
      <c r="BK10">
        <v>151.19999999999999</v>
      </c>
      <c r="BL10">
        <v>137.9</v>
      </c>
      <c r="BM10">
        <v>128.6</v>
      </c>
    </row>
    <row r="11" spans="1:65">
      <c r="A11" s="14">
        <v>46</v>
      </c>
      <c r="B11" t="s">
        <v>44</v>
      </c>
      <c r="C11" t="s">
        <v>47</v>
      </c>
      <c r="D11">
        <v>613.5</v>
      </c>
      <c r="E11">
        <v>593.1</v>
      </c>
      <c r="F11">
        <v>574.4</v>
      </c>
      <c r="G11">
        <v>557.20000000000005</v>
      </c>
      <c r="H11">
        <v>538.5</v>
      </c>
      <c r="I11">
        <v>519.4</v>
      </c>
      <c r="J11">
        <v>499.5</v>
      </c>
      <c r="K11" s="23">
        <v>119.3</v>
      </c>
      <c r="L11">
        <v>140.5</v>
      </c>
      <c r="M11">
        <v>126.6</v>
      </c>
      <c r="N11">
        <v>134.69999999999999</v>
      </c>
      <c r="O11">
        <v>119.4</v>
      </c>
      <c r="P11">
        <v>117.5</v>
      </c>
      <c r="Q11">
        <v>120.8</v>
      </c>
      <c r="R11">
        <v>125.1</v>
      </c>
      <c r="S11">
        <v>122.9</v>
      </c>
      <c r="T11">
        <v>137.69999999999999</v>
      </c>
      <c r="U11">
        <v>131.80000000000001</v>
      </c>
      <c r="V11">
        <v>117.3</v>
      </c>
      <c r="W11">
        <v>108</v>
      </c>
      <c r="X11">
        <v>112.9</v>
      </c>
      <c r="Y11">
        <v>147.5</v>
      </c>
      <c r="Z11">
        <v>135.80000000000001</v>
      </c>
      <c r="AA11">
        <v>128.1</v>
      </c>
      <c r="AB11">
        <v>162.4</v>
      </c>
      <c r="AC11">
        <v>154.80000000000001</v>
      </c>
      <c r="AD11">
        <v>143.19999999999999</v>
      </c>
      <c r="AE11">
        <v>134.19999999999999</v>
      </c>
      <c r="AF11">
        <v>125.5</v>
      </c>
      <c r="AG11">
        <v>120.5</v>
      </c>
      <c r="AH11">
        <v>110.7</v>
      </c>
      <c r="AI11">
        <v>144.30000000000001</v>
      </c>
      <c r="AJ11">
        <v>131.69999999999999</v>
      </c>
      <c r="AK11">
        <v>121</v>
      </c>
      <c r="AL11">
        <v>113.2</v>
      </c>
      <c r="AM11">
        <v>103.8</v>
      </c>
      <c r="AN11">
        <v>104.6</v>
      </c>
      <c r="AO11">
        <v>144.69999999999999</v>
      </c>
      <c r="AP11">
        <v>132.69999999999999</v>
      </c>
      <c r="AQ11">
        <v>123.4</v>
      </c>
      <c r="AS11">
        <v>150.9</v>
      </c>
      <c r="AT11">
        <v>140</v>
      </c>
      <c r="AU11">
        <v>129.1</v>
      </c>
      <c r="AV11">
        <v>118.7</v>
      </c>
      <c r="AW11">
        <v>150.80000000000001</v>
      </c>
      <c r="AX11">
        <v>140.1</v>
      </c>
      <c r="AY11">
        <v>128.9</v>
      </c>
      <c r="AZ11">
        <v>120.7</v>
      </c>
      <c r="BA11">
        <v>154.30000000000001</v>
      </c>
      <c r="BB11">
        <v>142.1</v>
      </c>
      <c r="BC11">
        <v>130.4</v>
      </c>
      <c r="BD11">
        <v>167.3</v>
      </c>
      <c r="BE11">
        <v>152.9</v>
      </c>
      <c r="BF11" s="14">
        <v>142.1</v>
      </c>
      <c r="BG11" s="14">
        <v>128.5</v>
      </c>
      <c r="BH11">
        <v>116.5</v>
      </c>
      <c r="BI11">
        <v>168.8</v>
      </c>
      <c r="BJ11">
        <v>154.4</v>
      </c>
      <c r="BK11">
        <v>147.80000000000001</v>
      </c>
      <c r="BL11">
        <v>133.9</v>
      </c>
      <c r="BM11">
        <v>122.7</v>
      </c>
    </row>
    <row r="12" spans="1:65">
      <c r="A12" s="13">
        <v>47</v>
      </c>
      <c r="B12" t="s">
        <v>44</v>
      </c>
      <c r="C12" t="s">
        <v>45</v>
      </c>
      <c r="D12">
        <v>561.29999999999995</v>
      </c>
      <c r="E12">
        <v>540.70000000000005</v>
      </c>
      <c r="F12">
        <v>526</v>
      </c>
      <c r="G12">
        <v>508.8</v>
      </c>
      <c r="H12">
        <v>494.1</v>
      </c>
      <c r="I12">
        <v>477</v>
      </c>
      <c r="J12">
        <v>461.3</v>
      </c>
      <c r="K12" s="23">
        <v>449.1</v>
      </c>
      <c r="L12">
        <v>434.8</v>
      </c>
      <c r="M12">
        <v>421.3</v>
      </c>
      <c r="N12">
        <v>406.1</v>
      </c>
      <c r="O12">
        <v>591.29999999999995</v>
      </c>
      <c r="P12">
        <v>577.29999999999995</v>
      </c>
      <c r="Q12">
        <v>564.79999999999995</v>
      </c>
      <c r="R12">
        <v>549</v>
      </c>
      <c r="S12">
        <v>533.9</v>
      </c>
      <c r="T12">
        <v>515.6</v>
      </c>
      <c r="U12">
        <v>499.1</v>
      </c>
      <c r="V12">
        <v>483.9</v>
      </c>
      <c r="W12">
        <v>470.5</v>
      </c>
      <c r="X12">
        <v>453.8</v>
      </c>
      <c r="Y12">
        <v>678</v>
      </c>
      <c r="Z12">
        <v>664.8</v>
      </c>
      <c r="AA12">
        <v>649.70000000000005</v>
      </c>
      <c r="AB12">
        <v>637.29999999999995</v>
      </c>
      <c r="AC12">
        <v>622.6</v>
      </c>
      <c r="AD12">
        <v>606.1</v>
      </c>
      <c r="AE12">
        <v>590.70000000000005</v>
      </c>
      <c r="AF12">
        <v>576.1</v>
      </c>
      <c r="AG12">
        <v>560</v>
      </c>
      <c r="AH12">
        <v>540</v>
      </c>
      <c r="AI12">
        <v>525.6</v>
      </c>
      <c r="AJ12">
        <v>508.2</v>
      </c>
      <c r="AK12">
        <v>658</v>
      </c>
      <c r="AL12">
        <v>644.1</v>
      </c>
      <c r="AM12">
        <v>630.20000000000005</v>
      </c>
      <c r="AN12">
        <v>613.70000000000005</v>
      </c>
      <c r="AO12">
        <v>596.6</v>
      </c>
      <c r="AP12">
        <v>578.29999999999995</v>
      </c>
      <c r="AQ12">
        <v>558.5</v>
      </c>
      <c r="AS12">
        <v>516.79999999999995</v>
      </c>
      <c r="AT12">
        <v>499.8</v>
      </c>
      <c r="AU12">
        <v>486.8</v>
      </c>
      <c r="AV12">
        <v>467.5</v>
      </c>
      <c r="AW12">
        <v>452.6</v>
      </c>
      <c r="AX12">
        <v>432.3</v>
      </c>
      <c r="AY12">
        <v>545.29999999999995</v>
      </c>
      <c r="AZ12">
        <v>529.1</v>
      </c>
      <c r="BA12">
        <v>515</v>
      </c>
      <c r="BB12">
        <v>499.3</v>
      </c>
      <c r="BC12">
        <v>481.1</v>
      </c>
      <c r="BD12">
        <v>684.6</v>
      </c>
      <c r="BE12">
        <v>667.7</v>
      </c>
      <c r="BF12" s="13">
        <v>654.29999999999995</v>
      </c>
      <c r="BG12" s="13">
        <v>638.29999999999995</v>
      </c>
      <c r="BH12">
        <v>623.4</v>
      </c>
      <c r="BI12">
        <v>711.8</v>
      </c>
      <c r="BJ12">
        <v>697</v>
      </c>
      <c r="BK12">
        <v>682</v>
      </c>
      <c r="BL12">
        <v>661.2</v>
      </c>
      <c r="BM12">
        <v>640.5</v>
      </c>
    </row>
    <row r="13" spans="1:65">
      <c r="A13" s="14">
        <v>48</v>
      </c>
      <c r="B13" t="s">
        <v>44</v>
      </c>
      <c r="C13" t="s">
        <v>45</v>
      </c>
      <c r="D13">
        <v>627.1</v>
      </c>
      <c r="E13">
        <v>607.1</v>
      </c>
      <c r="F13">
        <v>590.4</v>
      </c>
      <c r="G13">
        <v>573.6</v>
      </c>
      <c r="H13">
        <v>556.70000000000005</v>
      </c>
      <c r="I13">
        <v>540.9</v>
      </c>
      <c r="J13">
        <v>524.29999999999995</v>
      </c>
      <c r="K13" s="23">
        <v>509.1</v>
      </c>
      <c r="L13">
        <v>489.7</v>
      </c>
      <c r="M13">
        <v>475.3</v>
      </c>
      <c r="N13">
        <v>460.5</v>
      </c>
      <c r="O13">
        <v>612.1</v>
      </c>
      <c r="P13">
        <v>594.1</v>
      </c>
      <c r="Q13">
        <v>574.6</v>
      </c>
      <c r="R13">
        <v>556.6</v>
      </c>
      <c r="S13">
        <v>543.9</v>
      </c>
      <c r="T13">
        <v>525.79999999999995</v>
      </c>
      <c r="U13">
        <v>506.4</v>
      </c>
      <c r="V13">
        <v>490.6</v>
      </c>
      <c r="W13">
        <v>475.1</v>
      </c>
      <c r="X13">
        <v>457.6</v>
      </c>
      <c r="Y13">
        <v>676.2</v>
      </c>
      <c r="Z13">
        <v>657.2</v>
      </c>
      <c r="AA13">
        <v>640.4</v>
      </c>
      <c r="AB13">
        <v>623.1</v>
      </c>
      <c r="AC13">
        <v>609.4</v>
      </c>
      <c r="AD13">
        <v>590.29999999999995</v>
      </c>
      <c r="AE13">
        <v>575.79999999999995</v>
      </c>
      <c r="AF13">
        <v>557.20000000000005</v>
      </c>
      <c r="AG13">
        <v>541.20000000000005</v>
      </c>
      <c r="AH13">
        <v>524.70000000000005</v>
      </c>
      <c r="AI13">
        <v>508.9</v>
      </c>
      <c r="AJ13">
        <v>490.6</v>
      </c>
      <c r="AK13">
        <v>666.5</v>
      </c>
      <c r="AL13">
        <v>645.5</v>
      </c>
      <c r="AM13">
        <v>634.6</v>
      </c>
      <c r="AN13">
        <v>616.6</v>
      </c>
      <c r="AO13">
        <v>602.20000000000005</v>
      </c>
      <c r="AP13">
        <v>584.9</v>
      </c>
      <c r="AQ13">
        <v>556.79999999999995</v>
      </c>
      <c r="AS13">
        <v>535.1</v>
      </c>
      <c r="AT13">
        <v>524.79999999999995</v>
      </c>
      <c r="AU13">
        <v>509</v>
      </c>
      <c r="AV13">
        <v>494.7</v>
      </c>
      <c r="AW13">
        <v>480.1</v>
      </c>
      <c r="AX13">
        <v>464.6</v>
      </c>
      <c r="AY13">
        <v>445.2</v>
      </c>
      <c r="AZ13">
        <v>426.7</v>
      </c>
      <c r="BA13">
        <v>610.29999999999995</v>
      </c>
      <c r="BB13">
        <v>593</v>
      </c>
      <c r="BC13">
        <v>578.5</v>
      </c>
      <c r="BD13">
        <v>559.79999999999995</v>
      </c>
      <c r="BE13">
        <v>539.20000000000005</v>
      </c>
      <c r="BF13" s="14">
        <v>526.79999999999995</v>
      </c>
      <c r="BG13" s="14">
        <v>512.1</v>
      </c>
      <c r="BH13">
        <v>497.4</v>
      </c>
      <c r="BI13">
        <v>616.1</v>
      </c>
      <c r="BJ13">
        <v>599.4</v>
      </c>
      <c r="BK13">
        <v>583.1</v>
      </c>
      <c r="BL13">
        <v>563.79999999999995</v>
      </c>
      <c r="BM13">
        <v>547.29999999999995</v>
      </c>
    </row>
    <row r="14" spans="1:65">
      <c r="A14" s="13">
        <v>49</v>
      </c>
      <c r="B14" t="s">
        <v>44</v>
      </c>
      <c r="C14" t="s">
        <v>46</v>
      </c>
      <c r="D14">
        <v>621</v>
      </c>
      <c r="E14">
        <v>603.20000000000005</v>
      </c>
      <c r="F14">
        <v>586.79999999999995</v>
      </c>
      <c r="G14">
        <v>570.4</v>
      </c>
      <c r="H14">
        <v>556.79999999999995</v>
      </c>
      <c r="I14">
        <v>539.20000000000005</v>
      </c>
      <c r="J14">
        <v>524.20000000000005</v>
      </c>
      <c r="K14" s="23">
        <v>137.1</v>
      </c>
      <c r="L14">
        <v>144.5</v>
      </c>
      <c r="M14">
        <v>127</v>
      </c>
      <c r="N14">
        <v>152.5</v>
      </c>
      <c r="O14">
        <v>137.5</v>
      </c>
      <c r="P14">
        <v>122.9</v>
      </c>
      <c r="Q14">
        <v>125.7</v>
      </c>
      <c r="R14">
        <v>125.7</v>
      </c>
      <c r="S14">
        <v>133</v>
      </c>
      <c r="T14">
        <v>120.8</v>
      </c>
      <c r="U14">
        <v>150.30000000000001</v>
      </c>
      <c r="V14">
        <v>136.9</v>
      </c>
      <c r="W14">
        <v>127.7</v>
      </c>
      <c r="X14">
        <v>117.5</v>
      </c>
      <c r="Y14">
        <v>155</v>
      </c>
      <c r="Z14">
        <v>144.4</v>
      </c>
      <c r="AA14">
        <v>134.9</v>
      </c>
      <c r="AB14">
        <v>165</v>
      </c>
      <c r="AC14">
        <v>154.9</v>
      </c>
      <c r="AD14">
        <v>142.4</v>
      </c>
      <c r="AE14">
        <v>134.5</v>
      </c>
      <c r="AF14">
        <v>125.9</v>
      </c>
      <c r="AG14">
        <v>115.3</v>
      </c>
      <c r="AH14">
        <v>106.4</v>
      </c>
      <c r="AI14">
        <v>174.6</v>
      </c>
      <c r="AJ14">
        <v>160.5</v>
      </c>
      <c r="AK14">
        <v>148.19999999999999</v>
      </c>
      <c r="AL14">
        <v>139.69999999999999</v>
      </c>
      <c r="AM14">
        <v>132.19999999999999</v>
      </c>
      <c r="AN14">
        <v>123</v>
      </c>
      <c r="AO14">
        <v>114.8</v>
      </c>
      <c r="AP14">
        <v>139.1</v>
      </c>
      <c r="AQ14">
        <v>128.69999999999999</v>
      </c>
      <c r="AS14">
        <v>183.5</v>
      </c>
      <c r="AT14">
        <v>171.1</v>
      </c>
      <c r="AU14">
        <v>161.5</v>
      </c>
      <c r="AV14">
        <v>152.1</v>
      </c>
      <c r="AW14">
        <v>143.5</v>
      </c>
      <c r="AX14">
        <v>134.80000000000001</v>
      </c>
      <c r="AY14">
        <v>126.9</v>
      </c>
      <c r="AZ14">
        <v>116.9</v>
      </c>
      <c r="BA14">
        <v>168.4</v>
      </c>
      <c r="BB14">
        <v>155.69999999999999</v>
      </c>
      <c r="BC14">
        <v>144.1</v>
      </c>
      <c r="BD14">
        <v>180.1</v>
      </c>
      <c r="BE14">
        <v>163</v>
      </c>
      <c r="BF14" s="13">
        <v>154</v>
      </c>
      <c r="BG14" s="13">
        <v>144.6</v>
      </c>
      <c r="BH14">
        <v>135.30000000000001</v>
      </c>
      <c r="BI14">
        <v>168.8</v>
      </c>
      <c r="BJ14">
        <v>156.80000000000001</v>
      </c>
      <c r="BK14">
        <v>149.9</v>
      </c>
      <c r="BL14">
        <v>137.30000000000001</v>
      </c>
      <c r="BM14">
        <v>127.7</v>
      </c>
    </row>
    <row r="15" spans="1:65">
      <c r="A15" s="14">
        <v>50</v>
      </c>
      <c r="B15" t="s">
        <v>44</v>
      </c>
      <c r="C15" t="s">
        <v>45</v>
      </c>
      <c r="D15">
        <v>612.20000000000005</v>
      </c>
      <c r="E15">
        <v>593.1</v>
      </c>
      <c r="F15">
        <v>571.20000000000005</v>
      </c>
      <c r="G15">
        <v>555.70000000000005</v>
      </c>
      <c r="H15">
        <v>541.1</v>
      </c>
      <c r="I15">
        <v>525.1</v>
      </c>
      <c r="J15">
        <v>507.8</v>
      </c>
      <c r="K15" s="23">
        <v>491.5</v>
      </c>
      <c r="L15">
        <v>475.9</v>
      </c>
      <c r="M15">
        <v>459.8</v>
      </c>
      <c r="N15">
        <v>444.3</v>
      </c>
      <c r="O15">
        <v>577</v>
      </c>
      <c r="P15">
        <v>558.6</v>
      </c>
      <c r="Q15">
        <v>540</v>
      </c>
      <c r="R15">
        <v>521</v>
      </c>
      <c r="S15">
        <v>503.8</v>
      </c>
      <c r="T15">
        <v>483.9</v>
      </c>
      <c r="U15">
        <v>466.2</v>
      </c>
      <c r="V15">
        <v>445.5</v>
      </c>
      <c r="W15">
        <v>427.9</v>
      </c>
      <c r="X15">
        <v>404.4</v>
      </c>
      <c r="Y15">
        <v>654.70000000000005</v>
      </c>
      <c r="Z15">
        <v>633.20000000000005</v>
      </c>
      <c r="AA15">
        <v>612.79999999999995</v>
      </c>
      <c r="AB15">
        <v>595.70000000000005</v>
      </c>
      <c r="AC15">
        <v>581.9</v>
      </c>
      <c r="AD15">
        <v>568.1</v>
      </c>
      <c r="AE15">
        <v>554</v>
      </c>
      <c r="AF15">
        <v>536.20000000000005</v>
      </c>
      <c r="AG15">
        <v>516.29999999999995</v>
      </c>
      <c r="AH15">
        <v>496.6</v>
      </c>
      <c r="AI15">
        <v>480.8</v>
      </c>
      <c r="AJ15">
        <v>463.6</v>
      </c>
      <c r="AK15">
        <v>709.4</v>
      </c>
      <c r="AL15">
        <v>691.8</v>
      </c>
      <c r="AM15">
        <v>678.1</v>
      </c>
      <c r="AN15">
        <v>658.8</v>
      </c>
      <c r="AO15">
        <v>645.1</v>
      </c>
      <c r="AP15">
        <v>631.1</v>
      </c>
      <c r="AQ15">
        <v>614.29999999999995</v>
      </c>
      <c r="AS15">
        <v>580</v>
      </c>
      <c r="AT15">
        <v>567.70000000000005</v>
      </c>
      <c r="AU15">
        <v>553.20000000000005</v>
      </c>
      <c r="AV15">
        <v>539.20000000000005</v>
      </c>
      <c r="AW15">
        <v>525.5</v>
      </c>
      <c r="AX15">
        <v>506.3</v>
      </c>
      <c r="AY15">
        <v>488.6</v>
      </c>
      <c r="AZ15">
        <v>473.9</v>
      </c>
      <c r="BA15">
        <v>458.5</v>
      </c>
      <c r="BB15">
        <v>441</v>
      </c>
      <c r="BC15">
        <v>667.7</v>
      </c>
      <c r="BD15">
        <v>646.79999999999995</v>
      </c>
      <c r="BE15">
        <v>626.79999999999995</v>
      </c>
      <c r="BF15" s="14">
        <v>612.1</v>
      </c>
      <c r="BG15" s="14">
        <v>595.6</v>
      </c>
      <c r="BH15">
        <v>581.70000000000005</v>
      </c>
      <c r="BI15">
        <v>689.8</v>
      </c>
      <c r="BJ15">
        <v>672.9</v>
      </c>
      <c r="BK15">
        <v>657</v>
      </c>
      <c r="BL15">
        <v>635.6</v>
      </c>
      <c r="BM15">
        <v>623.1</v>
      </c>
    </row>
    <row r="16" spans="1:65">
      <c r="A16" s="13">
        <v>51</v>
      </c>
      <c r="B16" t="s">
        <v>44</v>
      </c>
      <c r="C16" t="s">
        <v>46</v>
      </c>
      <c r="D16">
        <v>559.6</v>
      </c>
      <c r="E16">
        <v>544.20000000000005</v>
      </c>
      <c r="F16">
        <v>528.70000000000005</v>
      </c>
      <c r="G16">
        <v>512.5</v>
      </c>
      <c r="H16">
        <v>498</v>
      </c>
      <c r="I16">
        <v>478</v>
      </c>
      <c r="J16">
        <v>461</v>
      </c>
      <c r="K16" s="23">
        <v>134.5</v>
      </c>
      <c r="L16">
        <v>149.69999999999999</v>
      </c>
      <c r="M16">
        <v>128.69999999999999</v>
      </c>
      <c r="N16">
        <v>145.30000000000001</v>
      </c>
      <c r="O16">
        <v>127.3</v>
      </c>
      <c r="P16">
        <v>120.7</v>
      </c>
      <c r="Q16">
        <v>135</v>
      </c>
      <c r="R16">
        <v>115.8</v>
      </c>
      <c r="S16">
        <v>130.30000000000001</v>
      </c>
      <c r="T16">
        <v>134.80000000000001</v>
      </c>
      <c r="U16">
        <v>138.1</v>
      </c>
      <c r="V16">
        <v>118.8</v>
      </c>
      <c r="W16">
        <v>108.4</v>
      </c>
      <c r="X16">
        <v>112.7</v>
      </c>
      <c r="Y16">
        <v>158.19999999999999</v>
      </c>
      <c r="Z16">
        <v>145.19999999999999</v>
      </c>
      <c r="AA16">
        <v>132</v>
      </c>
      <c r="AB16">
        <v>160</v>
      </c>
      <c r="AC16">
        <v>147</v>
      </c>
      <c r="AD16">
        <v>133.80000000000001</v>
      </c>
      <c r="AE16">
        <v>125.2</v>
      </c>
      <c r="AF16">
        <v>116.5</v>
      </c>
      <c r="AG16">
        <v>106.3</v>
      </c>
      <c r="AH16">
        <v>94.4</v>
      </c>
      <c r="AI16">
        <v>162.4</v>
      </c>
      <c r="AJ16">
        <v>146.19999999999999</v>
      </c>
      <c r="AK16">
        <v>133.80000000000001</v>
      </c>
      <c r="AL16">
        <v>123</v>
      </c>
      <c r="AM16">
        <v>110.6</v>
      </c>
      <c r="AN16">
        <v>118.2</v>
      </c>
      <c r="AO16">
        <v>107.7</v>
      </c>
      <c r="AP16">
        <v>127.7</v>
      </c>
      <c r="AQ16">
        <v>115.2</v>
      </c>
      <c r="AS16">
        <v>160.9</v>
      </c>
      <c r="AT16">
        <v>145</v>
      </c>
      <c r="AU16">
        <v>131.80000000000001</v>
      </c>
      <c r="AV16">
        <v>120.5</v>
      </c>
      <c r="AW16">
        <v>157.19999999999999</v>
      </c>
      <c r="AX16">
        <v>144.5</v>
      </c>
      <c r="AY16">
        <v>131.1</v>
      </c>
      <c r="AZ16">
        <v>116.6</v>
      </c>
      <c r="BA16">
        <v>172.6</v>
      </c>
      <c r="BB16">
        <v>158.30000000000001</v>
      </c>
      <c r="BC16">
        <v>142.80000000000001</v>
      </c>
      <c r="BD16">
        <v>181.7</v>
      </c>
      <c r="BE16">
        <v>162.9</v>
      </c>
      <c r="BF16" s="13">
        <v>152.1</v>
      </c>
      <c r="BG16" s="13">
        <v>138.9</v>
      </c>
      <c r="BH16">
        <v>127.7</v>
      </c>
      <c r="BI16">
        <v>163.69999999999999</v>
      </c>
      <c r="BJ16">
        <v>150.19999999999999</v>
      </c>
      <c r="BK16">
        <v>140</v>
      </c>
      <c r="BL16">
        <v>121.4</v>
      </c>
      <c r="BM16">
        <v>131.9</v>
      </c>
    </row>
    <row r="17" spans="1:65">
      <c r="A17" s="14">
        <v>52</v>
      </c>
      <c r="B17" t="s">
        <v>44</v>
      </c>
      <c r="C17" t="s">
        <v>45</v>
      </c>
      <c r="D17">
        <v>559</v>
      </c>
      <c r="E17">
        <v>544.1</v>
      </c>
      <c r="F17">
        <v>526.70000000000005</v>
      </c>
      <c r="G17">
        <v>509.9</v>
      </c>
      <c r="H17">
        <v>493.5</v>
      </c>
      <c r="I17">
        <v>478.4</v>
      </c>
      <c r="J17">
        <v>461.7</v>
      </c>
      <c r="K17" s="23">
        <v>443.5</v>
      </c>
      <c r="L17">
        <v>426.7</v>
      </c>
      <c r="M17">
        <v>411.2</v>
      </c>
      <c r="N17">
        <v>443.3</v>
      </c>
      <c r="O17">
        <v>616.20000000000005</v>
      </c>
      <c r="P17">
        <v>598</v>
      </c>
      <c r="Q17">
        <v>580.79999999999995</v>
      </c>
      <c r="R17">
        <v>563.5</v>
      </c>
      <c r="S17">
        <v>549.29999999999995</v>
      </c>
      <c r="T17">
        <v>533.5</v>
      </c>
      <c r="U17">
        <v>515.4</v>
      </c>
      <c r="V17">
        <v>497.6</v>
      </c>
      <c r="W17">
        <v>479.8</v>
      </c>
      <c r="X17">
        <v>462.3</v>
      </c>
      <c r="Y17">
        <v>696</v>
      </c>
      <c r="Z17">
        <v>672.5</v>
      </c>
      <c r="AA17">
        <v>651.1</v>
      </c>
      <c r="AB17">
        <v>631.9</v>
      </c>
      <c r="AC17">
        <v>616.70000000000005</v>
      </c>
      <c r="AD17">
        <v>599.79999999999995</v>
      </c>
      <c r="AE17">
        <v>581.79999999999995</v>
      </c>
      <c r="AF17">
        <v>564.20000000000005</v>
      </c>
      <c r="AG17">
        <v>550.4</v>
      </c>
      <c r="AH17">
        <v>533.79999999999995</v>
      </c>
      <c r="AI17">
        <v>516.1</v>
      </c>
      <c r="AJ17">
        <v>498.3</v>
      </c>
      <c r="AK17">
        <v>729.4</v>
      </c>
      <c r="AL17">
        <v>712</v>
      </c>
      <c r="AM17" s="28">
        <v>326.10000000000002</v>
      </c>
      <c r="AN17">
        <v>677.7</v>
      </c>
      <c r="AO17">
        <v>657.4</v>
      </c>
      <c r="AP17">
        <v>640.70000000000005</v>
      </c>
      <c r="AQ17">
        <v>625.5</v>
      </c>
      <c r="AS17">
        <v>589.1</v>
      </c>
      <c r="AT17">
        <v>572.5</v>
      </c>
      <c r="AU17">
        <v>553.20000000000005</v>
      </c>
      <c r="AV17">
        <v>534.79999999999995</v>
      </c>
      <c r="AW17">
        <v>517.70000000000005</v>
      </c>
      <c r="AX17">
        <v>501.1</v>
      </c>
      <c r="AY17">
        <v>486.3</v>
      </c>
      <c r="AZ17">
        <v>468.3</v>
      </c>
      <c r="BA17">
        <v>449.3</v>
      </c>
      <c r="BB17">
        <v>431</v>
      </c>
      <c r="BC17">
        <v>605.79999999999995</v>
      </c>
      <c r="BD17">
        <v>588.29999999999995</v>
      </c>
      <c r="BE17">
        <v>566</v>
      </c>
      <c r="BF17" s="14">
        <v>550.20000000000005</v>
      </c>
      <c r="BG17" s="14">
        <v>533.79999999999995</v>
      </c>
      <c r="BH17">
        <v>519.29999999999995</v>
      </c>
      <c r="BI17">
        <v>626.70000000000005</v>
      </c>
      <c r="BJ17">
        <v>609.29999999999995</v>
      </c>
      <c r="BK17">
        <v>592.20000000000005</v>
      </c>
      <c r="BL17">
        <v>571.29999999999995</v>
      </c>
      <c r="BM17">
        <v>554.29999999999995</v>
      </c>
    </row>
    <row r="18" spans="1:65">
      <c r="A18" s="13">
        <v>53</v>
      </c>
      <c r="B18" t="s">
        <v>44</v>
      </c>
      <c r="C18" t="s">
        <v>46</v>
      </c>
      <c r="D18">
        <v>511.2</v>
      </c>
      <c r="E18">
        <v>495</v>
      </c>
      <c r="F18">
        <v>477.5</v>
      </c>
      <c r="G18">
        <v>459.5</v>
      </c>
      <c r="H18">
        <v>443.3</v>
      </c>
      <c r="I18">
        <v>424.9</v>
      </c>
      <c r="J18">
        <v>527.79999999999995</v>
      </c>
      <c r="K18" s="23">
        <v>119.8</v>
      </c>
      <c r="L18">
        <v>135.6</v>
      </c>
      <c r="M18">
        <v>113.6</v>
      </c>
      <c r="N18">
        <v>126.5</v>
      </c>
      <c r="O18">
        <v>104.2</v>
      </c>
      <c r="P18">
        <v>120</v>
      </c>
      <c r="Q18">
        <v>123.5</v>
      </c>
      <c r="R18">
        <v>132.1</v>
      </c>
      <c r="S18">
        <v>123.1</v>
      </c>
      <c r="T18">
        <v>128.6</v>
      </c>
      <c r="U18">
        <v>155.4</v>
      </c>
      <c r="V18">
        <v>138</v>
      </c>
      <c r="W18">
        <v>126</v>
      </c>
      <c r="X18">
        <v>113.9</v>
      </c>
      <c r="Y18">
        <v>161.5</v>
      </c>
      <c r="Z18">
        <v>147.4</v>
      </c>
      <c r="AA18">
        <v>134.80000000000001</v>
      </c>
      <c r="AB18">
        <v>155.5</v>
      </c>
      <c r="AC18">
        <v>141.30000000000001</v>
      </c>
      <c r="AD18">
        <v>126.6</v>
      </c>
      <c r="AE18">
        <v>113.6</v>
      </c>
      <c r="AF18">
        <v>103.3</v>
      </c>
      <c r="AG18">
        <v>110.6</v>
      </c>
      <c r="AH18">
        <v>97.6</v>
      </c>
      <c r="AI18">
        <v>148.6</v>
      </c>
      <c r="AJ18">
        <v>133.19999999999999</v>
      </c>
      <c r="AK18">
        <v>118.7</v>
      </c>
      <c r="AL18">
        <v>108.2</v>
      </c>
      <c r="AM18">
        <v>96.9</v>
      </c>
      <c r="AN18">
        <v>120.4</v>
      </c>
      <c r="AO18">
        <v>110.2</v>
      </c>
      <c r="AP18">
        <v>123.4</v>
      </c>
      <c r="AQ18">
        <v>109.9</v>
      </c>
      <c r="AS18">
        <v>136.69999999999999</v>
      </c>
      <c r="AT18">
        <v>123.6</v>
      </c>
      <c r="AU18">
        <v>112</v>
      </c>
      <c r="AV18">
        <v>164.6</v>
      </c>
      <c r="AW18">
        <v>154.80000000000001</v>
      </c>
      <c r="AX18">
        <v>143.69999999999999</v>
      </c>
      <c r="AY18">
        <v>132.19999999999999</v>
      </c>
      <c r="AZ18">
        <v>119.1</v>
      </c>
      <c r="BA18">
        <v>163.1</v>
      </c>
      <c r="BB18">
        <v>150.30000000000001</v>
      </c>
      <c r="BC18">
        <v>137.5</v>
      </c>
      <c r="BD18">
        <v>180.9</v>
      </c>
      <c r="BE18">
        <v>164.5</v>
      </c>
      <c r="BF18" s="13">
        <v>154.80000000000001</v>
      </c>
      <c r="BG18" s="13">
        <v>143.6</v>
      </c>
      <c r="BH18">
        <v>133</v>
      </c>
      <c r="BI18">
        <v>171.2</v>
      </c>
      <c r="BJ18">
        <v>157.4</v>
      </c>
      <c r="BK18">
        <v>145.69999999999999</v>
      </c>
      <c r="BL18">
        <v>129.30000000000001</v>
      </c>
      <c r="BM18">
        <v>117.5</v>
      </c>
    </row>
    <row r="19" spans="1:65">
      <c r="A19" s="14">
        <v>54</v>
      </c>
      <c r="B19" t="s">
        <v>44</v>
      </c>
      <c r="C19" t="s">
        <v>47</v>
      </c>
      <c r="D19">
        <v>660.8</v>
      </c>
      <c r="E19">
        <v>640</v>
      </c>
      <c r="F19">
        <v>619.29999999999995</v>
      </c>
      <c r="G19">
        <v>599.5</v>
      </c>
      <c r="H19">
        <v>583.29999999999995</v>
      </c>
      <c r="I19">
        <v>560.5</v>
      </c>
      <c r="J19">
        <v>541.4</v>
      </c>
      <c r="K19" s="23">
        <v>134</v>
      </c>
      <c r="L19">
        <v>139.19999999999999</v>
      </c>
      <c r="M19">
        <v>118.9</v>
      </c>
      <c r="N19">
        <v>129.4</v>
      </c>
      <c r="O19">
        <v>107.7</v>
      </c>
      <c r="P19">
        <v>117.2</v>
      </c>
      <c r="Q19">
        <v>117.6</v>
      </c>
      <c r="R19">
        <v>124.4</v>
      </c>
      <c r="S19">
        <v>116.8</v>
      </c>
      <c r="T19">
        <v>120.2</v>
      </c>
      <c r="U19">
        <v>130.30000000000001</v>
      </c>
      <c r="V19">
        <v>135.6</v>
      </c>
      <c r="W19">
        <v>116.7</v>
      </c>
      <c r="X19">
        <v>101.8</v>
      </c>
      <c r="Y19">
        <v>150</v>
      </c>
      <c r="Z19">
        <v>133.9</v>
      </c>
      <c r="AA19">
        <v>118.9</v>
      </c>
      <c r="AB19">
        <v>145.80000000000001</v>
      </c>
      <c r="AC19">
        <v>129.1</v>
      </c>
      <c r="AD19">
        <v>129.69999999999999</v>
      </c>
      <c r="AE19">
        <v>114.7</v>
      </c>
      <c r="AF19">
        <v>101.1</v>
      </c>
      <c r="AG19">
        <v>101.6</v>
      </c>
      <c r="AH19">
        <v>84.9</v>
      </c>
      <c r="AI19">
        <v>146.5</v>
      </c>
      <c r="AJ19">
        <v>126.8</v>
      </c>
      <c r="AK19">
        <v>130.5</v>
      </c>
      <c r="AL19">
        <v>115.7</v>
      </c>
      <c r="AM19">
        <v>100.1</v>
      </c>
      <c r="AN19">
        <v>108.6</v>
      </c>
      <c r="AO19">
        <v>145.4</v>
      </c>
      <c r="AP19">
        <v>128.30000000000001</v>
      </c>
      <c r="AQ19">
        <v>110</v>
      </c>
      <c r="AS19">
        <v>137.6</v>
      </c>
      <c r="AT19">
        <v>122.6</v>
      </c>
      <c r="AU19">
        <v>105.7</v>
      </c>
      <c r="AV19">
        <v>149.19999999999999</v>
      </c>
      <c r="AW19">
        <v>134.6</v>
      </c>
      <c r="AX19">
        <v>119.5</v>
      </c>
      <c r="AY19">
        <v>155.9</v>
      </c>
      <c r="AZ19">
        <v>140.5</v>
      </c>
      <c r="BA19">
        <v>154.5</v>
      </c>
      <c r="BB19">
        <v>137.4</v>
      </c>
      <c r="BC19">
        <v>120.8</v>
      </c>
      <c r="BD19">
        <v>171.6</v>
      </c>
      <c r="BE19">
        <v>147.19999999999999</v>
      </c>
      <c r="BF19" s="14">
        <v>133.4</v>
      </c>
      <c r="BG19" s="14">
        <v>120.1</v>
      </c>
      <c r="BH19">
        <v>145.1</v>
      </c>
      <c r="BI19">
        <v>173.9</v>
      </c>
      <c r="BJ19">
        <v>154.5</v>
      </c>
      <c r="BK19">
        <v>139.6</v>
      </c>
      <c r="BL19">
        <v>119.6</v>
      </c>
      <c r="BM19">
        <v>115.7</v>
      </c>
    </row>
    <row r="20" spans="1:65">
      <c r="A20" s="13">
        <v>55</v>
      </c>
      <c r="B20" t="s">
        <v>44</v>
      </c>
      <c r="C20" t="s">
        <v>46</v>
      </c>
      <c r="D20">
        <v>558.79999999999995</v>
      </c>
      <c r="E20">
        <v>537.70000000000005</v>
      </c>
      <c r="F20">
        <v>520.6</v>
      </c>
      <c r="G20">
        <v>500.3</v>
      </c>
      <c r="H20">
        <v>483.1</v>
      </c>
      <c r="I20">
        <v>460.9</v>
      </c>
      <c r="J20">
        <v>441.5</v>
      </c>
      <c r="K20" s="23">
        <v>115.5</v>
      </c>
      <c r="L20" s="28">
        <v>93.3</v>
      </c>
      <c r="M20">
        <v>123.9</v>
      </c>
      <c r="N20">
        <v>131.80000000000001</v>
      </c>
      <c r="O20">
        <v>115.6</v>
      </c>
      <c r="P20">
        <v>118.8</v>
      </c>
      <c r="Q20">
        <v>118.6</v>
      </c>
      <c r="R20">
        <v>132.6</v>
      </c>
      <c r="S20">
        <v>116.8</v>
      </c>
      <c r="T20">
        <v>145.1</v>
      </c>
      <c r="U20">
        <v>131.19999999999999</v>
      </c>
      <c r="V20">
        <v>120.1</v>
      </c>
      <c r="W20">
        <v>109.9</v>
      </c>
      <c r="X20">
        <v>113.7</v>
      </c>
      <c r="Y20">
        <v>143.9</v>
      </c>
      <c r="Z20">
        <v>130.80000000000001</v>
      </c>
      <c r="AA20">
        <v>119.7</v>
      </c>
      <c r="AB20">
        <v>155.1</v>
      </c>
      <c r="AC20">
        <v>147.30000000000001</v>
      </c>
      <c r="AD20">
        <v>140.30000000000001</v>
      </c>
      <c r="AE20">
        <v>131.19999999999999</v>
      </c>
      <c r="AF20">
        <v>121.3</v>
      </c>
      <c r="AG20">
        <v>110.1</v>
      </c>
      <c r="AH20">
        <v>102.8</v>
      </c>
      <c r="AI20">
        <v>157.69999999999999</v>
      </c>
      <c r="AJ20">
        <v>146.5</v>
      </c>
      <c r="AK20">
        <v>133.1</v>
      </c>
      <c r="AL20">
        <v>122.5</v>
      </c>
      <c r="AM20">
        <v>111.4</v>
      </c>
      <c r="AN20">
        <v>121.7</v>
      </c>
      <c r="AO20">
        <v>108.3</v>
      </c>
      <c r="AP20">
        <v>129</v>
      </c>
      <c r="AQ20">
        <v>116.7</v>
      </c>
      <c r="AS20">
        <v>151.9</v>
      </c>
      <c r="AT20">
        <v>139.5</v>
      </c>
      <c r="AU20">
        <v>129.19999999999999</v>
      </c>
      <c r="AV20">
        <v>119.6</v>
      </c>
      <c r="AW20">
        <v>159.19999999999999</v>
      </c>
      <c r="AX20">
        <v>150.1</v>
      </c>
      <c r="AY20">
        <v>136.1</v>
      </c>
      <c r="AZ20">
        <v>121.7</v>
      </c>
      <c r="BA20">
        <v>173.4</v>
      </c>
      <c r="BB20">
        <v>164.5</v>
      </c>
      <c r="BC20">
        <v>154.80000000000001</v>
      </c>
      <c r="BD20">
        <v>174.1</v>
      </c>
      <c r="BE20">
        <v>159.19999999999999</v>
      </c>
      <c r="BF20" s="13">
        <v>148.4</v>
      </c>
      <c r="BG20" s="13">
        <v>137.9</v>
      </c>
      <c r="BH20">
        <v>126.6</v>
      </c>
      <c r="BI20">
        <v>176.4</v>
      </c>
      <c r="BJ20">
        <v>166.7</v>
      </c>
      <c r="BK20">
        <v>155.1</v>
      </c>
      <c r="BL20">
        <v>137.9</v>
      </c>
      <c r="BM20">
        <v>124.3</v>
      </c>
    </row>
    <row r="21" spans="1:65">
      <c r="A21" s="14">
        <v>56</v>
      </c>
      <c r="B21" t="s">
        <v>48</v>
      </c>
      <c r="C21" t="s">
        <v>47</v>
      </c>
      <c r="D21">
        <v>642.4</v>
      </c>
      <c r="E21">
        <v>615.79999999999995</v>
      </c>
      <c r="F21">
        <v>594.29999999999995</v>
      </c>
      <c r="G21">
        <v>572.29999999999995</v>
      </c>
      <c r="H21">
        <v>551.79999999999995</v>
      </c>
      <c r="I21">
        <v>528.79999999999995</v>
      </c>
      <c r="J21">
        <v>506.9</v>
      </c>
      <c r="K21" s="23">
        <v>110</v>
      </c>
      <c r="L21">
        <v>131.30000000000001</v>
      </c>
      <c r="M21">
        <v>112.2</v>
      </c>
      <c r="N21">
        <v>128.5</v>
      </c>
      <c r="O21">
        <v>110.4</v>
      </c>
      <c r="P21">
        <v>111.1</v>
      </c>
      <c r="Q21">
        <v>118.1</v>
      </c>
      <c r="R21">
        <v>129.4</v>
      </c>
      <c r="S21">
        <v>125.8</v>
      </c>
      <c r="T21">
        <v>133.5</v>
      </c>
      <c r="U21">
        <v>140.80000000000001</v>
      </c>
      <c r="V21">
        <v>121.1</v>
      </c>
      <c r="W21">
        <v>106.4</v>
      </c>
      <c r="X21">
        <v>116.1</v>
      </c>
      <c r="Y21">
        <v>140.30000000000001</v>
      </c>
      <c r="Z21">
        <v>122.6</v>
      </c>
      <c r="AA21">
        <v>105.6</v>
      </c>
      <c r="AB21">
        <v>129.4</v>
      </c>
      <c r="AC21">
        <v>114.1</v>
      </c>
      <c r="AD21">
        <v>120.7</v>
      </c>
      <c r="AE21">
        <v>104.8</v>
      </c>
      <c r="AF21">
        <v>89.2</v>
      </c>
      <c r="AG21">
        <v>115.7</v>
      </c>
      <c r="AH21">
        <v>97.6</v>
      </c>
      <c r="AI21">
        <v>158.1</v>
      </c>
      <c r="AJ21">
        <v>137.19999999999999</v>
      </c>
      <c r="AK21">
        <v>122.1</v>
      </c>
      <c r="AL21">
        <v>115.6</v>
      </c>
      <c r="AM21">
        <v>101.2</v>
      </c>
      <c r="AN21">
        <v>104.7</v>
      </c>
      <c r="AO21">
        <v>133.4</v>
      </c>
      <c r="AP21">
        <v>117.3</v>
      </c>
      <c r="AQ21">
        <v>101.2</v>
      </c>
      <c r="AS21">
        <v>134</v>
      </c>
      <c r="AT21">
        <v>118.8</v>
      </c>
      <c r="AU21">
        <v>102.2</v>
      </c>
      <c r="AV21">
        <v>152.30000000000001</v>
      </c>
      <c r="AW21">
        <v>135.9</v>
      </c>
      <c r="AX21">
        <v>120.7</v>
      </c>
      <c r="AY21">
        <v>160.1</v>
      </c>
      <c r="AZ21">
        <v>142.69999999999999</v>
      </c>
      <c r="BA21">
        <v>159.80000000000001</v>
      </c>
      <c r="BB21">
        <v>145.5</v>
      </c>
      <c r="BC21">
        <v>128.1</v>
      </c>
      <c r="BD21">
        <v>173.1</v>
      </c>
      <c r="BE21">
        <v>148.5</v>
      </c>
      <c r="BF21" s="14">
        <v>135.6</v>
      </c>
      <c r="BG21" s="14">
        <v>121.6</v>
      </c>
      <c r="BH21">
        <v>143</v>
      </c>
      <c r="BI21">
        <v>172.1</v>
      </c>
      <c r="BJ21">
        <v>155.80000000000001</v>
      </c>
      <c r="BK21">
        <v>139</v>
      </c>
      <c r="BL21">
        <v>118.4</v>
      </c>
      <c r="BM21">
        <v>101.6</v>
      </c>
    </row>
    <row r="22" spans="1:65">
      <c r="A22" s="13">
        <v>57</v>
      </c>
      <c r="B22" t="s">
        <v>48</v>
      </c>
      <c r="C22" t="s">
        <v>45</v>
      </c>
      <c r="D22">
        <v>635.6</v>
      </c>
      <c r="E22">
        <v>614.1</v>
      </c>
      <c r="F22">
        <v>595.20000000000005</v>
      </c>
      <c r="G22">
        <v>575.9</v>
      </c>
      <c r="H22">
        <v>557.79999999999995</v>
      </c>
      <c r="I22">
        <v>537.1</v>
      </c>
      <c r="J22">
        <v>517</v>
      </c>
      <c r="K22" s="23">
        <v>501.8</v>
      </c>
      <c r="L22">
        <v>482.8</v>
      </c>
      <c r="M22">
        <v>460.8</v>
      </c>
      <c r="N22">
        <v>438.4</v>
      </c>
      <c r="O22">
        <v>617.9</v>
      </c>
      <c r="P22">
        <v>592.79999999999995</v>
      </c>
      <c r="Q22">
        <v>572.1</v>
      </c>
      <c r="R22">
        <v>552.1</v>
      </c>
      <c r="S22">
        <v>529.1</v>
      </c>
      <c r="T22">
        <v>512.4</v>
      </c>
      <c r="U22">
        <v>492.6</v>
      </c>
      <c r="V22">
        <v>470</v>
      </c>
      <c r="W22">
        <v>452.2</v>
      </c>
      <c r="X22">
        <v>427.6</v>
      </c>
      <c r="Y22">
        <v>672.4</v>
      </c>
      <c r="Z22">
        <v>652.4</v>
      </c>
      <c r="AA22">
        <v>627.5</v>
      </c>
      <c r="AB22">
        <v>609</v>
      </c>
      <c r="AC22">
        <v>583.1</v>
      </c>
      <c r="AD22">
        <v>559.4</v>
      </c>
      <c r="AE22">
        <v>540.20000000000005</v>
      </c>
      <c r="AF22">
        <v>523.9</v>
      </c>
      <c r="AG22">
        <v>496</v>
      </c>
      <c r="AH22" s="28">
        <v>519.70000000000005</v>
      </c>
      <c r="AI22">
        <v>448.2</v>
      </c>
      <c r="AJ22">
        <v>421.7</v>
      </c>
      <c r="AK22">
        <v>661.1</v>
      </c>
      <c r="AL22">
        <v>640.70000000000005</v>
      </c>
      <c r="AM22">
        <v>615.5</v>
      </c>
      <c r="AN22">
        <v>586.1</v>
      </c>
      <c r="AO22">
        <v>564.20000000000005</v>
      </c>
      <c r="AP22">
        <v>541.79999999999995</v>
      </c>
      <c r="AQ22">
        <v>518.20000000000005</v>
      </c>
      <c r="AS22">
        <v>471.6</v>
      </c>
      <c r="AT22">
        <v>451.9</v>
      </c>
      <c r="AU22">
        <v>558.6</v>
      </c>
      <c r="AV22">
        <v>533.1</v>
      </c>
      <c r="AW22">
        <v>512.1</v>
      </c>
      <c r="AX22">
        <v>488.1</v>
      </c>
      <c r="AY22">
        <v>464.4</v>
      </c>
      <c r="AZ22">
        <v>440</v>
      </c>
      <c r="BA22">
        <v>600.9</v>
      </c>
      <c r="BB22">
        <v>580.9</v>
      </c>
      <c r="BC22">
        <v>556.4</v>
      </c>
      <c r="BD22">
        <v>640.20000000000005</v>
      </c>
      <c r="BE22">
        <v>611.5</v>
      </c>
      <c r="BF22" s="13">
        <v>591.79999999999995</v>
      </c>
      <c r="BG22" s="13">
        <v>569.6</v>
      </c>
      <c r="BH22">
        <v>546.6</v>
      </c>
      <c r="BI22">
        <v>648.70000000000005</v>
      </c>
      <c r="BJ22">
        <v>626.29999999999995</v>
      </c>
      <c r="BK22">
        <v>610.4</v>
      </c>
      <c r="BL22">
        <v>577.70000000000005</v>
      </c>
      <c r="BM22">
        <v>557.79999999999995</v>
      </c>
    </row>
    <row r="23" spans="1:65">
      <c r="A23" s="14">
        <v>58</v>
      </c>
      <c r="B23" t="s">
        <v>48</v>
      </c>
      <c r="C23" t="s">
        <v>45</v>
      </c>
      <c r="D23">
        <v>672.3</v>
      </c>
      <c r="E23">
        <v>648.79999999999995</v>
      </c>
      <c r="F23">
        <v>623.29999999999995</v>
      </c>
      <c r="G23">
        <v>596.4</v>
      </c>
      <c r="H23">
        <v>574.20000000000005</v>
      </c>
      <c r="I23">
        <v>542.79999999999995</v>
      </c>
      <c r="J23">
        <v>521.1</v>
      </c>
      <c r="K23" s="23">
        <v>494.7</v>
      </c>
      <c r="L23">
        <v>466.8</v>
      </c>
      <c r="M23">
        <v>440.4</v>
      </c>
      <c r="N23">
        <v>415.9</v>
      </c>
      <c r="O23">
        <v>648.6</v>
      </c>
      <c r="P23">
        <v>614.1</v>
      </c>
      <c r="Q23">
        <v>590.29999999999995</v>
      </c>
      <c r="R23">
        <v>565.6</v>
      </c>
      <c r="S23">
        <v>539.70000000000005</v>
      </c>
      <c r="T23">
        <v>513.5</v>
      </c>
      <c r="U23">
        <v>491</v>
      </c>
      <c r="V23">
        <v>459.6</v>
      </c>
      <c r="W23">
        <v>439.2</v>
      </c>
      <c r="X23">
        <v>409.8</v>
      </c>
      <c r="Y23">
        <v>698.9</v>
      </c>
      <c r="Z23">
        <v>674.7</v>
      </c>
      <c r="AA23">
        <v>650.20000000000005</v>
      </c>
      <c r="AB23">
        <v>626.20000000000005</v>
      </c>
      <c r="AC23">
        <v>602.29999999999995</v>
      </c>
      <c r="AD23">
        <v>572.4</v>
      </c>
      <c r="AE23">
        <v>549.20000000000005</v>
      </c>
      <c r="AF23">
        <v>524.79999999999995</v>
      </c>
      <c r="AG23">
        <v>501.3</v>
      </c>
      <c r="AH23">
        <v>473.3</v>
      </c>
      <c r="AI23">
        <v>453.2</v>
      </c>
      <c r="AJ23">
        <v>426.8</v>
      </c>
      <c r="AK23">
        <v>659.6</v>
      </c>
      <c r="AL23">
        <v>638.9</v>
      </c>
      <c r="AM23">
        <v>616</v>
      </c>
      <c r="AN23">
        <v>587.20000000000005</v>
      </c>
      <c r="AO23">
        <v>563.9</v>
      </c>
      <c r="AP23">
        <v>540</v>
      </c>
      <c r="AQ23">
        <v>517</v>
      </c>
      <c r="AS23">
        <v>466.5</v>
      </c>
      <c r="AT23">
        <v>445.7</v>
      </c>
      <c r="AU23">
        <v>567.70000000000005</v>
      </c>
      <c r="AV23">
        <v>542.4</v>
      </c>
      <c r="AW23">
        <v>519</v>
      </c>
      <c r="AX23">
        <v>495.9</v>
      </c>
      <c r="AY23">
        <v>470.6</v>
      </c>
      <c r="AZ23">
        <v>445</v>
      </c>
      <c r="BA23">
        <v>577.20000000000005</v>
      </c>
      <c r="BB23">
        <v>556.6</v>
      </c>
      <c r="BC23">
        <v>531.9</v>
      </c>
      <c r="BD23">
        <v>666.5</v>
      </c>
      <c r="BE23">
        <v>635.6</v>
      </c>
      <c r="BF23" s="14">
        <v>617.29999999999995</v>
      </c>
      <c r="BG23" s="14">
        <v>595.20000000000005</v>
      </c>
      <c r="BH23">
        <v>573.6</v>
      </c>
      <c r="BI23">
        <v>702.2</v>
      </c>
      <c r="BJ23">
        <v>678.3</v>
      </c>
      <c r="BK23">
        <v>657.5</v>
      </c>
      <c r="BL23">
        <v>623.29999999999995</v>
      </c>
      <c r="BM23">
        <v>602.9</v>
      </c>
    </row>
    <row r="24" spans="1:65">
      <c r="A24" s="13">
        <v>59</v>
      </c>
      <c r="B24" t="s">
        <v>48</v>
      </c>
      <c r="C24" t="s">
        <v>46</v>
      </c>
      <c r="D24">
        <v>516.4</v>
      </c>
      <c r="E24">
        <v>496.4</v>
      </c>
      <c r="F24">
        <v>474.2</v>
      </c>
      <c r="G24">
        <v>451.4</v>
      </c>
      <c r="H24">
        <v>430.5</v>
      </c>
      <c r="I24">
        <v>406.4</v>
      </c>
      <c r="J24">
        <v>526</v>
      </c>
      <c r="K24" s="23">
        <v>121.9</v>
      </c>
      <c r="L24">
        <v>135.6</v>
      </c>
      <c r="M24">
        <v>121.6</v>
      </c>
      <c r="N24">
        <v>134.80000000000001</v>
      </c>
      <c r="O24">
        <v>107.6</v>
      </c>
      <c r="P24">
        <v>123.7</v>
      </c>
      <c r="Q24">
        <v>125.2</v>
      </c>
      <c r="R24">
        <v>156.1</v>
      </c>
      <c r="S24">
        <v>130.80000000000001</v>
      </c>
      <c r="T24">
        <v>146.19999999999999</v>
      </c>
      <c r="U24">
        <v>123.2</v>
      </c>
      <c r="V24">
        <v>132.80000000000001</v>
      </c>
      <c r="W24">
        <v>110.5</v>
      </c>
      <c r="X24">
        <v>121.5</v>
      </c>
      <c r="Y24">
        <v>147.9</v>
      </c>
      <c r="Z24">
        <v>125</v>
      </c>
      <c r="AA24">
        <v>104.2</v>
      </c>
      <c r="AB24">
        <v>164.8</v>
      </c>
      <c r="AC24">
        <v>143.5</v>
      </c>
      <c r="AD24">
        <v>121</v>
      </c>
      <c r="AE24">
        <v>106.2</v>
      </c>
      <c r="AF24">
        <v>91</v>
      </c>
      <c r="AG24">
        <v>108.7</v>
      </c>
      <c r="AH24">
        <v>88.1</v>
      </c>
      <c r="AI24">
        <v>165</v>
      </c>
      <c r="AJ24">
        <v>144.1</v>
      </c>
      <c r="AK24">
        <v>125</v>
      </c>
      <c r="AL24">
        <v>110.2</v>
      </c>
      <c r="AM24">
        <v>96.5</v>
      </c>
      <c r="AN24">
        <v>106.3</v>
      </c>
      <c r="AO24">
        <v>131</v>
      </c>
      <c r="AP24">
        <v>112.9</v>
      </c>
      <c r="AQ24">
        <v>96.5</v>
      </c>
      <c r="AS24">
        <v>139.6</v>
      </c>
      <c r="AT24">
        <v>123.1</v>
      </c>
      <c r="AU24">
        <v>104.8</v>
      </c>
      <c r="AV24">
        <v>150.80000000000001</v>
      </c>
      <c r="AW24">
        <v>132.5</v>
      </c>
      <c r="AX24">
        <v>116.8</v>
      </c>
      <c r="AY24">
        <v>160.19999999999999</v>
      </c>
      <c r="AZ24">
        <v>143.6</v>
      </c>
      <c r="BA24">
        <v>160.9</v>
      </c>
      <c r="BB24">
        <v>146.1</v>
      </c>
      <c r="BC24">
        <v>129.80000000000001</v>
      </c>
      <c r="BD24">
        <v>176.5</v>
      </c>
      <c r="BE24">
        <v>153.80000000000001</v>
      </c>
      <c r="BF24" s="13">
        <v>139.80000000000001</v>
      </c>
      <c r="BG24" s="13">
        <v>125.6</v>
      </c>
      <c r="BH24">
        <v>113.3</v>
      </c>
      <c r="BI24">
        <v>166.6</v>
      </c>
      <c r="BJ24">
        <v>151.19999999999999</v>
      </c>
      <c r="BK24">
        <v>134.6</v>
      </c>
      <c r="BL24">
        <v>113.6</v>
      </c>
      <c r="BM24">
        <v>129.9</v>
      </c>
    </row>
    <row r="25" spans="1:65">
      <c r="A25" s="14">
        <v>60</v>
      </c>
      <c r="B25" t="s">
        <v>48</v>
      </c>
      <c r="C25" t="s">
        <v>47</v>
      </c>
      <c r="D25">
        <v>695</v>
      </c>
      <c r="E25">
        <v>670.7</v>
      </c>
      <c r="F25">
        <v>640.9</v>
      </c>
      <c r="G25">
        <v>615.4</v>
      </c>
      <c r="H25">
        <v>589.79999999999995</v>
      </c>
      <c r="I25">
        <v>561.1</v>
      </c>
      <c r="J25">
        <v>535.9</v>
      </c>
      <c r="K25" s="23">
        <v>128.5</v>
      </c>
      <c r="L25">
        <v>127</v>
      </c>
      <c r="M25">
        <v>109.9</v>
      </c>
      <c r="N25">
        <v>137.4</v>
      </c>
      <c r="O25">
        <v>119.2</v>
      </c>
      <c r="P25">
        <v>124.9</v>
      </c>
      <c r="Q25">
        <v>115.7</v>
      </c>
      <c r="R25">
        <v>147</v>
      </c>
      <c r="S25">
        <v>128.19999999999999</v>
      </c>
      <c r="T25">
        <v>129.1</v>
      </c>
      <c r="U25">
        <v>125.2</v>
      </c>
      <c r="V25">
        <v>123.5</v>
      </c>
      <c r="W25">
        <v>106.5</v>
      </c>
      <c r="X25">
        <v>112</v>
      </c>
      <c r="Y25">
        <v>147.6</v>
      </c>
      <c r="Z25">
        <v>121.1</v>
      </c>
      <c r="AA25">
        <v>110.8</v>
      </c>
      <c r="AB25">
        <v>167.2</v>
      </c>
      <c r="AC25">
        <v>148.69999999999999</v>
      </c>
      <c r="AD25">
        <v>132.80000000000001</v>
      </c>
      <c r="AE25">
        <v>119.5</v>
      </c>
      <c r="AF25">
        <v>104.4</v>
      </c>
      <c r="AG25">
        <v>116.8</v>
      </c>
      <c r="AH25">
        <v>95.7</v>
      </c>
      <c r="AI25">
        <v>142.19999999999999</v>
      </c>
      <c r="AJ25">
        <v>122.3</v>
      </c>
      <c r="AK25">
        <v>125.3</v>
      </c>
      <c r="AL25">
        <v>111.2</v>
      </c>
      <c r="AM25">
        <v>96.4</v>
      </c>
      <c r="AN25">
        <v>106.9</v>
      </c>
      <c r="AO25">
        <v>136.69999999999999</v>
      </c>
      <c r="AP25">
        <v>119.4</v>
      </c>
      <c r="AQ25">
        <v>106.1</v>
      </c>
      <c r="AS25">
        <v>136.6</v>
      </c>
      <c r="AT25">
        <v>121.1</v>
      </c>
      <c r="AU25">
        <v>102</v>
      </c>
      <c r="AV25">
        <v>140.4</v>
      </c>
      <c r="AW25">
        <v>152.5</v>
      </c>
      <c r="AX25">
        <v>136.1</v>
      </c>
      <c r="AY25">
        <v>172.5</v>
      </c>
      <c r="AZ25">
        <v>154.30000000000001</v>
      </c>
      <c r="BA25">
        <v>168.6</v>
      </c>
      <c r="BB25">
        <v>150.9</v>
      </c>
      <c r="BC25">
        <v>134.6</v>
      </c>
      <c r="BD25">
        <v>181.9</v>
      </c>
      <c r="BE25">
        <v>157.9</v>
      </c>
      <c r="BF25" s="14">
        <v>141.6</v>
      </c>
      <c r="BG25" s="14">
        <v>129.4</v>
      </c>
      <c r="BH25">
        <v>114.3</v>
      </c>
      <c r="BI25">
        <v>159.6</v>
      </c>
      <c r="BJ25">
        <v>141.30000000000001</v>
      </c>
      <c r="BK25">
        <v>128.6</v>
      </c>
      <c r="BL25">
        <v>105.7</v>
      </c>
      <c r="BM25">
        <v>123.9</v>
      </c>
    </row>
    <row r="26" spans="1:65">
      <c r="A26" s="13">
        <v>61</v>
      </c>
      <c r="B26" t="s">
        <v>48</v>
      </c>
      <c r="C26" t="s">
        <v>46</v>
      </c>
      <c r="D26">
        <v>540.79999999999995</v>
      </c>
      <c r="E26">
        <v>517.29999999999995</v>
      </c>
      <c r="F26">
        <v>495.7</v>
      </c>
      <c r="G26">
        <v>473.6</v>
      </c>
      <c r="H26">
        <v>454.9</v>
      </c>
      <c r="I26">
        <v>431.5</v>
      </c>
      <c r="J26">
        <v>523.5</v>
      </c>
      <c r="K26" s="23">
        <v>120.8</v>
      </c>
      <c r="L26">
        <v>139.30000000000001</v>
      </c>
      <c r="M26">
        <v>115</v>
      </c>
      <c r="N26">
        <v>136.19999999999999</v>
      </c>
      <c r="O26">
        <v>111.2</v>
      </c>
      <c r="P26">
        <v>122.5</v>
      </c>
      <c r="Q26">
        <v>124.8</v>
      </c>
      <c r="R26">
        <v>154.69999999999999</v>
      </c>
      <c r="S26">
        <v>132.69999999999999</v>
      </c>
      <c r="T26">
        <v>142.1</v>
      </c>
      <c r="U26">
        <v>122.8</v>
      </c>
      <c r="V26">
        <v>136.6</v>
      </c>
      <c r="W26">
        <v>120.3</v>
      </c>
      <c r="X26">
        <v>130.30000000000001</v>
      </c>
      <c r="Y26">
        <v>150.1</v>
      </c>
      <c r="Z26">
        <v>130.4</v>
      </c>
      <c r="AA26">
        <v>111.8</v>
      </c>
      <c r="AB26">
        <v>163</v>
      </c>
      <c r="AC26">
        <v>141.9</v>
      </c>
      <c r="AD26">
        <v>124.3</v>
      </c>
      <c r="AE26">
        <v>112.2</v>
      </c>
      <c r="AF26">
        <v>98.9</v>
      </c>
      <c r="AG26">
        <v>126</v>
      </c>
      <c r="AH26">
        <v>108.1</v>
      </c>
      <c r="AI26">
        <v>173.6</v>
      </c>
      <c r="AJ26">
        <v>152.69999999999999</v>
      </c>
      <c r="AK26">
        <v>136.69999999999999</v>
      </c>
      <c r="AL26">
        <v>122.9</v>
      </c>
      <c r="AM26">
        <v>111</v>
      </c>
      <c r="AN26">
        <v>124.1</v>
      </c>
      <c r="AO26">
        <v>107.7</v>
      </c>
      <c r="AP26">
        <v>129.6</v>
      </c>
      <c r="AQ26">
        <v>111.7</v>
      </c>
      <c r="AS26">
        <v>144.19999999999999</v>
      </c>
      <c r="AT26">
        <v>125.7</v>
      </c>
      <c r="AU26">
        <v>110.7</v>
      </c>
      <c r="AV26">
        <v>163.1</v>
      </c>
      <c r="AW26">
        <v>144.69999999999999</v>
      </c>
      <c r="AX26">
        <v>131.19999999999999</v>
      </c>
      <c r="AY26">
        <v>165.3</v>
      </c>
      <c r="AZ26">
        <v>149.19999999999999</v>
      </c>
      <c r="BA26">
        <v>164.5</v>
      </c>
      <c r="BB26">
        <v>149</v>
      </c>
      <c r="BC26">
        <v>134.4</v>
      </c>
      <c r="BD26">
        <v>182</v>
      </c>
      <c r="BE26">
        <v>161.9</v>
      </c>
      <c r="BF26" s="13">
        <v>148.4</v>
      </c>
      <c r="BG26" s="13">
        <v>135</v>
      </c>
      <c r="BH26">
        <v>119.8</v>
      </c>
      <c r="BI26">
        <v>173.9</v>
      </c>
      <c r="BJ26">
        <v>156.5</v>
      </c>
      <c r="BK26">
        <v>140.69999999999999</v>
      </c>
      <c r="BL26">
        <v>119.3</v>
      </c>
      <c r="BM26">
        <v>105.6</v>
      </c>
    </row>
    <row r="27" spans="1:65">
      <c r="A27" s="14">
        <v>62</v>
      </c>
      <c r="B27" t="s">
        <v>48</v>
      </c>
      <c r="C27" t="s">
        <v>45</v>
      </c>
      <c r="D27">
        <v>654.9</v>
      </c>
      <c r="E27">
        <v>629.79999999999995</v>
      </c>
      <c r="F27">
        <v>605.9</v>
      </c>
      <c r="G27">
        <v>584</v>
      </c>
      <c r="H27">
        <v>562.5</v>
      </c>
      <c r="I27">
        <v>537.5</v>
      </c>
      <c r="J27">
        <v>515.70000000000005</v>
      </c>
      <c r="K27" s="23">
        <v>491.6</v>
      </c>
      <c r="L27">
        <v>469.6</v>
      </c>
      <c r="M27">
        <v>448.1</v>
      </c>
      <c r="N27">
        <v>425.9</v>
      </c>
      <c r="O27">
        <v>698.4</v>
      </c>
      <c r="P27">
        <v>672</v>
      </c>
      <c r="Q27">
        <v>649.6</v>
      </c>
      <c r="R27">
        <v>627</v>
      </c>
      <c r="S27">
        <v>602</v>
      </c>
      <c r="T27">
        <v>580.29999999999995</v>
      </c>
      <c r="U27">
        <v>558.70000000000005</v>
      </c>
      <c r="V27">
        <v>534.5</v>
      </c>
      <c r="W27">
        <v>515.6</v>
      </c>
      <c r="X27">
        <v>492</v>
      </c>
      <c r="Y27">
        <v>718.6</v>
      </c>
      <c r="Z27">
        <v>695.6</v>
      </c>
      <c r="AA27">
        <v>675.1</v>
      </c>
      <c r="AB27">
        <v>653.29999999999995</v>
      </c>
      <c r="AC27">
        <v>632</v>
      </c>
      <c r="AD27">
        <v>604.79999999999995</v>
      </c>
      <c r="AE27">
        <v>584.9</v>
      </c>
      <c r="AF27">
        <v>561.70000000000005</v>
      </c>
      <c r="AG27">
        <v>540.70000000000005</v>
      </c>
      <c r="AH27">
        <v>512.5</v>
      </c>
      <c r="AI27">
        <v>494</v>
      </c>
      <c r="AJ27">
        <v>467.2</v>
      </c>
      <c r="AK27">
        <v>677.8</v>
      </c>
      <c r="AL27">
        <v>656.7</v>
      </c>
      <c r="AM27">
        <v>634.4</v>
      </c>
      <c r="AN27">
        <v>607.79999999999995</v>
      </c>
      <c r="AO27">
        <v>583</v>
      </c>
      <c r="AP27">
        <v>560</v>
      </c>
      <c r="AQ27">
        <v>531.20000000000005</v>
      </c>
      <c r="AS27">
        <v>481.9</v>
      </c>
      <c r="AT27">
        <v>460.4</v>
      </c>
      <c r="AU27">
        <v>436.9</v>
      </c>
      <c r="AV27">
        <v>567.1</v>
      </c>
      <c r="AW27">
        <v>542.6</v>
      </c>
      <c r="AX27">
        <v>520.20000000000005</v>
      </c>
      <c r="AY27">
        <v>496.7</v>
      </c>
      <c r="AZ27">
        <v>471.2</v>
      </c>
      <c r="BA27">
        <v>448.5</v>
      </c>
      <c r="BB27">
        <v>425.5</v>
      </c>
      <c r="BC27">
        <v>668.3</v>
      </c>
      <c r="BD27">
        <v>642.79999999999995</v>
      </c>
      <c r="BE27">
        <v>614.9</v>
      </c>
      <c r="BF27" s="14">
        <v>596.1</v>
      </c>
      <c r="BG27" s="14">
        <v>572.20000000000005</v>
      </c>
      <c r="BH27">
        <v>552.29999999999995</v>
      </c>
      <c r="BI27">
        <v>661.7</v>
      </c>
      <c r="BJ27">
        <v>639.20000000000005</v>
      </c>
      <c r="BK27">
        <v>616.5</v>
      </c>
      <c r="BL27">
        <v>585.79999999999995</v>
      </c>
      <c r="BM27">
        <v>563.20000000000005</v>
      </c>
    </row>
    <row r="28" spans="1:65">
      <c r="A28" s="13">
        <v>63</v>
      </c>
      <c r="B28" t="s">
        <v>48</v>
      </c>
      <c r="C28" t="s">
        <v>47</v>
      </c>
      <c r="D28">
        <v>543.79999999999995</v>
      </c>
      <c r="E28">
        <v>516.5</v>
      </c>
      <c r="F28">
        <v>494.5</v>
      </c>
      <c r="G28">
        <v>470.5</v>
      </c>
      <c r="H28">
        <v>448.7</v>
      </c>
      <c r="I28">
        <v>422.6</v>
      </c>
      <c r="J28">
        <v>571.1</v>
      </c>
      <c r="K28" s="23">
        <v>113.9</v>
      </c>
      <c r="L28">
        <v>137.30000000000001</v>
      </c>
      <c r="M28">
        <v>119.1</v>
      </c>
      <c r="N28">
        <v>142.5</v>
      </c>
      <c r="O28">
        <v>120</v>
      </c>
      <c r="P28">
        <v>131</v>
      </c>
      <c r="Q28">
        <v>123.1</v>
      </c>
      <c r="R28">
        <v>136.9</v>
      </c>
      <c r="S28">
        <v>133.19999999999999</v>
      </c>
      <c r="T28">
        <v>132.4</v>
      </c>
      <c r="U28">
        <v>127.8</v>
      </c>
      <c r="V28">
        <v>122.3</v>
      </c>
      <c r="W28">
        <v>101.7</v>
      </c>
      <c r="X28">
        <v>110.2</v>
      </c>
      <c r="Y28">
        <v>147.80000000000001</v>
      </c>
      <c r="Z28">
        <v>128</v>
      </c>
      <c r="AA28">
        <v>108.5</v>
      </c>
      <c r="AB28">
        <v>142.5</v>
      </c>
      <c r="AC28">
        <v>122.2</v>
      </c>
      <c r="AD28">
        <v>130</v>
      </c>
      <c r="AE28">
        <v>113.7</v>
      </c>
      <c r="AF28">
        <v>97.8</v>
      </c>
      <c r="AG28">
        <v>116.6</v>
      </c>
      <c r="AH28">
        <v>96.3</v>
      </c>
      <c r="AI28">
        <v>150.9</v>
      </c>
      <c r="AJ28">
        <v>128.4</v>
      </c>
      <c r="AK28">
        <v>136.9</v>
      </c>
      <c r="AL28">
        <v>122.6</v>
      </c>
      <c r="AM28">
        <v>106.8</v>
      </c>
      <c r="AN28">
        <v>107.9</v>
      </c>
      <c r="AO28">
        <v>146.1</v>
      </c>
      <c r="AP28">
        <v>128</v>
      </c>
      <c r="AQ28">
        <v>111.8</v>
      </c>
      <c r="AS28">
        <v>137.5</v>
      </c>
      <c r="AT28">
        <v>119</v>
      </c>
      <c r="AU28">
        <v>100.6</v>
      </c>
      <c r="AV28">
        <v>144</v>
      </c>
      <c r="AW28">
        <v>125.9</v>
      </c>
      <c r="AX28">
        <v>108.3</v>
      </c>
      <c r="AY28">
        <v>150.5</v>
      </c>
      <c r="AZ28">
        <v>127.3</v>
      </c>
      <c r="BA28">
        <v>153</v>
      </c>
      <c r="BB28">
        <v>133.9</v>
      </c>
      <c r="BC28">
        <v>117</v>
      </c>
      <c r="BD28">
        <v>162.80000000000001</v>
      </c>
      <c r="BE28">
        <v>134.69999999999999</v>
      </c>
      <c r="BF28" s="13">
        <v>122.1</v>
      </c>
      <c r="BG28" s="13">
        <v>146.1</v>
      </c>
      <c r="BH28">
        <v>129</v>
      </c>
      <c r="BI28">
        <v>162.69999999999999</v>
      </c>
      <c r="BJ28">
        <v>143.6</v>
      </c>
      <c r="BK28">
        <v>126.3</v>
      </c>
      <c r="BL28">
        <v>104.9</v>
      </c>
      <c r="BM28">
        <v>140.9</v>
      </c>
    </row>
    <row r="29" spans="1:65">
      <c r="A29" s="14">
        <v>64</v>
      </c>
      <c r="B29" t="s">
        <v>48</v>
      </c>
      <c r="C29" t="s">
        <v>45</v>
      </c>
      <c r="D29">
        <v>660.1</v>
      </c>
      <c r="E29">
        <v>635.29999999999995</v>
      </c>
      <c r="F29">
        <v>610.70000000000005</v>
      </c>
      <c r="G29">
        <v>585.70000000000005</v>
      </c>
      <c r="H29">
        <v>562.79999999999995</v>
      </c>
      <c r="I29">
        <v>533.29999999999995</v>
      </c>
      <c r="J29">
        <v>510.3</v>
      </c>
      <c r="K29" s="23">
        <v>486.8</v>
      </c>
      <c r="L29">
        <v>461.5</v>
      </c>
      <c r="M29">
        <v>432.7</v>
      </c>
      <c r="N29">
        <v>407.1</v>
      </c>
      <c r="O29">
        <v>653.20000000000005</v>
      </c>
      <c r="P29">
        <v>624.5</v>
      </c>
      <c r="Q29">
        <v>595.29999999999995</v>
      </c>
      <c r="R29">
        <v>565.9</v>
      </c>
      <c r="S29">
        <v>535.79999999999995</v>
      </c>
      <c r="T29">
        <v>501.9</v>
      </c>
      <c r="U29">
        <v>473.1</v>
      </c>
      <c r="V29">
        <v>593.29999999999995</v>
      </c>
      <c r="W29">
        <v>564</v>
      </c>
      <c r="X29">
        <v>533.79999999999995</v>
      </c>
      <c r="Y29">
        <v>727</v>
      </c>
      <c r="Z29">
        <v>701</v>
      </c>
      <c r="AA29">
        <v>671.6</v>
      </c>
      <c r="AB29">
        <v>643</v>
      </c>
      <c r="AC29">
        <v>613.6</v>
      </c>
      <c r="AD29">
        <v>583.79999999999995</v>
      </c>
      <c r="AE29">
        <v>554.20000000000005</v>
      </c>
      <c r="AF29">
        <v>526.6</v>
      </c>
      <c r="AG29">
        <v>494.9</v>
      </c>
      <c r="AH29">
        <v>459.2</v>
      </c>
      <c r="AI29">
        <v>435.7</v>
      </c>
      <c r="AJ29">
        <v>680.7</v>
      </c>
      <c r="AK29">
        <v>647.5</v>
      </c>
      <c r="AL29">
        <v>623.20000000000005</v>
      </c>
      <c r="AM29">
        <v>596.1</v>
      </c>
      <c r="AN29">
        <v>564.29999999999995</v>
      </c>
      <c r="AO29">
        <v>538.9</v>
      </c>
      <c r="AP29">
        <v>510.9</v>
      </c>
      <c r="AQ29">
        <v>481.1</v>
      </c>
      <c r="AS29">
        <v>575.6</v>
      </c>
      <c r="AT29">
        <v>550.5</v>
      </c>
      <c r="AU29">
        <v>521.1</v>
      </c>
      <c r="AV29">
        <v>493.2</v>
      </c>
      <c r="AW29">
        <v>464.2</v>
      </c>
      <c r="AX29">
        <v>442.5</v>
      </c>
      <c r="AY29">
        <v>580.9</v>
      </c>
      <c r="AZ29">
        <v>554.4</v>
      </c>
      <c r="BA29">
        <v>526.20000000000005</v>
      </c>
      <c r="BB29">
        <v>502.1</v>
      </c>
      <c r="BC29">
        <v>473.7</v>
      </c>
      <c r="BD29">
        <v>712.6</v>
      </c>
      <c r="BE29">
        <v>679.3</v>
      </c>
      <c r="BF29" s="14">
        <v>655.5</v>
      </c>
      <c r="BG29" s="14">
        <v>631.29999999999995</v>
      </c>
      <c r="BH29">
        <v>605.20000000000005</v>
      </c>
      <c r="BI29">
        <v>708.9</v>
      </c>
      <c r="BJ29">
        <v>683.7</v>
      </c>
      <c r="BK29">
        <v>655.8</v>
      </c>
      <c r="BL29">
        <v>617.9</v>
      </c>
      <c r="BM29">
        <v>589.29999999999995</v>
      </c>
    </row>
    <row r="30" spans="1:65">
      <c r="A30" s="13">
        <v>65</v>
      </c>
      <c r="B30" t="s">
        <v>48</v>
      </c>
      <c r="C30" t="s">
        <v>46</v>
      </c>
      <c r="D30">
        <v>618.20000000000005</v>
      </c>
      <c r="E30">
        <v>587.79999999999995</v>
      </c>
      <c r="F30">
        <v>560.1</v>
      </c>
      <c r="G30">
        <v>535.20000000000005</v>
      </c>
      <c r="H30">
        <v>513.9</v>
      </c>
      <c r="I30">
        <v>489</v>
      </c>
      <c r="J30">
        <v>468.5</v>
      </c>
      <c r="K30" s="23">
        <v>108.8</v>
      </c>
      <c r="L30">
        <v>137.9</v>
      </c>
      <c r="M30">
        <v>129.80000000000001</v>
      </c>
      <c r="N30">
        <v>146.19999999999999</v>
      </c>
      <c r="O30">
        <v>120.6</v>
      </c>
      <c r="P30">
        <v>124</v>
      </c>
      <c r="Q30">
        <v>121.8</v>
      </c>
      <c r="R30">
        <v>141.4</v>
      </c>
      <c r="S30">
        <v>129.69999999999999</v>
      </c>
      <c r="T30">
        <v>138.80000000000001</v>
      </c>
      <c r="U30">
        <v>139.80000000000001</v>
      </c>
      <c r="V30">
        <v>124.9</v>
      </c>
      <c r="W30">
        <v>108.1</v>
      </c>
      <c r="X30">
        <v>115.3</v>
      </c>
      <c r="Y30">
        <v>157.9</v>
      </c>
      <c r="Z30">
        <v>136.69999999999999</v>
      </c>
      <c r="AA30">
        <v>116.5</v>
      </c>
      <c r="AB30">
        <v>163</v>
      </c>
      <c r="AC30">
        <v>142.30000000000001</v>
      </c>
      <c r="AD30">
        <v>143.19999999999999</v>
      </c>
      <c r="AE30">
        <v>127.8</v>
      </c>
      <c r="AF30">
        <v>110.5</v>
      </c>
      <c r="AG30">
        <v>125.3</v>
      </c>
      <c r="AH30">
        <v>103.2</v>
      </c>
      <c r="AI30">
        <v>150.5</v>
      </c>
      <c r="AJ30">
        <v>125.1</v>
      </c>
      <c r="AK30">
        <v>128.6</v>
      </c>
      <c r="AL30">
        <v>109.7</v>
      </c>
      <c r="AM30">
        <v>92.4</v>
      </c>
      <c r="AN30">
        <v>106</v>
      </c>
      <c r="AO30">
        <v>138.1</v>
      </c>
      <c r="AP30">
        <v>115.9</v>
      </c>
      <c r="AQ30">
        <v>95.6</v>
      </c>
      <c r="AS30">
        <v>167.4</v>
      </c>
      <c r="AT30">
        <v>149.1</v>
      </c>
      <c r="AU30">
        <v>126.9</v>
      </c>
      <c r="AV30">
        <v>161.9</v>
      </c>
      <c r="AW30">
        <v>143.19999999999999</v>
      </c>
      <c r="AX30">
        <v>125.1</v>
      </c>
      <c r="AY30">
        <v>179.6</v>
      </c>
      <c r="AZ30">
        <v>156.5</v>
      </c>
      <c r="BA30">
        <v>158.80000000000001</v>
      </c>
      <c r="BB30">
        <v>142.5</v>
      </c>
      <c r="BC30">
        <v>120.3</v>
      </c>
      <c r="BD30">
        <v>163.6</v>
      </c>
      <c r="BE30">
        <v>136.80000000000001</v>
      </c>
      <c r="BF30" s="13">
        <v>119.3</v>
      </c>
      <c r="BG30" s="13">
        <v>131.9</v>
      </c>
      <c r="BH30">
        <v>113.4</v>
      </c>
      <c r="BI30">
        <v>162.9</v>
      </c>
      <c r="BJ30">
        <v>142.69999999999999</v>
      </c>
      <c r="BK30">
        <v>125.5</v>
      </c>
      <c r="BL30">
        <v>95.7</v>
      </c>
      <c r="BM30">
        <v>110.9</v>
      </c>
    </row>
    <row r="31" spans="1:65">
      <c r="A31" s="14">
        <v>66</v>
      </c>
      <c r="B31" t="s">
        <v>48</v>
      </c>
      <c r="C31" t="s">
        <v>47</v>
      </c>
      <c r="D31">
        <v>631.5</v>
      </c>
      <c r="E31">
        <v>608</v>
      </c>
      <c r="F31">
        <v>584.5</v>
      </c>
      <c r="G31">
        <v>560.6</v>
      </c>
      <c r="H31">
        <v>538</v>
      </c>
      <c r="I31">
        <v>509.7</v>
      </c>
      <c r="J31">
        <v>487.1</v>
      </c>
      <c r="K31" s="23">
        <v>119</v>
      </c>
      <c r="L31">
        <v>128.30000000000001</v>
      </c>
      <c r="M31">
        <v>115.2</v>
      </c>
      <c r="N31">
        <v>131.5</v>
      </c>
      <c r="O31">
        <v>109.7</v>
      </c>
      <c r="P31">
        <v>120.5</v>
      </c>
      <c r="Q31">
        <v>109.6</v>
      </c>
      <c r="R31">
        <v>127.4</v>
      </c>
      <c r="S31">
        <v>126.2</v>
      </c>
      <c r="T31">
        <v>129.5</v>
      </c>
      <c r="U31">
        <v>129.30000000000001</v>
      </c>
      <c r="V31">
        <v>123.5</v>
      </c>
      <c r="W31">
        <v>107.4</v>
      </c>
      <c r="X31">
        <v>118.5</v>
      </c>
      <c r="Y31">
        <v>146.1</v>
      </c>
      <c r="Z31">
        <v>125.7</v>
      </c>
      <c r="AA31">
        <v>108.8</v>
      </c>
      <c r="AB31">
        <v>148.4</v>
      </c>
      <c r="AC31">
        <v>128.1</v>
      </c>
      <c r="AD31">
        <v>121.4</v>
      </c>
      <c r="AE31">
        <v>103.5</v>
      </c>
      <c r="AF31">
        <v>86</v>
      </c>
      <c r="AG31">
        <v>109.8</v>
      </c>
      <c r="AH31">
        <v>91</v>
      </c>
      <c r="AI31">
        <v>139.30000000000001</v>
      </c>
      <c r="AJ31">
        <v>118.7</v>
      </c>
      <c r="AK31">
        <v>130.6</v>
      </c>
      <c r="AL31">
        <v>113.6</v>
      </c>
      <c r="AM31">
        <v>97.7</v>
      </c>
      <c r="AN31">
        <v>109.9</v>
      </c>
      <c r="AO31">
        <v>143.30000000000001</v>
      </c>
      <c r="AP31">
        <v>128.30000000000001</v>
      </c>
      <c r="AQ31">
        <v>112.5</v>
      </c>
      <c r="AS31">
        <v>141</v>
      </c>
      <c r="AT31">
        <v>127.1</v>
      </c>
      <c r="AU31">
        <v>110.6</v>
      </c>
      <c r="AV31">
        <v>150.80000000000001</v>
      </c>
      <c r="AW31">
        <v>132.6</v>
      </c>
      <c r="AX31">
        <v>117.6</v>
      </c>
      <c r="AY31">
        <v>144</v>
      </c>
      <c r="AZ31">
        <v>123.2</v>
      </c>
      <c r="BA31">
        <v>155.5</v>
      </c>
      <c r="BB31">
        <v>138.6</v>
      </c>
      <c r="BC31">
        <v>123.5</v>
      </c>
      <c r="BD31">
        <v>167.9</v>
      </c>
      <c r="BE31">
        <v>141.19999999999999</v>
      </c>
      <c r="BF31" s="14">
        <v>126.7</v>
      </c>
      <c r="BG31" s="14">
        <v>135</v>
      </c>
      <c r="BH31">
        <v>117.8</v>
      </c>
      <c r="BI31">
        <v>159.5</v>
      </c>
      <c r="BJ31">
        <v>143.1</v>
      </c>
      <c r="BK31">
        <v>127.8</v>
      </c>
      <c r="BL31">
        <v>115.6</v>
      </c>
      <c r="BM31">
        <v>127.4</v>
      </c>
    </row>
    <row r="32" spans="1:65">
      <c r="A32" s="13">
        <v>67</v>
      </c>
      <c r="B32" t="s">
        <v>48</v>
      </c>
      <c r="C32" t="s">
        <v>45</v>
      </c>
      <c r="D32">
        <v>535.1</v>
      </c>
      <c r="E32">
        <v>505.9</v>
      </c>
      <c r="F32">
        <v>478.2</v>
      </c>
      <c r="G32">
        <v>452.3</v>
      </c>
      <c r="H32">
        <v>427.7</v>
      </c>
      <c r="I32">
        <v>397.4</v>
      </c>
      <c r="J32">
        <v>547</v>
      </c>
      <c r="K32" s="23">
        <v>519.70000000000005</v>
      </c>
      <c r="L32">
        <v>494.5</v>
      </c>
      <c r="M32">
        <v>470.7</v>
      </c>
      <c r="N32">
        <v>449</v>
      </c>
      <c r="O32">
        <v>652</v>
      </c>
      <c r="P32">
        <v>627.1</v>
      </c>
      <c r="Q32">
        <v>607.70000000000005</v>
      </c>
      <c r="R32">
        <v>584.4</v>
      </c>
      <c r="S32">
        <v>560.6</v>
      </c>
      <c r="T32">
        <v>537.70000000000005</v>
      </c>
      <c r="U32">
        <v>513.29999999999995</v>
      </c>
      <c r="V32">
        <v>488.7</v>
      </c>
      <c r="W32">
        <v>469.5</v>
      </c>
      <c r="X32">
        <v>443.3</v>
      </c>
      <c r="Y32">
        <v>694.8</v>
      </c>
      <c r="Z32">
        <v>671.8</v>
      </c>
      <c r="AA32">
        <v>648.29999999999995</v>
      </c>
      <c r="AB32">
        <v>622.79999999999995</v>
      </c>
      <c r="AC32">
        <v>597.9</v>
      </c>
      <c r="AD32">
        <v>570.20000000000005</v>
      </c>
      <c r="AE32">
        <v>549.4</v>
      </c>
      <c r="AF32">
        <v>525</v>
      </c>
      <c r="AG32">
        <v>497</v>
      </c>
      <c r="AH32">
        <v>465</v>
      </c>
      <c r="AI32">
        <v>444.7</v>
      </c>
      <c r="AJ32">
        <v>652.79999999999995</v>
      </c>
      <c r="AK32">
        <v>626.29999999999995</v>
      </c>
      <c r="AL32">
        <v>603.70000000000005</v>
      </c>
      <c r="AM32">
        <v>582.79999999999995</v>
      </c>
      <c r="AN32">
        <v>555.1</v>
      </c>
      <c r="AO32">
        <v>533.4</v>
      </c>
      <c r="AP32">
        <v>509.1</v>
      </c>
      <c r="AQ32">
        <v>484.4</v>
      </c>
      <c r="AS32">
        <v>435.6</v>
      </c>
      <c r="AT32">
        <v>569.20000000000005</v>
      </c>
      <c r="AU32">
        <v>543.1</v>
      </c>
      <c r="AV32">
        <v>519.70000000000005</v>
      </c>
      <c r="AW32">
        <v>496.4</v>
      </c>
      <c r="AX32">
        <v>474.3</v>
      </c>
      <c r="AY32">
        <v>448.8</v>
      </c>
      <c r="AZ32">
        <v>424.2</v>
      </c>
      <c r="BA32">
        <v>629.20000000000005</v>
      </c>
      <c r="BB32">
        <v>607.79999999999995</v>
      </c>
      <c r="BC32">
        <v>582.5</v>
      </c>
      <c r="BD32">
        <v>559.29999999999995</v>
      </c>
      <c r="BE32">
        <v>528.4</v>
      </c>
      <c r="BF32" s="13">
        <v>510.3</v>
      </c>
      <c r="BG32" s="13">
        <v>488.4</v>
      </c>
      <c r="BH32">
        <v>464.6</v>
      </c>
      <c r="BI32">
        <v>653.6</v>
      </c>
      <c r="BJ32">
        <v>628.4</v>
      </c>
      <c r="BK32">
        <v>607.5</v>
      </c>
      <c r="BL32">
        <v>575.5</v>
      </c>
      <c r="BM32">
        <v>551.70000000000005</v>
      </c>
    </row>
    <row r="33" spans="1:65">
      <c r="A33" s="14">
        <v>68</v>
      </c>
      <c r="B33" t="s">
        <v>48</v>
      </c>
      <c r="C33" t="s">
        <v>47</v>
      </c>
      <c r="D33">
        <v>621.6</v>
      </c>
      <c r="E33">
        <v>602.20000000000005</v>
      </c>
      <c r="F33">
        <v>581.6</v>
      </c>
      <c r="G33">
        <v>561</v>
      </c>
      <c r="H33">
        <v>540.20000000000005</v>
      </c>
      <c r="I33">
        <v>515.4</v>
      </c>
      <c r="J33">
        <v>493.6</v>
      </c>
      <c r="K33" s="23">
        <v>109.9</v>
      </c>
      <c r="L33">
        <v>126</v>
      </c>
      <c r="M33">
        <v>128.30000000000001</v>
      </c>
      <c r="N33">
        <v>129.6</v>
      </c>
      <c r="O33">
        <v>108.8</v>
      </c>
      <c r="P33">
        <v>116.2</v>
      </c>
      <c r="Q33">
        <v>116.9</v>
      </c>
      <c r="R33">
        <v>147.19999999999999</v>
      </c>
      <c r="S33">
        <v>124.1</v>
      </c>
      <c r="T33">
        <v>133.19999999999999</v>
      </c>
      <c r="U33">
        <v>143.69999999999999</v>
      </c>
      <c r="V33">
        <v>124.9</v>
      </c>
      <c r="W33">
        <v>108.2</v>
      </c>
      <c r="X33">
        <v>117.3</v>
      </c>
      <c r="Y33">
        <v>146.30000000000001</v>
      </c>
      <c r="Z33">
        <v>126</v>
      </c>
      <c r="AA33">
        <v>108.9</v>
      </c>
      <c r="AB33">
        <v>142.69999999999999</v>
      </c>
      <c r="AC33">
        <v>123.7</v>
      </c>
      <c r="AD33">
        <v>122.8</v>
      </c>
      <c r="AE33">
        <v>107</v>
      </c>
      <c r="AF33">
        <v>95.1</v>
      </c>
      <c r="AG33">
        <v>126.4</v>
      </c>
      <c r="AH33">
        <v>111.6</v>
      </c>
      <c r="AI33">
        <v>152.19999999999999</v>
      </c>
      <c r="AJ33">
        <v>133.6</v>
      </c>
      <c r="AK33">
        <v>131.1</v>
      </c>
      <c r="AL33">
        <v>114.2</v>
      </c>
      <c r="AM33">
        <v>97.3</v>
      </c>
      <c r="AN33">
        <v>107.7</v>
      </c>
      <c r="AO33">
        <v>143.5</v>
      </c>
      <c r="AP33">
        <v>120.2</v>
      </c>
      <c r="AQ33">
        <v>100.5</v>
      </c>
      <c r="AS33">
        <v>132.30000000000001</v>
      </c>
      <c r="AT33">
        <v>114.5</v>
      </c>
      <c r="AU33">
        <v>135.4</v>
      </c>
      <c r="AV33">
        <v>165.4</v>
      </c>
      <c r="AW33">
        <v>142.4</v>
      </c>
      <c r="AX33">
        <v>124.6</v>
      </c>
      <c r="AY33">
        <v>152</v>
      </c>
      <c r="AZ33">
        <v>128.30000000000001</v>
      </c>
      <c r="BA33">
        <v>156.9</v>
      </c>
      <c r="BB33">
        <v>137.69999999999999</v>
      </c>
      <c r="BC33">
        <v>115.7</v>
      </c>
      <c r="BD33">
        <v>166.8</v>
      </c>
      <c r="BE33">
        <v>140</v>
      </c>
      <c r="BF33" s="14">
        <v>122.8</v>
      </c>
      <c r="BG33" s="14">
        <v>140.19999999999999</v>
      </c>
      <c r="BH33">
        <v>121.3</v>
      </c>
      <c r="BI33">
        <v>160.19999999999999</v>
      </c>
      <c r="BJ33">
        <v>141.80000000000001</v>
      </c>
      <c r="BK33">
        <v>121.5</v>
      </c>
      <c r="BL33">
        <v>97.2</v>
      </c>
      <c r="BM33">
        <v>118.4</v>
      </c>
    </row>
    <row r="34" spans="1:65">
      <c r="A34" s="13">
        <v>69</v>
      </c>
      <c r="B34" t="s">
        <v>48</v>
      </c>
      <c r="C34" t="s">
        <v>46</v>
      </c>
      <c r="D34">
        <v>591.79999999999995</v>
      </c>
      <c r="E34">
        <v>566</v>
      </c>
      <c r="F34">
        <v>541.29999999999995</v>
      </c>
      <c r="G34">
        <v>519</v>
      </c>
      <c r="H34">
        <v>499.9</v>
      </c>
      <c r="I34">
        <v>477.4</v>
      </c>
      <c r="J34">
        <v>456.7</v>
      </c>
      <c r="K34" s="23">
        <v>118.1</v>
      </c>
      <c r="L34">
        <v>124.3</v>
      </c>
      <c r="M34">
        <v>126</v>
      </c>
      <c r="N34">
        <v>134.80000000000001</v>
      </c>
      <c r="O34">
        <v>109.2</v>
      </c>
      <c r="P34">
        <v>117.2</v>
      </c>
      <c r="Q34">
        <v>123.5</v>
      </c>
      <c r="R34">
        <v>148.5</v>
      </c>
      <c r="S34">
        <v>123.6</v>
      </c>
      <c r="T34">
        <v>139.6</v>
      </c>
      <c r="U34">
        <v>148.30000000000001</v>
      </c>
      <c r="V34">
        <v>122.8</v>
      </c>
      <c r="W34">
        <v>105.9</v>
      </c>
      <c r="X34">
        <v>107.3</v>
      </c>
      <c r="Y34">
        <v>143.1</v>
      </c>
      <c r="Z34">
        <v>121</v>
      </c>
      <c r="AA34">
        <v>101.2</v>
      </c>
      <c r="AB34">
        <v>160.1</v>
      </c>
      <c r="AC34">
        <v>138.19999999999999</v>
      </c>
      <c r="AD34">
        <v>130.19999999999999</v>
      </c>
      <c r="AE34">
        <v>115.6</v>
      </c>
      <c r="AF34">
        <v>98.1</v>
      </c>
      <c r="AG34">
        <v>123.3</v>
      </c>
      <c r="AH34">
        <v>101.1</v>
      </c>
      <c r="AI34">
        <v>159.69999999999999</v>
      </c>
      <c r="AJ34">
        <v>136.30000000000001</v>
      </c>
      <c r="AK34">
        <v>139.80000000000001</v>
      </c>
      <c r="AL34">
        <v>123.9</v>
      </c>
      <c r="AM34">
        <v>109.9</v>
      </c>
      <c r="AN34">
        <v>116.2</v>
      </c>
      <c r="AO34">
        <v>137.4</v>
      </c>
      <c r="AP34">
        <v>117.8</v>
      </c>
      <c r="AQ34">
        <v>100.5</v>
      </c>
      <c r="AS34">
        <v>134.1</v>
      </c>
      <c r="AT34">
        <v>118.4</v>
      </c>
      <c r="AU34">
        <v>101.4</v>
      </c>
      <c r="AV34">
        <v>151.19999999999999</v>
      </c>
      <c r="AW34">
        <v>135.5</v>
      </c>
      <c r="AX34">
        <v>120.4</v>
      </c>
      <c r="AY34">
        <v>152.5</v>
      </c>
      <c r="AZ34">
        <v>133.69999999999999</v>
      </c>
      <c r="BA34">
        <v>164.7</v>
      </c>
      <c r="BB34">
        <v>148.69999999999999</v>
      </c>
      <c r="BC34">
        <v>131.80000000000001</v>
      </c>
      <c r="BD34">
        <v>175.6</v>
      </c>
      <c r="BE34">
        <v>154.19999999999999</v>
      </c>
      <c r="BF34" s="13">
        <v>140.4</v>
      </c>
      <c r="BG34" s="13">
        <v>128</v>
      </c>
      <c r="BH34">
        <v>115.6</v>
      </c>
      <c r="BI34">
        <v>168.6</v>
      </c>
      <c r="BJ34">
        <v>154.4</v>
      </c>
      <c r="BK34">
        <v>136.80000000000001</v>
      </c>
      <c r="BL34">
        <v>113.4</v>
      </c>
      <c r="BM34">
        <v>128</v>
      </c>
    </row>
    <row r="35" spans="1:65">
      <c r="A35" s="14">
        <v>70</v>
      </c>
      <c r="B35" t="s">
        <v>48</v>
      </c>
      <c r="C35" t="s">
        <v>46</v>
      </c>
      <c r="D35">
        <v>631.4</v>
      </c>
      <c r="E35">
        <v>602</v>
      </c>
      <c r="F35">
        <v>570.70000000000005</v>
      </c>
      <c r="G35">
        <v>543.70000000000005</v>
      </c>
      <c r="H35">
        <v>516.6</v>
      </c>
      <c r="I35">
        <v>483</v>
      </c>
      <c r="J35">
        <v>458</v>
      </c>
      <c r="K35" s="23">
        <v>122.9</v>
      </c>
      <c r="L35">
        <v>138.9</v>
      </c>
      <c r="M35">
        <v>135.1</v>
      </c>
      <c r="N35">
        <v>151.9</v>
      </c>
      <c r="O35">
        <v>124.4</v>
      </c>
      <c r="P35">
        <v>116.4</v>
      </c>
      <c r="Q35">
        <v>121.6</v>
      </c>
      <c r="R35">
        <v>140.5</v>
      </c>
      <c r="S35">
        <v>131</v>
      </c>
      <c r="T35">
        <v>140.19999999999999</v>
      </c>
      <c r="U35">
        <v>144.30000000000001</v>
      </c>
      <c r="V35">
        <v>117.6</v>
      </c>
      <c r="W35">
        <v>97.7</v>
      </c>
      <c r="X35">
        <v>116.5</v>
      </c>
      <c r="Y35">
        <v>144.30000000000001</v>
      </c>
      <c r="Z35">
        <v>120</v>
      </c>
      <c r="AA35">
        <v>97.3</v>
      </c>
      <c r="AB35">
        <v>161.5</v>
      </c>
      <c r="AC35">
        <v>138</v>
      </c>
      <c r="AD35">
        <v>131</v>
      </c>
      <c r="AE35">
        <v>115.8</v>
      </c>
      <c r="AF35">
        <v>97</v>
      </c>
      <c r="AG35">
        <v>125.1</v>
      </c>
      <c r="AH35">
        <v>101.2</v>
      </c>
      <c r="AI35">
        <v>149</v>
      </c>
      <c r="AJ35">
        <v>137.6</v>
      </c>
      <c r="AK35">
        <v>134.5</v>
      </c>
      <c r="AL35">
        <v>116.6</v>
      </c>
      <c r="AM35">
        <v>108.3</v>
      </c>
      <c r="AN35">
        <v>120.6</v>
      </c>
      <c r="AO35">
        <v>140.80000000000001</v>
      </c>
      <c r="AP35">
        <v>118.3</v>
      </c>
      <c r="AQ35">
        <v>95.4</v>
      </c>
      <c r="AS35">
        <v>139.30000000000001</v>
      </c>
      <c r="AT35">
        <v>118</v>
      </c>
      <c r="AU35">
        <v>137.30000000000001</v>
      </c>
      <c r="AV35">
        <v>165.8</v>
      </c>
      <c r="AW35">
        <v>143.4</v>
      </c>
      <c r="AX35">
        <v>124.8</v>
      </c>
      <c r="AY35">
        <v>175.4</v>
      </c>
      <c r="AZ35">
        <v>151.69999999999999</v>
      </c>
      <c r="BA35">
        <v>166.6</v>
      </c>
      <c r="BB35">
        <v>148</v>
      </c>
      <c r="BC35">
        <v>127.3</v>
      </c>
      <c r="BD35">
        <v>169.2</v>
      </c>
      <c r="BE35">
        <v>142</v>
      </c>
      <c r="BF35" s="14">
        <v>126.1</v>
      </c>
      <c r="BG35" s="14">
        <v>141.5</v>
      </c>
      <c r="BH35">
        <v>121.2</v>
      </c>
      <c r="BI35">
        <v>158.69999999999999</v>
      </c>
      <c r="BJ35">
        <v>138.69999999999999</v>
      </c>
      <c r="BK35">
        <v>119.7</v>
      </c>
      <c r="BL35">
        <v>126.1</v>
      </c>
      <c r="BM35">
        <v>104.2</v>
      </c>
    </row>
    <row r="36" spans="1:65">
      <c r="A36" s="13">
        <v>71</v>
      </c>
      <c r="B36" t="s">
        <v>48</v>
      </c>
      <c r="C36" t="s">
        <v>45</v>
      </c>
      <c r="D36">
        <v>659</v>
      </c>
      <c r="E36">
        <v>634.79999999999995</v>
      </c>
      <c r="F36">
        <v>611.20000000000005</v>
      </c>
      <c r="G36">
        <v>586.20000000000005</v>
      </c>
      <c r="H36">
        <v>563.70000000000005</v>
      </c>
      <c r="I36">
        <v>537.4</v>
      </c>
      <c r="J36">
        <v>515.29999999999995</v>
      </c>
      <c r="K36" s="23">
        <v>491.2</v>
      </c>
      <c r="L36">
        <v>467.2</v>
      </c>
      <c r="M36">
        <v>443.8</v>
      </c>
      <c r="N36">
        <v>419.2</v>
      </c>
      <c r="O36">
        <v>652.20000000000005</v>
      </c>
      <c r="P36">
        <v>627.5</v>
      </c>
      <c r="Q36">
        <v>603</v>
      </c>
      <c r="R36">
        <v>580</v>
      </c>
      <c r="S36">
        <v>558.70000000000005</v>
      </c>
      <c r="T36">
        <v>536.20000000000005</v>
      </c>
      <c r="U36">
        <v>511.3</v>
      </c>
      <c r="V36">
        <v>485.4</v>
      </c>
      <c r="W36">
        <v>463.8</v>
      </c>
      <c r="X36">
        <v>435</v>
      </c>
      <c r="Y36">
        <v>668.3</v>
      </c>
      <c r="Z36">
        <v>643.9</v>
      </c>
      <c r="AA36">
        <v>618.79999999999995</v>
      </c>
      <c r="AB36">
        <v>593.1</v>
      </c>
      <c r="AC36">
        <v>568.20000000000005</v>
      </c>
      <c r="AD36">
        <v>540.5</v>
      </c>
      <c r="AE36">
        <v>521.1</v>
      </c>
      <c r="AF36">
        <v>499</v>
      </c>
      <c r="AG36">
        <v>474</v>
      </c>
      <c r="AH36">
        <v>444.5</v>
      </c>
      <c r="AI36">
        <v>568.79999999999995</v>
      </c>
      <c r="AJ36">
        <v>541.9</v>
      </c>
      <c r="AK36">
        <v>704.5</v>
      </c>
      <c r="AL36">
        <v>683.3</v>
      </c>
      <c r="AM36">
        <v>660.1</v>
      </c>
      <c r="AN36">
        <v>632.79999999999995</v>
      </c>
      <c r="AO36">
        <v>607.9</v>
      </c>
      <c r="AP36">
        <v>584.1</v>
      </c>
      <c r="AQ36">
        <v>556.70000000000005</v>
      </c>
      <c r="AS36">
        <v>505.5</v>
      </c>
      <c r="AT36">
        <v>483.6</v>
      </c>
      <c r="AU36">
        <v>457.5</v>
      </c>
      <c r="AV36">
        <v>584.6</v>
      </c>
      <c r="AW36">
        <v>558.5</v>
      </c>
      <c r="AX36">
        <v>535.6</v>
      </c>
      <c r="AY36">
        <v>508.7</v>
      </c>
      <c r="AZ36">
        <v>483.8</v>
      </c>
      <c r="BA36">
        <v>456.8</v>
      </c>
      <c r="BB36">
        <v>433.3</v>
      </c>
      <c r="BC36">
        <v>664.4</v>
      </c>
      <c r="BD36">
        <v>639</v>
      </c>
      <c r="BE36">
        <v>609.79999999999995</v>
      </c>
      <c r="BF36" s="13">
        <v>586.4</v>
      </c>
      <c r="BG36" s="13">
        <v>564.1</v>
      </c>
      <c r="BH36">
        <v>540.9</v>
      </c>
      <c r="BI36">
        <v>694.9</v>
      </c>
      <c r="BJ36">
        <v>669.7</v>
      </c>
      <c r="BK36">
        <v>642.20000000000005</v>
      </c>
      <c r="BL36">
        <v>605.5</v>
      </c>
      <c r="BM36">
        <v>579.79999999999995</v>
      </c>
    </row>
    <row r="37" spans="1:65">
      <c r="A37" s="14">
        <v>72</v>
      </c>
      <c r="B37" t="s">
        <v>48</v>
      </c>
      <c r="C37" t="s">
        <v>47</v>
      </c>
      <c r="D37">
        <v>649.70000000000005</v>
      </c>
      <c r="E37">
        <v>626.6</v>
      </c>
      <c r="F37">
        <v>604.4</v>
      </c>
      <c r="G37">
        <v>582.9</v>
      </c>
      <c r="H37">
        <v>562.29999999999995</v>
      </c>
      <c r="I37">
        <v>538.70000000000005</v>
      </c>
      <c r="J37">
        <v>515.6</v>
      </c>
      <c r="K37" s="23">
        <v>117.2</v>
      </c>
      <c r="L37">
        <v>129.4</v>
      </c>
      <c r="M37">
        <v>125.7</v>
      </c>
      <c r="N37">
        <v>141.30000000000001</v>
      </c>
      <c r="O37">
        <v>124</v>
      </c>
      <c r="P37">
        <v>126.6</v>
      </c>
      <c r="Q37">
        <v>126.1</v>
      </c>
      <c r="R37">
        <v>148.5</v>
      </c>
      <c r="S37">
        <v>125.7</v>
      </c>
      <c r="T37">
        <v>130.1</v>
      </c>
      <c r="U37">
        <v>132.69999999999999</v>
      </c>
      <c r="V37">
        <v>125.2</v>
      </c>
      <c r="W37">
        <v>107.6</v>
      </c>
      <c r="X37">
        <v>109.3</v>
      </c>
      <c r="Y37">
        <v>136.6</v>
      </c>
      <c r="Z37">
        <v>112.9</v>
      </c>
      <c r="AA37">
        <v>95.1</v>
      </c>
      <c r="AB37">
        <v>141.80000000000001</v>
      </c>
      <c r="AC37">
        <v>121.2</v>
      </c>
      <c r="AD37">
        <v>125.1</v>
      </c>
      <c r="AE37">
        <v>108.1</v>
      </c>
      <c r="AF37">
        <v>90.1</v>
      </c>
      <c r="AG37">
        <v>111.8</v>
      </c>
      <c r="AH37">
        <v>89.5</v>
      </c>
      <c r="AI37">
        <v>142.80000000000001</v>
      </c>
      <c r="AJ37">
        <v>128.1</v>
      </c>
      <c r="AK37">
        <v>129.5</v>
      </c>
      <c r="AL37">
        <v>112.1</v>
      </c>
      <c r="AM37">
        <v>96.5</v>
      </c>
      <c r="AN37">
        <v>105.6</v>
      </c>
      <c r="AO37">
        <v>126.3</v>
      </c>
      <c r="AP37">
        <v>136.1</v>
      </c>
      <c r="AQ37">
        <v>116.5</v>
      </c>
      <c r="AS37">
        <v>142.80000000000001</v>
      </c>
      <c r="AT37">
        <v>125.1</v>
      </c>
      <c r="AU37">
        <v>103.8</v>
      </c>
      <c r="AV37">
        <v>149.4</v>
      </c>
      <c r="AW37">
        <v>130.69999999999999</v>
      </c>
      <c r="AX37">
        <v>113.3</v>
      </c>
      <c r="AY37">
        <v>149.69999999999999</v>
      </c>
      <c r="AZ37">
        <v>129.80000000000001</v>
      </c>
      <c r="BA37">
        <v>151.1</v>
      </c>
      <c r="BB37">
        <v>133.9</v>
      </c>
      <c r="BC37">
        <v>113.6</v>
      </c>
      <c r="BD37">
        <v>167.8</v>
      </c>
      <c r="BE37">
        <v>140.19999999999999</v>
      </c>
      <c r="BF37" s="14">
        <v>125.6</v>
      </c>
      <c r="BG37" s="14">
        <v>136.4</v>
      </c>
      <c r="BH37">
        <v>120.3</v>
      </c>
      <c r="BI37">
        <v>170.1</v>
      </c>
      <c r="BJ37">
        <v>152.1</v>
      </c>
      <c r="BK37">
        <v>133</v>
      </c>
      <c r="BL37">
        <v>103.9</v>
      </c>
      <c r="BM37">
        <v>110.2</v>
      </c>
    </row>
    <row r="38" spans="1:65">
      <c r="A38" s="13">
        <v>73</v>
      </c>
      <c r="B38" t="s">
        <v>48</v>
      </c>
      <c r="C38" t="s">
        <v>46</v>
      </c>
      <c r="D38">
        <v>648.9</v>
      </c>
      <c r="E38">
        <v>622.6</v>
      </c>
      <c r="F38">
        <v>597.70000000000005</v>
      </c>
      <c r="G38">
        <v>574.29999999999995</v>
      </c>
      <c r="H38">
        <v>550.9</v>
      </c>
      <c r="I38">
        <v>524.79999999999995</v>
      </c>
      <c r="J38">
        <v>499.3</v>
      </c>
      <c r="K38" s="23">
        <v>133.6</v>
      </c>
      <c r="L38">
        <v>129.5</v>
      </c>
      <c r="M38">
        <v>128.69999999999999</v>
      </c>
      <c r="N38">
        <v>147.5</v>
      </c>
      <c r="O38">
        <v>125</v>
      </c>
      <c r="P38">
        <v>121.8</v>
      </c>
      <c r="Q38">
        <v>126.3</v>
      </c>
      <c r="R38">
        <v>151.9</v>
      </c>
      <c r="S38">
        <v>131.6</v>
      </c>
      <c r="T38">
        <v>148.30000000000001</v>
      </c>
      <c r="U38">
        <v>128.6</v>
      </c>
      <c r="V38">
        <v>134</v>
      </c>
      <c r="W38">
        <v>115.9</v>
      </c>
      <c r="X38">
        <v>122.7</v>
      </c>
      <c r="Y38">
        <v>154.80000000000001</v>
      </c>
      <c r="Z38">
        <v>135.69999999999999</v>
      </c>
      <c r="AA38">
        <v>118.5</v>
      </c>
      <c r="AB38">
        <v>150.9</v>
      </c>
      <c r="AC38">
        <v>133.69999999999999</v>
      </c>
      <c r="AD38">
        <v>140.80000000000001</v>
      </c>
      <c r="AE38">
        <v>125.3</v>
      </c>
      <c r="AF38">
        <v>113</v>
      </c>
      <c r="AG38">
        <v>136.1</v>
      </c>
      <c r="AH38">
        <v>120</v>
      </c>
      <c r="AI38">
        <v>157.6</v>
      </c>
      <c r="AJ38">
        <v>140.80000000000001</v>
      </c>
      <c r="AK38">
        <v>135.80000000000001</v>
      </c>
      <c r="AL38">
        <v>124.2</v>
      </c>
      <c r="AM38">
        <v>110.8</v>
      </c>
      <c r="AN38">
        <v>119.6</v>
      </c>
      <c r="AO38">
        <v>134.1</v>
      </c>
      <c r="AP38">
        <v>115.6</v>
      </c>
      <c r="AQ38">
        <v>101.7</v>
      </c>
      <c r="AS38">
        <v>139.4</v>
      </c>
      <c r="AT38">
        <v>120.5</v>
      </c>
      <c r="AU38">
        <v>104.5</v>
      </c>
      <c r="AV38">
        <v>150</v>
      </c>
      <c r="AW38">
        <v>131.9</v>
      </c>
      <c r="AX38">
        <v>120.5</v>
      </c>
      <c r="AY38">
        <v>168.4</v>
      </c>
      <c r="AZ38">
        <v>151</v>
      </c>
      <c r="BA38">
        <v>167.5</v>
      </c>
      <c r="BB38">
        <v>150.1</v>
      </c>
      <c r="BC38">
        <v>135.4</v>
      </c>
      <c r="BD38">
        <v>181</v>
      </c>
      <c r="BE38">
        <v>161</v>
      </c>
      <c r="BF38" s="13">
        <v>147.30000000000001</v>
      </c>
      <c r="BG38" s="13">
        <v>132.4</v>
      </c>
      <c r="BH38">
        <v>116.5</v>
      </c>
      <c r="BI38">
        <v>170.5</v>
      </c>
      <c r="BJ38">
        <v>150.30000000000001</v>
      </c>
      <c r="BK38">
        <v>137.5</v>
      </c>
      <c r="BL38">
        <v>111.8</v>
      </c>
      <c r="BM38">
        <v>115.9</v>
      </c>
    </row>
    <row r="39" spans="1:65">
      <c r="A39" s="14">
        <v>74</v>
      </c>
      <c r="B39" t="s">
        <v>48</v>
      </c>
      <c r="C39" t="s">
        <v>46</v>
      </c>
      <c r="D39">
        <v>628.6</v>
      </c>
      <c r="E39">
        <v>602.6</v>
      </c>
      <c r="F39">
        <v>572.6</v>
      </c>
      <c r="G39">
        <v>548</v>
      </c>
      <c r="H39">
        <v>524.4</v>
      </c>
      <c r="I39">
        <v>495.3</v>
      </c>
      <c r="J39">
        <v>473.7</v>
      </c>
      <c r="K39" s="23">
        <v>121.1</v>
      </c>
      <c r="L39">
        <v>129.4</v>
      </c>
      <c r="M39">
        <v>126.1</v>
      </c>
      <c r="N39">
        <v>146</v>
      </c>
      <c r="O39">
        <v>124.6</v>
      </c>
      <c r="P39">
        <v>133.19999999999999</v>
      </c>
      <c r="Q39">
        <v>140.5</v>
      </c>
      <c r="R39">
        <v>148.19999999999999</v>
      </c>
      <c r="S39">
        <v>124.3</v>
      </c>
      <c r="T39">
        <v>135.9</v>
      </c>
      <c r="U39">
        <v>131.80000000000001</v>
      </c>
      <c r="V39">
        <v>128.80000000000001</v>
      </c>
      <c r="W39">
        <v>106.6</v>
      </c>
      <c r="X39">
        <v>113.5</v>
      </c>
      <c r="Y39">
        <v>141.80000000000001</v>
      </c>
      <c r="Z39">
        <v>116.9</v>
      </c>
      <c r="AA39">
        <v>94.3</v>
      </c>
      <c r="AB39">
        <v>146.69999999999999</v>
      </c>
      <c r="AC39">
        <v>124</v>
      </c>
      <c r="AD39">
        <v>126.8</v>
      </c>
      <c r="AE39">
        <v>108</v>
      </c>
      <c r="AF39">
        <v>88.7</v>
      </c>
      <c r="AG39">
        <v>112.2</v>
      </c>
      <c r="AH39">
        <v>90.5</v>
      </c>
      <c r="AI39">
        <v>163.6</v>
      </c>
      <c r="AJ39">
        <v>142.19999999999999</v>
      </c>
      <c r="AK39">
        <v>140</v>
      </c>
      <c r="AL39">
        <v>119.6</v>
      </c>
      <c r="AM39">
        <v>103.7</v>
      </c>
      <c r="AN39">
        <v>110.4</v>
      </c>
      <c r="AO39">
        <v>138</v>
      </c>
      <c r="AP39">
        <v>118.8</v>
      </c>
      <c r="AQ39">
        <v>97.5</v>
      </c>
      <c r="AS39">
        <v>147.5</v>
      </c>
      <c r="AT39">
        <v>127.5</v>
      </c>
      <c r="AU39">
        <v>112.1</v>
      </c>
      <c r="AV39">
        <v>151.19999999999999</v>
      </c>
      <c r="AW39">
        <v>135.6</v>
      </c>
      <c r="AX39">
        <v>119.5</v>
      </c>
      <c r="AY39">
        <v>162.6</v>
      </c>
      <c r="AZ39">
        <v>143.80000000000001</v>
      </c>
      <c r="BA39">
        <v>163.9</v>
      </c>
      <c r="BB39">
        <v>148.1</v>
      </c>
      <c r="BC39">
        <v>130.80000000000001</v>
      </c>
      <c r="BD39">
        <v>181.6</v>
      </c>
      <c r="BE39">
        <v>157.9</v>
      </c>
      <c r="BF39" s="14">
        <v>143.30000000000001</v>
      </c>
      <c r="BG39" s="14">
        <v>127.8</v>
      </c>
      <c r="BH39">
        <v>111.7</v>
      </c>
      <c r="BI39">
        <v>161.6</v>
      </c>
      <c r="BJ39">
        <v>144.30000000000001</v>
      </c>
      <c r="BK39">
        <v>128.6</v>
      </c>
      <c r="BL39">
        <v>102.9</v>
      </c>
      <c r="BM39">
        <v>115.2</v>
      </c>
    </row>
    <row r="40" spans="1:65">
      <c r="A40" s="14"/>
      <c r="K40" s="23"/>
    </row>
    <row r="41" spans="1:65">
      <c r="A41" s="14"/>
      <c r="K41" s="23"/>
    </row>
    <row r="42" spans="1:65">
      <c r="A42" s="14"/>
      <c r="K42" s="23"/>
    </row>
    <row r="43" spans="1:65">
      <c r="A43" s="14"/>
      <c r="K43" s="23"/>
    </row>
    <row r="44" spans="1:65">
      <c r="A44" s="14"/>
      <c r="K44" s="23"/>
    </row>
    <row r="45" spans="1:65">
      <c r="A45" s="14"/>
      <c r="K45" s="2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8487B-A8E7-4655-BA01-DA1461B5FA42}">
  <dimension ref="A1:BN39"/>
  <sheetViews>
    <sheetView workbookViewId="0">
      <pane xSplit="1" topLeftCell="AS1" activePane="topRight" state="frozen"/>
      <selection pane="topRight" activeCell="BN37" sqref="BN37"/>
    </sheetView>
  </sheetViews>
  <sheetFormatPr defaultColWidth="8.875" defaultRowHeight="14.25"/>
  <cols>
    <col min="12" max="32" width="9.25" bestFit="1" customWidth="1"/>
    <col min="42" max="63" width="9.875" bestFit="1" customWidth="1"/>
  </cols>
  <sheetData>
    <row r="1" spans="1:66" ht="15">
      <c r="A1" s="12" t="s">
        <v>36</v>
      </c>
      <c r="B1" t="s">
        <v>37</v>
      </c>
      <c r="C1" t="s">
        <v>41</v>
      </c>
      <c r="D1" s="10" t="s">
        <v>57</v>
      </c>
      <c r="E1" s="10" t="s">
        <v>58</v>
      </c>
      <c r="F1" s="10" t="s">
        <v>59</v>
      </c>
      <c r="G1" s="10" t="s">
        <v>60</v>
      </c>
      <c r="H1" s="10" t="s">
        <v>61</v>
      </c>
      <c r="I1" s="10" t="s">
        <v>62</v>
      </c>
      <c r="J1" s="10" t="s">
        <v>63</v>
      </c>
      <c r="K1" s="10" t="s">
        <v>64</v>
      </c>
      <c r="L1" s="10" t="s">
        <v>65</v>
      </c>
      <c r="M1" s="10" t="s">
        <v>66</v>
      </c>
      <c r="N1" s="10" t="s">
        <v>67</v>
      </c>
      <c r="O1" s="10" t="s">
        <v>68</v>
      </c>
      <c r="P1" s="10" t="s">
        <v>69</v>
      </c>
      <c r="Q1" s="10" t="s">
        <v>70</v>
      </c>
      <c r="R1" s="10" t="s">
        <v>71</v>
      </c>
      <c r="S1" s="10" t="s">
        <v>72</v>
      </c>
      <c r="T1" s="10" t="s">
        <v>73</v>
      </c>
      <c r="U1" s="10" t="s">
        <v>74</v>
      </c>
      <c r="V1" s="10" t="s">
        <v>75</v>
      </c>
      <c r="W1" s="10" t="s">
        <v>76</v>
      </c>
      <c r="X1" s="10" t="s">
        <v>77</v>
      </c>
      <c r="Y1" s="10" t="s">
        <v>78</v>
      </c>
      <c r="Z1" s="10" t="s">
        <v>79</v>
      </c>
      <c r="AA1" s="10" t="s">
        <v>80</v>
      </c>
      <c r="AB1" s="10" t="s">
        <v>81</v>
      </c>
      <c r="AC1" s="10" t="s">
        <v>82</v>
      </c>
      <c r="AD1" s="10" t="s">
        <v>83</v>
      </c>
      <c r="AE1" s="10" t="s">
        <v>84</v>
      </c>
      <c r="AF1" s="10" t="s">
        <v>85</v>
      </c>
      <c r="AG1" s="10" t="s">
        <v>86</v>
      </c>
      <c r="AH1" s="10" t="s">
        <v>87</v>
      </c>
      <c r="AI1" s="10" t="s">
        <v>88</v>
      </c>
      <c r="AJ1" s="10" t="s">
        <v>89</v>
      </c>
      <c r="AK1" s="10" t="s">
        <v>90</v>
      </c>
      <c r="AL1" s="10" t="s">
        <v>91</v>
      </c>
      <c r="AM1" s="10" t="s">
        <v>92</v>
      </c>
      <c r="AN1" s="10" t="s">
        <v>93</v>
      </c>
      <c r="AO1" s="10" t="s">
        <v>94</v>
      </c>
      <c r="AP1" s="10" t="s">
        <v>95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101</v>
      </c>
      <c r="AW1" s="10" t="s">
        <v>102</v>
      </c>
      <c r="AX1" s="10" t="s">
        <v>103</v>
      </c>
      <c r="AY1" s="10" t="s">
        <v>104</v>
      </c>
      <c r="AZ1" s="10" t="s">
        <v>105</v>
      </c>
      <c r="BA1" s="10" t="s">
        <v>106</v>
      </c>
      <c r="BB1" s="10" t="s">
        <v>107</v>
      </c>
      <c r="BC1" s="10" t="s">
        <v>108</v>
      </c>
      <c r="BD1" s="10" t="s">
        <v>109</v>
      </c>
      <c r="BE1" s="10" t="s">
        <v>110</v>
      </c>
      <c r="BF1" s="10" t="s">
        <v>111</v>
      </c>
      <c r="BG1" s="10" t="s">
        <v>112</v>
      </c>
      <c r="BH1" s="10" t="s">
        <v>113</v>
      </c>
      <c r="BI1" s="10" t="s">
        <v>114</v>
      </c>
      <c r="BJ1" s="10" t="s">
        <v>115</v>
      </c>
      <c r="BK1" s="10" t="s">
        <v>116</v>
      </c>
      <c r="BL1" s="10" t="s">
        <v>117</v>
      </c>
      <c r="BM1" s="10" t="s">
        <v>118</v>
      </c>
      <c r="BN1" s="10" t="s">
        <v>119</v>
      </c>
    </row>
    <row r="2" spans="1:66">
      <c r="A2" s="13">
        <v>37</v>
      </c>
      <c r="B2" t="s">
        <v>44</v>
      </c>
      <c r="C2" t="s">
        <v>45</v>
      </c>
      <c r="D2" t="s">
        <v>252</v>
      </c>
      <c r="E2">
        <v>1.2</v>
      </c>
      <c r="F2">
        <v>1.8</v>
      </c>
      <c r="G2">
        <v>0.8</v>
      </c>
      <c r="H2">
        <v>2.4</v>
      </c>
      <c r="I2">
        <v>0.6</v>
      </c>
      <c r="J2">
        <v>1.6</v>
      </c>
      <c r="K2" s="6">
        <v>0.4</v>
      </c>
      <c r="L2">
        <v>1.4</v>
      </c>
      <c r="M2">
        <v>0.6</v>
      </c>
      <c r="N2">
        <v>0.6</v>
      </c>
      <c r="O2">
        <v>0.9</v>
      </c>
      <c r="P2">
        <v>1.7</v>
      </c>
      <c r="Q2">
        <v>0.4</v>
      </c>
      <c r="R2">
        <v>1.1000000000000001</v>
      </c>
      <c r="S2">
        <v>0.5</v>
      </c>
      <c r="T2">
        <v>1</v>
      </c>
      <c r="U2">
        <v>0.3</v>
      </c>
      <c r="V2">
        <v>2.2999999999999998</v>
      </c>
      <c r="W2">
        <v>2.7</v>
      </c>
      <c r="X2">
        <v>1.7</v>
      </c>
      <c r="Y2">
        <v>0.4</v>
      </c>
      <c r="Z2">
        <v>1.4</v>
      </c>
      <c r="AA2">
        <v>1.8</v>
      </c>
      <c r="AB2">
        <v>1.4</v>
      </c>
      <c r="AC2">
        <v>0</v>
      </c>
      <c r="AD2">
        <v>1.3</v>
      </c>
      <c r="AE2">
        <v>0.1</v>
      </c>
      <c r="AF2">
        <v>2.9</v>
      </c>
      <c r="AG2">
        <v>0.9</v>
      </c>
      <c r="AH2">
        <v>0.8</v>
      </c>
      <c r="AI2">
        <v>1.7</v>
      </c>
      <c r="AJ2">
        <v>2.2000000000000002</v>
      </c>
      <c r="AK2">
        <v>1.3</v>
      </c>
      <c r="AL2">
        <v>0.2</v>
      </c>
      <c r="AM2">
        <v>0.7</v>
      </c>
      <c r="AN2">
        <v>1.3</v>
      </c>
      <c r="AO2">
        <v>2</v>
      </c>
      <c r="AP2">
        <v>1.2</v>
      </c>
      <c r="AQ2">
        <v>3.5</v>
      </c>
      <c r="AS2">
        <v>2.4</v>
      </c>
      <c r="AT2">
        <v>0.8</v>
      </c>
      <c r="AU2">
        <v>0.6</v>
      </c>
      <c r="AV2">
        <v>0.5</v>
      </c>
      <c r="AW2">
        <v>3.2</v>
      </c>
      <c r="AX2">
        <v>2.1</v>
      </c>
      <c r="AY2">
        <v>2.9</v>
      </c>
      <c r="AZ2">
        <v>0.3</v>
      </c>
      <c r="BA2">
        <v>2.2000000000000002</v>
      </c>
      <c r="BB2">
        <v>2.8</v>
      </c>
      <c r="BC2">
        <v>2</v>
      </c>
      <c r="BD2">
        <v>1.5</v>
      </c>
      <c r="BE2">
        <v>1.8</v>
      </c>
      <c r="BF2">
        <v>1.5</v>
      </c>
      <c r="BG2">
        <v>1</v>
      </c>
      <c r="BH2">
        <v>0.2</v>
      </c>
      <c r="BI2">
        <v>1.9</v>
      </c>
      <c r="BJ2">
        <v>0.8</v>
      </c>
      <c r="BK2">
        <v>0.9</v>
      </c>
      <c r="BL2">
        <v>0.5</v>
      </c>
      <c r="BM2">
        <v>0.4</v>
      </c>
      <c r="BN2">
        <v>0.2</v>
      </c>
    </row>
    <row r="3" spans="1:66">
      <c r="A3" s="14">
        <v>38</v>
      </c>
      <c r="B3" t="s">
        <v>44</v>
      </c>
      <c r="C3" t="s">
        <v>47</v>
      </c>
      <c r="D3" t="s">
        <v>252</v>
      </c>
      <c r="E3">
        <v>0.6</v>
      </c>
      <c r="F3">
        <v>0.2</v>
      </c>
      <c r="G3">
        <v>1.5</v>
      </c>
      <c r="H3">
        <v>1.2</v>
      </c>
      <c r="I3">
        <v>1.6</v>
      </c>
      <c r="J3">
        <v>1</v>
      </c>
      <c r="K3" s="6">
        <v>1.4</v>
      </c>
      <c r="L3">
        <v>0</v>
      </c>
      <c r="M3">
        <v>0</v>
      </c>
      <c r="N3">
        <v>0</v>
      </c>
      <c r="O3">
        <v>0</v>
      </c>
      <c r="P3">
        <v>0</v>
      </c>
      <c r="Q3">
        <v>0.3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F3">
        <v>0</v>
      </c>
      <c r="AG3">
        <v>0</v>
      </c>
      <c r="AH3">
        <v>0</v>
      </c>
      <c r="AI3">
        <v>0</v>
      </c>
      <c r="AJ3">
        <v>0</v>
      </c>
      <c r="AL3">
        <v>0</v>
      </c>
      <c r="AM3">
        <v>0</v>
      </c>
      <c r="AN3">
        <v>0</v>
      </c>
      <c r="AO3">
        <v>0.1</v>
      </c>
      <c r="AP3">
        <v>0</v>
      </c>
      <c r="AQ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0.6</v>
      </c>
      <c r="BK3">
        <v>0</v>
      </c>
    </row>
    <row r="4" spans="1:66">
      <c r="A4" s="13">
        <v>39</v>
      </c>
      <c r="B4" t="s">
        <v>44</v>
      </c>
      <c r="C4" t="s">
        <v>46</v>
      </c>
      <c r="D4" t="s">
        <v>252</v>
      </c>
      <c r="E4">
        <v>0.3</v>
      </c>
      <c r="F4">
        <v>0.8</v>
      </c>
      <c r="G4">
        <v>1.4</v>
      </c>
      <c r="H4">
        <v>1.5</v>
      </c>
      <c r="I4">
        <v>0.3</v>
      </c>
      <c r="J4">
        <v>2</v>
      </c>
      <c r="K4" s="6">
        <v>0.7</v>
      </c>
      <c r="L4">
        <v>0.1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>
        <v>0</v>
      </c>
      <c r="AT4">
        <v>0</v>
      </c>
      <c r="AU4">
        <v>0.1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6">
      <c r="A5" s="14">
        <v>40</v>
      </c>
      <c r="B5" t="s">
        <v>44</v>
      </c>
      <c r="C5" t="s">
        <v>46</v>
      </c>
      <c r="D5" t="s">
        <v>252</v>
      </c>
      <c r="E5">
        <v>2</v>
      </c>
      <c r="F5">
        <v>0.2</v>
      </c>
      <c r="G5">
        <v>2.2999999999999998</v>
      </c>
      <c r="H5">
        <v>0.7</v>
      </c>
      <c r="I5">
        <v>1.4</v>
      </c>
      <c r="J5">
        <v>1.4</v>
      </c>
      <c r="K5" s="6">
        <v>1.3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</v>
      </c>
      <c r="Z5">
        <v>0</v>
      </c>
      <c r="AA5">
        <v>0.4</v>
      </c>
      <c r="AB5">
        <v>0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6">
      <c r="A6" s="13">
        <v>41</v>
      </c>
      <c r="B6" t="s">
        <v>44</v>
      </c>
      <c r="C6" t="s">
        <v>46</v>
      </c>
      <c r="D6" t="s">
        <v>252</v>
      </c>
      <c r="E6">
        <v>0.5</v>
      </c>
      <c r="F6">
        <v>2.6</v>
      </c>
      <c r="G6">
        <v>1.4</v>
      </c>
      <c r="H6">
        <v>0.7</v>
      </c>
      <c r="I6">
        <v>0.4</v>
      </c>
      <c r="J6">
        <v>1.8</v>
      </c>
      <c r="K6" s="6">
        <v>1.2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6">
      <c r="A7" s="14">
        <v>42</v>
      </c>
      <c r="B7" t="s">
        <v>44</v>
      </c>
      <c r="C7" t="s">
        <v>47</v>
      </c>
      <c r="D7" t="s">
        <v>252</v>
      </c>
      <c r="E7">
        <v>1</v>
      </c>
      <c r="F7">
        <v>0.1</v>
      </c>
      <c r="G7">
        <v>1.2</v>
      </c>
      <c r="H7">
        <v>0.5</v>
      </c>
      <c r="I7">
        <v>0.9</v>
      </c>
      <c r="J7">
        <v>2.5</v>
      </c>
      <c r="K7" s="6">
        <v>1.4</v>
      </c>
      <c r="L7">
        <v>0</v>
      </c>
      <c r="M7">
        <v>0</v>
      </c>
      <c r="N7">
        <v>0</v>
      </c>
      <c r="O7">
        <v>0</v>
      </c>
      <c r="P7">
        <v>0.1</v>
      </c>
      <c r="Q7">
        <v>0.2</v>
      </c>
      <c r="R7">
        <v>0</v>
      </c>
      <c r="S7">
        <v>0</v>
      </c>
      <c r="T7">
        <v>0.6</v>
      </c>
      <c r="U7">
        <v>0</v>
      </c>
      <c r="V7">
        <v>0</v>
      </c>
      <c r="W7">
        <v>0</v>
      </c>
      <c r="X7">
        <v>0</v>
      </c>
      <c r="Y7">
        <v>0.1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6">
      <c r="A8" s="13">
        <v>43</v>
      </c>
      <c r="B8" t="s">
        <v>44</v>
      </c>
      <c r="C8" t="s">
        <v>47</v>
      </c>
      <c r="D8" t="s">
        <v>252</v>
      </c>
      <c r="E8">
        <v>0.5</v>
      </c>
      <c r="F8">
        <v>0.5</v>
      </c>
      <c r="G8">
        <v>0.5</v>
      </c>
      <c r="H8">
        <v>0.9</v>
      </c>
      <c r="I8">
        <v>0.6</v>
      </c>
      <c r="J8">
        <v>0.9</v>
      </c>
      <c r="K8" s="6">
        <v>0.7</v>
      </c>
      <c r="L8">
        <v>0</v>
      </c>
      <c r="M8">
        <v>0.3</v>
      </c>
      <c r="N8">
        <v>0.7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</v>
      </c>
      <c r="V8">
        <v>0</v>
      </c>
      <c r="W8">
        <v>0</v>
      </c>
      <c r="X8">
        <v>0</v>
      </c>
      <c r="Y8">
        <v>0</v>
      </c>
      <c r="Z8">
        <v>0</v>
      </c>
      <c r="AA8">
        <v>0.4</v>
      </c>
      <c r="AB8">
        <v>0</v>
      </c>
      <c r="AC8">
        <v>0</v>
      </c>
      <c r="AD8">
        <v>0</v>
      </c>
      <c r="AF8">
        <v>0</v>
      </c>
      <c r="AG8">
        <v>0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0.3</v>
      </c>
      <c r="BH8">
        <v>0</v>
      </c>
      <c r="BI8">
        <v>0</v>
      </c>
      <c r="BJ8">
        <v>0</v>
      </c>
      <c r="BK8">
        <v>0</v>
      </c>
    </row>
    <row r="9" spans="1:66">
      <c r="A9" s="14">
        <v>44</v>
      </c>
      <c r="B9" t="s">
        <v>44</v>
      </c>
      <c r="C9" t="s">
        <v>45</v>
      </c>
      <c r="D9" t="s">
        <v>252</v>
      </c>
      <c r="E9">
        <v>2.1</v>
      </c>
      <c r="F9">
        <v>0.6</v>
      </c>
      <c r="G9">
        <v>1</v>
      </c>
      <c r="H9">
        <v>0.4</v>
      </c>
      <c r="I9">
        <v>1.6</v>
      </c>
      <c r="J9">
        <v>0.3</v>
      </c>
      <c r="K9" s="6">
        <v>0.4</v>
      </c>
      <c r="L9">
        <v>0.8</v>
      </c>
      <c r="M9">
        <v>1.6</v>
      </c>
      <c r="N9">
        <v>1.1000000000000001</v>
      </c>
      <c r="O9">
        <v>0.6</v>
      </c>
      <c r="P9">
        <v>1.5</v>
      </c>
      <c r="Q9">
        <v>1.2</v>
      </c>
      <c r="R9">
        <v>1</v>
      </c>
      <c r="S9">
        <v>0.7</v>
      </c>
      <c r="T9">
        <v>1.1000000000000001</v>
      </c>
      <c r="U9">
        <v>0.7</v>
      </c>
      <c r="V9">
        <v>2.2000000000000002</v>
      </c>
      <c r="W9">
        <v>0.7</v>
      </c>
      <c r="X9">
        <v>0.5</v>
      </c>
      <c r="Y9">
        <v>0.8</v>
      </c>
      <c r="Z9">
        <v>0.5</v>
      </c>
      <c r="AA9">
        <v>1</v>
      </c>
      <c r="AB9">
        <v>0.5</v>
      </c>
      <c r="AC9">
        <v>0</v>
      </c>
      <c r="AD9">
        <v>1.9</v>
      </c>
      <c r="AE9">
        <v>1</v>
      </c>
      <c r="AF9">
        <v>1.4</v>
      </c>
      <c r="AG9">
        <v>1.2</v>
      </c>
      <c r="AH9">
        <v>1.6</v>
      </c>
      <c r="AI9">
        <v>0.6</v>
      </c>
      <c r="AJ9">
        <v>1.3</v>
      </c>
      <c r="AK9">
        <v>0.9</v>
      </c>
      <c r="AL9">
        <v>1.8</v>
      </c>
      <c r="AM9">
        <v>1.1000000000000001</v>
      </c>
      <c r="AN9">
        <v>0.4</v>
      </c>
      <c r="AO9">
        <v>1.7</v>
      </c>
      <c r="AP9">
        <v>1</v>
      </c>
      <c r="AQ9">
        <v>1.4</v>
      </c>
      <c r="AS9">
        <v>0</v>
      </c>
      <c r="AT9">
        <v>1.6</v>
      </c>
      <c r="AU9">
        <v>0.3</v>
      </c>
      <c r="AV9">
        <v>0</v>
      </c>
      <c r="AW9">
        <v>1.2</v>
      </c>
      <c r="AX9">
        <v>1.7</v>
      </c>
      <c r="AY9">
        <v>1.5</v>
      </c>
      <c r="AZ9">
        <v>0.5</v>
      </c>
      <c r="BA9">
        <v>1.6</v>
      </c>
      <c r="BB9">
        <v>0.7</v>
      </c>
      <c r="BC9">
        <v>0.4</v>
      </c>
      <c r="BD9">
        <v>0.8</v>
      </c>
      <c r="BE9">
        <v>0.5</v>
      </c>
      <c r="BF9">
        <v>0</v>
      </c>
      <c r="BG9">
        <v>1.4</v>
      </c>
      <c r="BH9">
        <v>0.9</v>
      </c>
      <c r="BI9">
        <v>1.8</v>
      </c>
      <c r="BJ9">
        <v>0.4</v>
      </c>
      <c r="BK9">
        <v>0.3</v>
      </c>
      <c r="BL9">
        <v>0.7</v>
      </c>
      <c r="BM9">
        <v>0.8</v>
      </c>
      <c r="BN9">
        <v>0.2</v>
      </c>
    </row>
    <row r="10" spans="1:66">
      <c r="A10" s="13">
        <v>45</v>
      </c>
      <c r="B10" t="s">
        <v>44</v>
      </c>
      <c r="C10" t="s">
        <v>47</v>
      </c>
      <c r="D10" t="s">
        <v>252</v>
      </c>
      <c r="E10">
        <v>1.5</v>
      </c>
      <c r="F10">
        <v>0.4</v>
      </c>
      <c r="G10">
        <v>1.6</v>
      </c>
      <c r="H10">
        <v>0.4</v>
      </c>
      <c r="I10">
        <v>0.5</v>
      </c>
      <c r="J10">
        <v>0.1</v>
      </c>
      <c r="K10" s="6">
        <v>0.8</v>
      </c>
      <c r="L10">
        <v>0</v>
      </c>
      <c r="M10">
        <v>0.5</v>
      </c>
      <c r="N10">
        <v>0.6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0.1</v>
      </c>
      <c r="AP10">
        <v>0</v>
      </c>
      <c r="AQ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6">
      <c r="A11" s="14">
        <v>46</v>
      </c>
      <c r="B11" t="s">
        <v>44</v>
      </c>
      <c r="C11" t="s">
        <v>47</v>
      </c>
      <c r="D11" t="s">
        <v>252</v>
      </c>
      <c r="E11">
        <v>2.2999999999999998</v>
      </c>
      <c r="F11">
        <v>1</v>
      </c>
      <c r="G11">
        <v>2.4</v>
      </c>
      <c r="H11">
        <v>2.2999999999999998</v>
      </c>
      <c r="I11">
        <v>1.3</v>
      </c>
      <c r="J11">
        <v>1.4</v>
      </c>
      <c r="K11" s="6">
        <v>1.9</v>
      </c>
      <c r="L11">
        <v>0</v>
      </c>
      <c r="M11">
        <v>0.5</v>
      </c>
      <c r="N11">
        <v>0</v>
      </c>
      <c r="O11">
        <v>0</v>
      </c>
      <c r="P11">
        <v>0</v>
      </c>
      <c r="Q11">
        <v>0</v>
      </c>
      <c r="R11">
        <v>1.8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0.6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>
        <v>2.5</v>
      </c>
      <c r="AT11">
        <v>0</v>
      </c>
      <c r="AU11">
        <v>0.2</v>
      </c>
      <c r="AV11">
        <v>0</v>
      </c>
      <c r="AW11">
        <v>0</v>
      </c>
      <c r="AX11">
        <v>1.4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6">
      <c r="A12" s="13">
        <v>47</v>
      </c>
      <c r="B12" t="s">
        <v>44</v>
      </c>
      <c r="C12" t="s">
        <v>45</v>
      </c>
      <c r="D12" t="s">
        <v>252</v>
      </c>
      <c r="E12">
        <v>0.1</v>
      </c>
      <c r="F12">
        <v>0</v>
      </c>
      <c r="G12">
        <v>1.1000000000000001</v>
      </c>
      <c r="H12">
        <v>0.3</v>
      </c>
      <c r="I12">
        <v>0.3</v>
      </c>
      <c r="J12">
        <v>0.4</v>
      </c>
      <c r="K12" s="6">
        <v>0.6</v>
      </c>
      <c r="L12">
        <v>1.8</v>
      </c>
      <c r="M12">
        <v>0.6</v>
      </c>
      <c r="N12">
        <v>0</v>
      </c>
      <c r="O12">
        <v>0.3</v>
      </c>
      <c r="P12">
        <v>0.2</v>
      </c>
      <c r="Q12">
        <v>0.5</v>
      </c>
      <c r="R12">
        <v>0.8</v>
      </c>
      <c r="S12">
        <v>0.3</v>
      </c>
      <c r="T12">
        <v>0.4</v>
      </c>
      <c r="U12">
        <v>0.4</v>
      </c>
      <c r="V12">
        <v>1.3</v>
      </c>
      <c r="W12">
        <v>1.1000000000000001</v>
      </c>
      <c r="X12">
        <v>1.7</v>
      </c>
      <c r="Y12">
        <v>0.8</v>
      </c>
      <c r="Z12">
        <v>0.8</v>
      </c>
      <c r="AA12">
        <v>2.8</v>
      </c>
      <c r="AB12">
        <v>0.8</v>
      </c>
      <c r="AC12">
        <v>0</v>
      </c>
      <c r="AD12">
        <v>3.4</v>
      </c>
      <c r="AE12">
        <v>1.4</v>
      </c>
      <c r="AF12">
        <v>1.2</v>
      </c>
      <c r="AG12">
        <v>1.2</v>
      </c>
      <c r="AH12">
        <v>0.4</v>
      </c>
      <c r="AI12">
        <v>0.6</v>
      </c>
      <c r="AJ12">
        <v>1.5</v>
      </c>
      <c r="AK12">
        <v>1.1000000000000001</v>
      </c>
      <c r="AL12">
        <v>1.3</v>
      </c>
      <c r="AM12">
        <v>0.9</v>
      </c>
      <c r="AN12">
        <v>1</v>
      </c>
      <c r="AO12">
        <v>1.2</v>
      </c>
      <c r="AP12">
        <v>1.1000000000000001</v>
      </c>
      <c r="AQ12">
        <v>1.6</v>
      </c>
      <c r="AS12">
        <v>1.1000000000000001</v>
      </c>
      <c r="AT12">
        <v>1.3</v>
      </c>
      <c r="AU12">
        <v>0.6</v>
      </c>
      <c r="AV12">
        <v>1.1000000000000001</v>
      </c>
      <c r="AW12">
        <v>0.3</v>
      </c>
      <c r="AX12">
        <v>0</v>
      </c>
      <c r="AY12">
        <v>1</v>
      </c>
      <c r="AZ12">
        <v>1.1000000000000001</v>
      </c>
      <c r="BA12">
        <v>0.9</v>
      </c>
      <c r="BB12">
        <v>0.5</v>
      </c>
      <c r="BC12">
        <v>0.4</v>
      </c>
      <c r="BD12">
        <v>1</v>
      </c>
      <c r="BE12">
        <v>1.6</v>
      </c>
      <c r="BF12">
        <v>0.7</v>
      </c>
      <c r="BG12">
        <v>0.5</v>
      </c>
      <c r="BH12">
        <v>0</v>
      </c>
      <c r="BI12">
        <v>1.3</v>
      </c>
      <c r="BJ12">
        <v>2.2999999999999998</v>
      </c>
      <c r="BK12">
        <v>1.2</v>
      </c>
      <c r="BL12">
        <v>0.3</v>
      </c>
      <c r="BM12">
        <v>0.4</v>
      </c>
      <c r="BN12">
        <v>0.6</v>
      </c>
    </row>
    <row r="13" spans="1:66">
      <c r="A13" s="14">
        <v>48</v>
      </c>
      <c r="B13" t="s">
        <v>44</v>
      </c>
      <c r="C13" t="s">
        <v>45</v>
      </c>
      <c r="D13" t="s">
        <v>252</v>
      </c>
      <c r="E13">
        <v>1.2</v>
      </c>
      <c r="F13">
        <v>0.1</v>
      </c>
      <c r="G13">
        <v>1.6</v>
      </c>
      <c r="H13">
        <v>1.2</v>
      </c>
      <c r="I13">
        <v>1.3</v>
      </c>
      <c r="J13">
        <v>0.5</v>
      </c>
      <c r="K13" s="6">
        <v>0.6</v>
      </c>
      <c r="L13">
        <v>2.7</v>
      </c>
      <c r="M13">
        <v>0</v>
      </c>
      <c r="N13">
        <v>0</v>
      </c>
      <c r="O13">
        <v>0.3</v>
      </c>
      <c r="P13">
        <v>0.6</v>
      </c>
      <c r="Q13">
        <v>2.2000000000000002</v>
      </c>
      <c r="R13">
        <v>0.7</v>
      </c>
      <c r="S13">
        <v>0.4</v>
      </c>
      <c r="T13">
        <v>1</v>
      </c>
      <c r="U13">
        <v>0</v>
      </c>
      <c r="V13">
        <v>0.2</v>
      </c>
      <c r="W13">
        <v>0.6</v>
      </c>
      <c r="X13">
        <v>0.5</v>
      </c>
      <c r="Y13">
        <v>1</v>
      </c>
      <c r="Z13">
        <v>0.4</v>
      </c>
      <c r="AA13">
        <v>0.4</v>
      </c>
      <c r="AB13">
        <v>0.4</v>
      </c>
      <c r="AC13">
        <v>0.2</v>
      </c>
      <c r="AD13">
        <v>2.2999999999999998</v>
      </c>
      <c r="AE13">
        <v>1</v>
      </c>
      <c r="AF13">
        <v>1.3</v>
      </c>
      <c r="AG13">
        <v>0.5</v>
      </c>
      <c r="AH13">
        <v>1.1000000000000001</v>
      </c>
      <c r="AI13">
        <v>0.3</v>
      </c>
      <c r="AJ13">
        <v>0.8</v>
      </c>
      <c r="AK13">
        <v>0.8</v>
      </c>
      <c r="AL13">
        <v>2.2000000000000002</v>
      </c>
      <c r="AM13">
        <v>0.3</v>
      </c>
      <c r="AN13">
        <v>0.3</v>
      </c>
      <c r="AO13">
        <v>0.4</v>
      </c>
      <c r="AP13">
        <v>0.3</v>
      </c>
      <c r="AQ13">
        <v>1.5</v>
      </c>
      <c r="AS13">
        <v>0</v>
      </c>
      <c r="AT13">
        <v>0.2</v>
      </c>
      <c r="AU13">
        <v>0.6</v>
      </c>
      <c r="AV13">
        <v>0.3</v>
      </c>
      <c r="AW13">
        <v>0.2</v>
      </c>
      <c r="AX13">
        <v>0</v>
      </c>
      <c r="AY13">
        <v>2.1</v>
      </c>
      <c r="AZ13">
        <v>0.6</v>
      </c>
      <c r="BA13">
        <v>2.7</v>
      </c>
      <c r="BB13">
        <v>1.1000000000000001</v>
      </c>
      <c r="BC13">
        <v>0.4</v>
      </c>
      <c r="BD13">
        <v>1.8</v>
      </c>
      <c r="BE13">
        <v>0.3</v>
      </c>
      <c r="BF13">
        <v>0</v>
      </c>
      <c r="BG13">
        <v>1.5</v>
      </c>
      <c r="BH13">
        <v>0.8</v>
      </c>
      <c r="BI13">
        <v>1.5</v>
      </c>
      <c r="BJ13">
        <v>0.4</v>
      </c>
      <c r="BK13">
        <v>0.9</v>
      </c>
      <c r="BL13">
        <v>0.6</v>
      </c>
      <c r="BM13">
        <v>0.6</v>
      </c>
      <c r="BN13">
        <v>0.2</v>
      </c>
    </row>
    <row r="14" spans="1:66">
      <c r="A14" s="13">
        <v>49</v>
      </c>
      <c r="B14" t="s">
        <v>44</v>
      </c>
      <c r="C14" t="s">
        <v>46</v>
      </c>
      <c r="D14" t="s">
        <v>252</v>
      </c>
      <c r="E14">
        <v>1.2</v>
      </c>
      <c r="F14">
        <v>1.3</v>
      </c>
      <c r="G14">
        <v>1.4</v>
      </c>
      <c r="H14">
        <v>1.1000000000000001</v>
      </c>
      <c r="I14">
        <v>1</v>
      </c>
      <c r="J14">
        <v>0.8</v>
      </c>
      <c r="K14" s="6">
        <v>0.3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0.4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S14">
        <v>0.5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0.1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6">
      <c r="A15" s="14">
        <v>50</v>
      </c>
      <c r="B15" t="s">
        <v>44</v>
      </c>
      <c r="C15" t="s">
        <v>45</v>
      </c>
      <c r="D15" t="s">
        <v>252</v>
      </c>
      <c r="E15">
        <v>1.2</v>
      </c>
      <c r="F15">
        <v>2.4</v>
      </c>
      <c r="G15">
        <v>1.5</v>
      </c>
      <c r="H15">
        <v>0.8</v>
      </c>
      <c r="I15">
        <v>1.8</v>
      </c>
      <c r="J15">
        <v>2.7</v>
      </c>
      <c r="K15" s="6">
        <v>3.6</v>
      </c>
      <c r="L15">
        <v>0.3</v>
      </c>
      <c r="M15">
        <v>1.5</v>
      </c>
      <c r="N15">
        <v>0.7</v>
      </c>
      <c r="O15">
        <v>1.4</v>
      </c>
      <c r="P15">
        <v>1.8</v>
      </c>
      <c r="Q15">
        <v>3</v>
      </c>
      <c r="R15">
        <v>0.2</v>
      </c>
      <c r="S15">
        <v>0.9</v>
      </c>
      <c r="T15">
        <v>2.6</v>
      </c>
      <c r="U15">
        <v>0.4</v>
      </c>
      <c r="V15">
        <v>1.5</v>
      </c>
      <c r="W15">
        <v>2</v>
      </c>
      <c r="X15">
        <v>3.2</v>
      </c>
      <c r="Y15">
        <v>1.8</v>
      </c>
      <c r="Z15">
        <v>1.4</v>
      </c>
      <c r="AA15">
        <v>0.6</v>
      </c>
      <c r="AB15">
        <v>1.4</v>
      </c>
      <c r="AC15">
        <v>0</v>
      </c>
      <c r="AD15">
        <v>0.7</v>
      </c>
      <c r="AE15">
        <v>0.2</v>
      </c>
      <c r="AF15">
        <v>1.1000000000000001</v>
      </c>
      <c r="AG15">
        <v>1</v>
      </c>
      <c r="AH15">
        <v>2.2000000000000002</v>
      </c>
      <c r="AI15">
        <v>0</v>
      </c>
      <c r="AJ15">
        <v>0.6</v>
      </c>
      <c r="AK15">
        <v>0.5</v>
      </c>
      <c r="AL15">
        <v>1.9</v>
      </c>
      <c r="AM15">
        <v>1.1000000000000001</v>
      </c>
      <c r="AN15">
        <v>0.6</v>
      </c>
      <c r="AO15">
        <v>0.7</v>
      </c>
      <c r="AP15">
        <v>1.6</v>
      </c>
      <c r="AQ15">
        <v>0.3</v>
      </c>
      <c r="AS15">
        <v>0</v>
      </c>
      <c r="AT15">
        <v>0</v>
      </c>
      <c r="AU15">
        <v>0</v>
      </c>
      <c r="AV15">
        <v>0.3</v>
      </c>
      <c r="AW15">
        <v>0.7</v>
      </c>
      <c r="AX15">
        <v>0.2</v>
      </c>
      <c r="AY15">
        <v>2.2000000000000002</v>
      </c>
      <c r="AZ15">
        <v>0.4</v>
      </c>
      <c r="BA15">
        <v>0.6</v>
      </c>
      <c r="BB15">
        <v>2</v>
      </c>
      <c r="BC15">
        <v>0.2</v>
      </c>
      <c r="BD15">
        <v>2.1</v>
      </c>
      <c r="BE15">
        <v>1.9</v>
      </c>
      <c r="BF15">
        <v>0</v>
      </c>
      <c r="BG15">
        <v>0.5</v>
      </c>
      <c r="BH15">
        <v>0.3</v>
      </c>
      <c r="BI15">
        <v>1</v>
      </c>
      <c r="BJ15">
        <v>1.1000000000000001</v>
      </c>
      <c r="BK15">
        <v>0.4</v>
      </c>
      <c r="BL15">
        <v>0.9</v>
      </c>
      <c r="BM15">
        <v>0.8</v>
      </c>
      <c r="BN15">
        <v>0.4</v>
      </c>
    </row>
    <row r="16" spans="1:66">
      <c r="A16" s="13">
        <v>51</v>
      </c>
      <c r="B16" t="s">
        <v>44</v>
      </c>
      <c r="C16" t="s">
        <v>46</v>
      </c>
      <c r="D16" t="s">
        <v>252</v>
      </c>
      <c r="E16">
        <v>0</v>
      </c>
      <c r="F16">
        <v>0.3</v>
      </c>
      <c r="G16">
        <v>0.3</v>
      </c>
      <c r="H16">
        <v>0.6</v>
      </c>
      <c r="I16">
        <v>0.6</v>
      </c>
      <c r="J16">
        <v>0.2</v>
      </c>
      <c r="K16" s="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S16">
        <v>0.6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M16">
        <v>0.2</v>
      </c>
    </row>
    <row r="17" spans="1:66">
      <c r="A17" s="14">
        <v>52</v>
      </c>
      <c r="B17" t="s">
        <v>44</v>
      </c>
      <c r="C17" t="s">
        <v>45</v>
      </c>
      <c r="D17" t="s">
        <v>252</v>
      </c>
      <c r="E17">
        <v>1.3</v>
      </c>
      <c r="F17">
        <v>0.9</v>
      </c>
      <c r="G17">
        <v>2.1</v>
      </c>
      <c r="H17">
        <v>1.7</v>
      </c>
      <c r="I17">
        <v>0.3</v>
      </c>
      <c r="J17">
        <v>1.1000000000000001</v>
      </c>
      <c r="K17" s="6">
        <v>1</v>
      </c>
      <c r="L17">
        <v>0.1</v>
      </c>
      <c r="M17">
        <v>1.3</v>
      </c>
      <c r="N17">
        <v>1.1000000000000001</v>
      </c>
      <c r="O17">
        <v>1.6</v>
      </c>
      <c r="P17">
        <v>0.6</v>
      </c>
      <c r="Q17">
        <v>1.1000000000000001</v>
      </c>
      <c r="R17">
        <v>0</v>
      </c>
      <c r="S17">
        <v>0.7</v>
      </c>
      <c r="T17">
        <v>0.3</v>
      </c>
      <c r="U17">
        <v>0.2</v>
      </c>
      <c r="V17">
        <v>0.7</v>
      </c>
      <c r="W17">
        <v>0.8</v>
      </c>
      <c r="X17">
        <v>0.5</v>
      </c>
      <c r="Y17">
        <v>4</v>
      </c>
      <c r="Z17">
        <v>1.8</v>
      </c>
      <c r="AA17">
        <v>1.5</v>
      </c>
      <c r="AB17">
        <v>1.8</v>
      </c>
      <c r="AC17">
        <v>0.6</v>
      </c>
      <c r="AD17">
        <v>1.9</v>
      </c>
      <c r="AE17">
        <v>2.1</v>
      </c>
      <c r="AF17">
        <v>0.9</v>
      </c>
      <c r="AG17">
        <v>0.3</v>
      </c>
      <c r="AH17">
        <v>0.8</v>
      </c>
      <c r="AI17">
        <v>0.8</v>
      </c>
      <c r="AJ17">
        <v>0.7</v>
      </c>
      <c r="AK17">
        <v>0.4</v>
      </c>
      <c r="AL17">
        <v>1.9</v>
      </c>
      <c r="AM17">
        <v>1.8</v>
      </c>
      <c r="AN17">
        <v>0.1</v>
      </c>
      <c r="AO17">
        <v>2.7</v>
      </c>
      <c r="AP17">
        <v>0.9</v>
      </c>
      <c r="AQ17">
        <v>0.8</v>
      </c>
      <c r="AS17">
        <v>0</v>
      </c>
      <c r="AT17">
        <v>0.6</v>
      </c>
      <c r="AU17">
        <v>2.1</v>
      </c>
      <c r="AV17">
        <v>0.4</v>
      </c>
      <c r="AW17">
        <v>1</v>
      </c>
      <c r="AX17">
        <v>1</v>
      </c>
      <c r="AY17">
        <v>0.8</v>
      </c>
      <c r="AZ17">
        <v>0.6</v>
      </c>
      <c r="BA17">
        <v>0.8</v>
      </c>
      <c r="BB17">
        <v>0.7</v>
      </c>
      <c r="BC17">
        <v>0.7</v>
      </c>
      <c r="BD17">
        <v>1.9</v>
      </c>
      <c r="BE17">
        <v>1.5</v>
      </c>
      <c r="BF17">
        <v>0.5</v>
      </c>
      <c r="BG17">
        <v>1.7</v>
      </c>
      <c r="BH17">
        <v>0.2</v>
      </c>
      <c r="BI17">
        <v>0.9</v>
      </c>
      <c r="BJ17">
        <v>0</v>
      </c>
      <c r="BK17">
        <v>0.4</v>
      </c>
      <c r="BL17">
        <v>0.7</v>
      </c>
      <c r="BM17">
        <v>0.9</v>
      </c>
      <c r="BN17">
        <v>1.7</v>
      </c>
    </row>
    <row r="18" spans="1:66">
      <c r="A18" s="13">
        <v>53</v>
      </c>
      <c r="B18" t="s">
        <v>44</v>
      </c>
      <c r="C18" t="s">
        <v>46</v>
      </c>
      <c r="D18" t="s">
        <v>252</v>
      </c>
      <c r="E18">
        <v>0.3</v>
      </c>
      <c r="F18">
        <v>1</v>
      </c>
      <c r="G18">
        <v>0.4</v>
      </c>
      <c r="H18">
        <v>0.5</v>
      </c>
      <c r="I18">
        <v>0.3</v>
      </c>
      <c r="J18">
        <v>0.1</v>
      </c>
      <c r="K18" s="6">
        <v>1.4</v>
      </c>
      <c r="L18">
        <v>0</v>
      </c>
      <c r="M18">
        <v>0</v>
      </c>
      <c r="N18">
        <v>0.2</v>
      </c>
      <c r="O18">
        <v>0</v>
      </c>
      <c r="P18">
        <v>0.1</v>
      </c>
      <c r="Q18">
        <v>0</v>
      </c>
      <c r="R18">
        <v>0.7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>
        <v>0</v>
      </c>
      <c r="AT18">
        <v>0</v>
      </c>
      <c r="AU18">
        <v>0</v>
      </c>
      <c r="AV18">
        <v>0</v>
      </c>
      <c r="AW18">
        <v>0.1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6">
      <c r="A19" s="14">
        <v>54</v>
      </c>
      <c r="B19" t="s">
        <v>44</v>
      </c>
      <c r="C19" t="s">
        <v>47</v>
      </c>
      <c r="D19" t="s">
        <v>252</v>
      </c>
      <c r="E19">
        <v>1.2</v>
      </c>
      <c r="F19">
        <v>0.5</v>
      </c>
      <c r="G19">
        <v>1</v>
      </c>
      <c r="H19">
        <v>0.1</v>
      </c>
      <c r="I19">
        <v>0.7</v>
      </c>
      <c r="J19">
        <v>0.5</v>
      </c>
      <c r="K19" s="6">
        <v>1.4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L19">
        <v>0</v>
      </c>
      <c r="AM19">
        <v>0</v>
      </c>
      <c r="AN19">
        <v>0</v>
      </c>
      <c r="AO19">
        <v>0.2</v>
      </c>
      <c r="AP19">
        <v>0</v>
      </c>
      <c r="AQ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N19">
        <v>0.3</v>
      </c>
    </row>
    <row r="20" spans="1:66">
      <c r="A20" s="13">
        <v>55</v>
      </c>
      <c r="B20" t="s">
        <v>44</v>
      </c>
      <c r="C20" t="s">
        <v>46</v>
      </c>
      <c r="D20" t="s">
        <v>252</v>
      </c>
      <c r="E20">
        <v>3.3</v>
      </c>
      <c r="F20">
        <v>1.3</v>
      </c>
      <c r="G20">
        <v>2.2999999999999998</v>
      </c>
      <c r="H20">
        <v>2.2999999999999998</v>
      </c>
      <c r="I20">
        <v>4.8</v>
      </c>
      <c r="J20">
        <v>2.5</v>
      </c>
      <c r="K20" s="6">
        <v>2.9</v>
      </c>
      <c r="L20">
        <v>0</v>
      </c>
      <c r="M20">
        <v>0</v>
      </c>
      <c r="N20">
        <v>0</v>
      </c>
      <c r="O20">
        <v>0.2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0.1</v>
      </c>
    </row>
    <row r="21" spans="1:66">
      <c r="A21" s="14">
        <v>56</v>
      </c>
      <c r="B21" t="s">
        <v>48</v>
      </c>
      <c r="C21" t="s">
        <v>47</v>
      </c>
      <c r="D21" t="s">
        <v>252</v>
      </c>
      <c r="E21">
        <v>0.9</v>
      </c>
      <c r="F21">
        <v>1.3</v>
      </c>
      <c r="G21">
        <v>1.6</v>
      </c>
      <c r="H21">
        <v>1.3</v>
      </c>
      <c r="I21">
        <v>0.6</v>
      </c>
      <c r="J21">
        <v>0.9</v>
      </c>
      <c r="K21" s="6">
        <v>0.7</v>
      </c>
      <c r="L21">
        <v>0</v>
      </c>
      <c r="M21">
        <v>0</v>
      </c>
      <c r="N21">
        <v>0</v>
      </c>
      <c r="O21">
        <v>0.4</v>
      </c>
      <c r="P21">
        <v>0</v>
      </c>
      <c r="Q21">
        <v>0</v>
      </c>
      <c r="R21">
        <v>0</v>
      </c>
      <c r="S21">
        <v>0</v>
      </c>
      <c r="U21">
        <v>0.1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6">
      <c r="A22" s="13">
        <v>57</v>
      </c>
      <c r="B22" t="s">
        <v>48</v>
      </c>
      <c r="C22" t="s">
        <v>45</v>
      </c>
      <c r="D22" t="s">
        <v>252</v>
      </c>
      <c r="E22">
        <v>1.1000000000000001</v>
      </c>
      <c r="F22">
        <v>0.3</v>
      </c>
      <c r="G22">
        <v>0.6</v>
      </c>
      <c r="H22">
        <v>0.1</v>
      </c>
      <c r="I22">
        <v>0.8</v>
      </c>
      <c r="J22">
        <v>0.2</v>
      </c>
      <c r="K22" s="6">
        <v>0.6</v>
      </c>
      <c r="L22">
        <v>0.1</v>
      </c>
      <c r="M22">
        <v>0.6</v>
      </c>
      <c r="N22">
        <v>0</v>
      </c>
      <c r="O22">
        <v>0.3</v>
      </c>
      <c r="P22">
        <v>0.2</v>
      </c>
      <c r="Q22">
        <v>1.1000000000000001</v>
      </c>
      <c r="R22">
        <v>0.2</v>
      </c>
      <c r="S22">
        <v>0.7</v>
      </c>
      <c r="U22">
        <v>0.5</v>
      </c>
      <c r="V22">
        <v>0</v>
      </c>
      <c r="W22">
        <v>0.1</v>
      </c>
      <c r="X22">
        <v>0</v>
      </c>
      <c r="Y22">
        <v>0</v>
      </c>
      <c r="Z22">
        <v>1</v>
      </c>
      <c r="AA22">
        <v>0.1</v>
      </c>
      <c r="AB22">
        <v>1</v>
      </c>
      <c r="AC22">
        <v>0</v>
      </c>
      <c r="AD22">
        <v>0.8</v>
      </c>
      <c r="AE22">
        <v>0.2</v>
      </c>
      <c r="AF22">
        <v>0</v>
      </c>
      <c r="AG22">
        <v>0.5</v>
      </c>
      <c r="AH22">
        <v>0.3</v>
      </c>
      <c r="AI22">
        <v>0.8</v>
      </c>
      <c r="AJ22">
        <v>0.4</v>
      </c>
      <c r="AK22">
        <v>1</v>
      </c>
      <c r="AL22">
        <v>3.2</v>
      </c>
      <c r="AM22">
        <v>2.9</v>
      </c>
      <c r="AN22">
        <v>1.4</v>
      </c>
      <c r="AO22">
        <v>0.8</v>
      </c>
      <c r="AP22">
        <v>0.5</v>
      </c>
      <c r="AQ22">
        <v>0.8</v>
      </c>
      <c r="AS22">
        <v>1.9</v>
      </c>
      <c r="AT22">
        <v>2.1</v>
      </c>
      <c r="AU22">
        <v>2.8</v>
      </c>
      <c r="AV22">
        <v>0.2</v>
      </c>
      <c r="AW22">
        <v>1</v>
      </c>
      <c r="AX22">
        <v>1.7</v>
      </c>
      <c r="AY22">
        <v>0.3</v>
      </c>
      <c r="AZ22">
        <v>0.6</v>
      </c>
      <c r="BA22">
        <v>0.5</v>
      </c>
      <c r="BB22">
        <v>1.1000000000000001</v>
      </c>
      <c r="BC22">
        <v>0.9</v>
      </c>
      <c r="BD22">
        <v>1.2</v>
      </c>
      <c r="BE22">
        <v>1.5</v>
      </c>
      <c r="BF22">
        <v>1.3</v>
      </c>
      <c r="BG22">
        <v>1.1000000000000001</v>
      </c>
      <c r="BH22">
        <v>0.5</v>
      </c>
      <c r="BI22">
        <v>1.4</v>
      </c>
      <c r="BJ22">
        <v>0.9</v>
      </c>
      <c r="BK22">
        <v>0.4</v>
      </c>
      <c r="BL22">
        <v>0.4</v>
      </c>
      <c r="BM22">
        <v>0.9</v>
      </c>
      <c r="BN22">
        <v>0.5</v>
      </c>
    </row>
    <row r="23" spans="1:66">
      <c r="A23" s="14">
        <v>58</v>
      </c>
      <c r="B23" t="s">
        <v>48</v>
      </c>
      <c r="C23" t="s">
        <v>45</v>
      </c>
      <c r="D23" t="s">
        <v>252</v>
      </c>
      <c r="E23">
        <v>1</v>
      </c>
      <c r="F23">
        <v>1.9</v>
      </c>
      <c r="G23">
        <v>2</v>
      </c>
      <c r="H23">
        <v>1.7</v>
      </c>
      <c r="I23">
        <v>2.2999999999999998</v>
      </c>
      <c r="J23">
        <v>0.3</v>
      </c>
      <c r="K23" s="6">
        <v>0.6</v>
      </c>
      <c r="L23">
        <v>1.4</v>
      </c>
      <c r="M23">
        <v>0.9</v>
      </c>
      <c r="N23">
        <v>0.6</v>
      </c>
      <c r="O23">
        <v>0.9</v>
      </c>
      <c r="P23">
        <v>4.4000000000000004</v>
      </c>
      <c r="Q23">
        <v>2</v>
      </c>
      <c r="R23">
        <v>0.5</v>
      </c>
      <c r="S23">
        <v>1.4</v>
      </c>
      <c r="U23">
        <v>1.9</v>
      </c>
      <c r="V23">
        <v>3.8</v>
      </c>
      <c r="W23">
        <v>0.9</v>
      </c>
      <c r="X23">
        <v>2.4</v>
      </c>
      <c r="Y23">
        <v>0.2</v>
      </c>
      <c r="Z23">
        <v>0.4</v>
      </c>
      <c r="AA23">
        <v>0.5</v>
      </c>
      <c r="AB23">
        <v>0.4</v>
      </c>
      <c r="AC23">
        <v>0</v>
      </c>
      <c r="AD23">
        <v>2.5</v>
      </c>
      <c r="AE23">
        <v>0.2</v>
      </c>
      <c r="AF23">
        <v>1.1000000000000001</v>
      </c>
      <c r="AG23">
        <v>0.5</v>
      </c>
      <c r="AH23">
        <v>3.8</v>
      </c>
      <c r="AI23">
        <v>0.2</v>
      </c>
      <c r="AJ23">
        <v>0.3</v>
      </c>
      <c r="AK23">
        <v>0.5</v>
      </c>
      <c r="AL23">
        <v>1</v>
      </c>
      <c r="AM23">
        <v>0.6</v>
      </c>
      <c r="AN23">
        <v>0.5</v>
      </c>
      <c r="AO23">
        <v>0.9</v>
      </c>
      <c r="AP23">
        <v>0.8</v>
      </c>
      <c r="AQ23">
        <v>0.2</v>
      </c>
      <c r="AS23">
        <v>0.4</v>
      </c>
      <c r="AT23">
        <v>0.7</v>
      </c>
      <c r="AU23">
        <v>1.7</v>
      </c>
      <c r="AV23">
        <v>0.5</v>
      </c>
      <c r="AW23">
        <v>0.3</v>
      </c>
      <c r="AX23">
        <v>0.9</v>
      </c>
      <c r="AY23">
        <v>0.4</v>
      </c>
      <c r="AZ23">
        <v>0.3</v>
      </c>
      <c r="BA23">
        <v>2</v>
      </c>
      <c r="BB23">
        <v>0</v>
      </c>
      <c r="BC23">
        <v>0</v>
      </c>
      <c r="BD23">
        <v>0.5</v>
      </c>
      <c r="BE23">
        <v>1.6</v>
      </c>
      <c r="BF23">
        <v>0.6</v>
      </c>
      <c r="BG23">
        <v>0.8</v>
      </c>
      <c r="BH23">
        <v>0</v>
      </c>
      <c r="BI23">
        <v>0.3</v>
      </c>
      <c r="BJ23">
        <v>1.1000000000000001</v>
      </c>
      <c r="BK23">
        <v>0.8</v>
      </c>
      <c r="BL23">
        <v>0.8</v>
      </c>
      <c r="BM23">
        <v>0.6</v>
      </c>
    </row>
    <row r="24" spans="1:66">
      <c r="A24" s="13">
        <v>59</v>
      </c>
      <c r="B24" t="s">
        <v>48</v>
      </c>
      <c r="C24" t="s">
        <v>46</v>
      </c>
      <c r="D24" t="s">
        <v>252</v>
      </c>
      <c r="E24">
        <v>1</v>
      </c>
      <c r="F24">
        <v>1.2</v>
      </c>
      <c r="G24">
        <v>1.5</v>
      </c>
      <c r="H24">
        <v>0.9</v>
      </c>
      <c r="I24">
        <v>0.5</v>
      </c>
      <c r="J24">
        <v>1.8</v>
      </c>
      <c r="K24" s="6">
        <v>1.7</v>
      </c>
      <c r="L24">
        <v>0</v>
      </c>
      <c r="M24">
        <v>0</v>
      </c>
      <c r="N24">
        <v>1.1000000000000001</v>
      </c>
      <c r="O24">
        <v>0</v>
      </c>
      <c r="P24">
        <v>0</v>
      </c>
      <c r="Q24">
        <v>0</v>
      </c>
      <c r="R24">
        <v>0</v>
      </c>
      <c r="S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6">
      <c r="A25" s="14">
        <v>60</v>
      </c>
      <c r="B25" t="s">
        <v>48</v>
      </c>
      <c r="C25" t="s">
        <v>47</v>
      </c>
      <c r="D25" t="s">
        <v>252</v>
      </c>
      <c r="E25">
        <v>1.3</v>
      </c>
      <c r="F25">
        <v>3.7</v>
      </c>
      <c r="G25">
        <v>1.2</v>
      </c>
      <c r="H25">
        <v>1.7</v>
      </c>
      <c r="I25">
        <v>0.8</v>
      </c>
      <c r="J25">
        <v>1.9</v>
      </c>
      <c r="K25" s="6">
        <v>0.8</v>
      </c>
      <c r="L25">
        <v>0</v>
      </c>
      <c r="M25">
        <v>0</v>
      </c>
      <c r="N25">
        <v>0</v>
      </c>
      <c r="O25">
        <v>0.4</v>
      </c>
      <c r="P25">
        <v>0.1</v>
      </c>
      <c r="Q25">
        <v>0</v>
      </c>
      <c r="R25">
        <v>0</v>
      </c>
      <c r="S25">
        <v>0</v>
      </c>
      <c r="U25">
        <v>0</v>
      </c>
      <c r="V25">
        <v>0</v>
      </c>
      <c r="W25">
        <v>0</v>
      </c>
      <c r="X25">
        <v>0</v>
      </c>
      <c r="Y25">
        <v>1.1000000000000001</v>
      </c>
      <c r="Z25">
        <v>0</v>
      </c>
      <c r="AA25">
        <v>0.1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L25">
        <v>0</v>
      </c>
      <c r="AM25">
        <v>0.2</v>
      </c>
      <c r="AN25">
        <v>0</v>
      </c>
      <c r="AO25">
        <v>0.1</v>
      </c>
      <c r="AP25">
        <v>0</v>
      </c>
      <c r="AQ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N25">
        <v>0.6</v>
      </c>
    </row>
    <row r="26" spans="1:66">
      <c r="A26" s="13">
        <v>61</v>
      </c>
      <c r="B26" t="s">
        <v>48</v>
      </c>
      <c r="C26" t="s">
        <v>46</v>
      </c>
      <c r="D26" t="s">
        <v>252</v>
      </c>
      <c r="E26">
        <v>2.2000000000000002</v>
      </c>
      <c r="F26">
        <v>0.7</v>
      </c>
      <c r="G26">
        <v>0.5</v>
      </c>
      <c r="H26">
        <v>0.9</v>
      </c>
      <c r="I26">
        <v>1.4</v>
      </c>
      <c r="J26">
        <v>1.7</v>
      </c>
      <c r="K26" s="6">
        <v>2.5</v>
      </c>
      <c r="L26">
        <v>0.1</v>
      </c>
      <c r="M26">
        <v>0.3</v>
      </c>
      <c r="N26">
        <v>0.1</v>
      </c>
      <c r="O26">
        <v>0</v>
      </c>
      <c r="P26">
        <v>0</v>
      </c>
      <c r="Q26">
        <v>0</v>
      </c>
      <c r="R26">
        <v>0</v>
      </c>
      <c r="S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0.3</v>
      </c>
      <c r="AF26">
        <v>0</v>
      </c>
      <c r="AG26">
        <v>0</v>
      </c>
      <c r="AH26">
        <v>0</v>
      </c>
      <c r="AI26">
        <v>0</v>
      </c>
      <c r="AJ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6">
      <c r="A27" s="14">
        <v>62</v>
      </c>
      <c r="B27" t="s">
        <v>48</v>
      </c>
      <c r="C27" t="s">
        <v>45</v>
      </c>
      <c r="D27" t="s">
        <v>252</v>
      </c>
      <c r="E27">
        <v>0.9</v>
      </c>
      <c r="F27">
        <v>0.6</v>
      </c>
      <c r="G27">
        <v>0.7</v>
      </c>
      <c r="H27">
        <v>1.5</v>
      </c>
      <c r="I27">
        <v>0.6</v>
      </c>
      <c r="J27">
        <v>0</v>
      </c>
      <c r="K27" s="6">
        <v>1.4</v>
      </c>
      <c r="L27">
        <v>0.6</v>
      </c>
      <c r="M27">
        <v>1.3</v>
      </c>
      <c r="N27">
        <v>0.4</v>
      </c>
      <c r="O27">
        <v>0.7</v>
      </c>
      <c r="P27">
        <v>1.7</v>
      </c>
      <c r="Q27">
        <v>1.2</v>
      </c>
      <c r="R27">
        <v>1.1000000000000001</v>
      </c>
      <c r="S27">
        <v>1.7</v>
      </c>
      <c r="U27">
        <v>1.7</v>
      </c>
      <c r="V27">
        <v>0.6</v>
      </c>
      <c r="W27">
        <v>0.3</v>
      </c>
      <c r="X27">
        <v>0.8</v>
      </c>
      <c r="Y27">
        <v>1.3</v>
      </c>
      <c r="Z27">
        <v>0.2</v>
      </c>
      <c r="AA27">
        <v>0.8</v>
      </c>
      <c r="AB27">
        <v>0.2</v>
      </c>
      <c r="AC27">
        <v>0</v>
      </c>
      <c r="AD27">
        <v>3.1</v>
      </c>
      <c r="AE27">
        <v>0.7</v>
      </c>
      <c r="AF27">
        <v>1</v>
      </c>
      <c r="AG27">
        <v>0.1</v>
      </c>
      <c r="AH27">
        <v>2.2000000000000002</v>
      </c>
      <c r="AI27">
        <v>0.5</v>
      </c>
      <c r="AJ27">
        <v>0.4</v>
      </c>
      <c r="AL27">
        <v>0.9</v>
      </c>
      <c r="AM27">
        <v>0.1</v>
      </c>
      <c r="AN27">
        <v>1.4</v>
      </c>
      <c r="AO27">
        <v>2.2999999999999998</v>
      </c>
      <c r="AP27">
        <v>1</v>
      </c>
      <c r="AQ27">
        <v>1.7</v>
      </c>
      <c r="AS27">
        <v>0.9</v>
      </c>
      <c r="AT27">
        <v>0.4</v>
      </c>
      <c r="AU27">
        <v>0.7</v>
      </c>
      <c r="AV27">
        <v>2.8</v>
      </c>
      <c r="AW27">
        <v>0.5</v>
      </c>
      <c r="AX27">
        <v>0.9</v>
      </c>
      <c r="AY27">
        <v>0.3</v>
      </c>
      <c r="AZ27">
        <v>0.3</v>
      </c>
      <c r="BA27">
        <v>0.5</v>
      </c>
      <c r="BB27">
        <v>1.3</v>
      </c>
      <c r="BC27">
        <v>0</v>
      </c>
      <c r="BD27">
        <v>1.2</v>
      </c>
      <c r="BE27">
        <v>1.7</v>
      </c>
      <c r="BF27">
        <v>0.3</v>
      </c>
      <c r="BG27">
        <v>1.2</v>
      </c>
      <c r="BH27">
        <v>0</v>
      </c>
      <c r="BI27">
        <v>1</v>
      </c>
      <c r="BJ27">
        <v>1.3</v>
      </c>
      <c r="BK27">
        <v>1.4</v>
      </c>
      <c r="BL27">
        <v>0.5</v>
      </c>
      <c r="BM27">
        <v>0.8</v>
      </c>
      <c r="BN27">
        <v>0.3</v>
      </c>
    </row>
    <row r="28" spans="1:66">
      <c r="A28" s="13">
        <v>63</v>
      </c>
      <c r="B28" t="s">
        <v>48</v>
      </c>
      <c r="C28" t="s">
        <v>47</v>
      </c>
      <c r="D28" t="s">
        <v>252</v>
      </c>
      <c r="E28">
        <v>3.3</v>
      </c>
      <c r="F28">
        <v>1.3</v>
      </c>
      <c r="G28">
        <v>1.7</v>
      </c>
      <c r="H28">
        <v>1.3</v>
      </c>
      <c r="I28">
        <v>1.7</v>
      </c>
      <c r="J28">
        <v>0.5</v>
      </c>
      <c r="K28" s="6">
        <v>0.5</v>
      </c>
      <c r="L28">
        <v>0</v>
      </c>
      <c r="M28">
        <v>0.2</v>
      </c>
      <c r="N28">
        <v>0.1</v>
      </c>
      <c r="O28">
        <v>0</v>
      </c>
      <c r="P28">
        <v>0</v>
      </c>
      <c r="Q28">
        <v>0</v>
      </c>
      <c r="R28">
        <v>0</v>
      </c>
      <c r="S28">
        <v>0</v>
      </c>
      <c r="U28">
        <v>0.3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L28">
        <v>0</v>
      </c>
      <c r="AM28">
        <v>0</v>
      </c>
      <c r="AN28">
        <v>0</v>
      </c>
      <c r="AO28">
        <v>0.2</v>
      </c>
      <c r="AP28">
        <v>0</v>
      </c>
      <c r="AQ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6">
      <c r="A29" s="14">
        <v>64</v>
      </c>
      <c r="B29" t="s">
        <v>48</v>
      </c>
      <c r="C29" t="s">
        <v>45</v>
      </c>
      <c r="D29" t="s">
        <v>252</v>
      </c>
      <c r="E29">
        <v>0.2</v>
      </c>
      <c r="F29">
        <v>2</v>
      </c>
      <c r="G29">
        <v>1.4</v>
      </c>
      <c r="H29">
        <v>1.9</v>
      </c>
      <c r="I29">
        <v>0.5</v>
      </c>
      <c r="J29">
        <v>1.4</v>
      </c>
      <c r="K29" s="6">
        <v>0.3</v>
      </c>
      <c r="L29">
        <v>1</v>
      </c>
      <c r="M29">
        <v>1.9</v>
      </c>
      <c r="N29">
        <v>0.2</v>
      </c>
      <c r="O29">
        <v>2</v>
      </c>
      <c r="P29">
        <v>0.8</v>
      </c>
      <c r="Q29">
        <v>2.8</v>
      </c>
      <c r="R29">
        <v>1</v>
      </c>
      <c r="S29">
        <v>3.1</v>
      </c>
      <c r="U29">
        <v>4.9000000000000004</v>
      </c>
      <c r="V29">
        <v>2</v>
      </c>
      <c r="W29">
        <v>0.4</v>
      </c>
      <c r="X29">
        <v>2.2000000000000002</v>
      </c>
      <c r="Y29">
        <v>0.3</v>
      </c>
      <c r="Z29">
        <v>2.2999999999999998</v>
      </c>
      <c r="AA29">
        <v>1.6</v>
      </c>
      <c r="AB29">
        <v>2.2999999999999998</v>
      </c>
      <c r="AC29">
        <v>0</v>
      </c>
      <c r="AD29">
        <v>1.7</v>
      </c>
      <c r="AE29">
        <v>2.1</v>
      </c>
      <c r="AF29">
        <v>1</v>
      </c>
      <c r="AG29">
        <v>2.7</v>
      </c>
      <c r="AH29">
        <v>3.9</v>
      </c>
      <c r="AI29">
        <v>1</v>
      </c>
      <c r="AJ29">
        <v>1.6</v>
      </c>
      <c r="AK29">
        <v>0.8</v>
      </c>
      <c r="AL29">
        <v>0.2</v>
      </c>
      <c r="AM29">
        <v>1.8</v>
      </c>
      <c r="AN29">
        <v>0.9</v>
      </c>
      <c r="AO29">
        <v>1.5</v>
      </c>
      <c r="AP29">
        <v>1.9</v>
      </c>
      <c r="AQ29">
        <v>0.5</v>
      </c>
      <c r="AS29">
        <v>0.2</v>
      </c>
      <c r="AT29">
        <v>1.1000000000000001</v>
      </c>
      <c r="AU29">
        <v>0.9</v>
      </c>
      <c r="AV29">
        <v>0.2</v>
      </c>
      <c r="AW29">
        <v>2.1</v>
      </c>
      <c r="AX29">
        <v>0.7</v>
      </c>
      <c r="AY29">
        <v>2.4</v>
      </c>
      <c r="AZ29">
        <v>0.8</v>
      </c>
      <c r="BA29">
        <v>0.5</v>
      </c>
      <c r="BB29">
        <v>1.8</v>
      </c>
      <c r="BC29">
        <v>0.3</v>
      </c>
      <c r="BD29">
        <v>0.6</v>
      </c>
      <c r="BE29">
        <v>0.9</v>
      </c>
      <c r="BF29">
        <v>1.5</v>
      </c>
      <c r="BG29">
        <v>1.8</v>
      </c>
      <c r="BH29">
        <v>1.1000000000000001</v>
      </c>
      <c r="BI29">
        <v>0.2</v>
      </c>
      <c r="BJ29">
        <v>0.3</v>
      </c>
      <c r="BK29">
        <v>0.9</v>
      </c>
      <c r="BL29">
        <v>0.9</v>
      </c>
      <c r="BM29">
        <v>0.6</v>
      </c>
      <c r="BN29">
        <v>0.5</v>
      </c>
    </row>
    <row r="30" spans="1:66">
      <c r="A30" s="13">
        <v>65</v>
      </c>
      <c r="B30" t="s">
        <v>48</v>
      </c>
      <c r="C30" t="s">
        <v>46</v>
      </c>
      <c r="D30" t="s">
        <v>252</v>
      </c>
      <c r="E30">
        <v>3.5</v>
      </c>
      <c r="F30">
        <v>1.9</v>
      </c>
      <c r="G30">
        <v>1.7</v>
      </c>
      <c r="H30">
        <v>1.3</v>
      </c>
      <c r="I30">
        <v>0.3</v>
      </c>
      <c r="J30">
        <v>0.6</v>
      </c>
      <c r="K30" s="6">
        <v>0.6</v>
      </c>
      <c r="L30">
        <v>0</v>
      </c>
      <c r="M30">
        <v>0.5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0</v>
      </c>
      <c r="V30">
        <v>0.3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0.1</v>
      </c>
      <c r="AI30">
        <v>0</v>
      </c>
      <c r="AJ30">
        <v>0</v>
      </c>
      <c r="AK30">
        <v>0.1</v>
      </c>
      <c r="AL30">
        <v>0</v>
      </c>
      <c r="AM30">
        <v>0.3</v>
      </c>
      <c r="AN30">
        <v>0</v>
      </c>
      <c r="AO30">
        <v>0</v>
      </c>
      <c r="AP30">
        <v>0</v>
      </c>
      <c r="AQ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0.3</v>
      </c>
      <c r="BK30">
        <v>0</v>
      </c>
      <c r="BN30">
        <v>12.3</v>
      </c>
    </row>
    <row r="31" spans="1:66">
      <c r="A31" s="14">
        <v>66</v>
      </c>
      <c r="B31" t="s">
        <v>48</v>
      </c>
      <c r="C31" t="s">
        <v>47</v>
      </c>
      <c r="D31" t="s">
        <v>252</v>
      </c>
      <c r="E31">
        <v>1</v>
      </c>
      <c r="F31">
        <v>1.5</v>
      </c>
      <c r="G31">
        <v>1.4</v>
      </c>
      <c r="H31">
        <v>1.6</v>
      </c>
      <c r="I31">
        <v>1.1000000000000001</v>
      </c>
      <c r="J31">
        <v>2.2000000000000002</v>
      </c>
      <c r="K31" s="6">
        <v>1.7</v>
      </c>
      <c r="L31">
        <v>0</v>
      </c>
      <c r="M31">
        <v>0</v>
      </c>
      <c r="N31">
        <v>0</v>
      </c>
      <c r="O31">
        <v>0</v>
      </c>
      <c r="P31">
        <v>0</v>
      </c>
      <c r="Q31">
        <v>0.1</v>
      </c>
      <c r="R31">
        <v>0.3</v>
      </c>
      <c r="S31">
        <v>0</v>
      </c>
      <c r="U31">
        <v>0</v>
      </c>
      <c r="V31">
        <v>0.6</v>
      </c>
      <c r="W31">
        <v>0</v>
      </c>
      <c r="X31">
        <v>0</v>
      </c>
      <c r="Y31">
        <v>1.1000000000000001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6">
      <c r="A32" s="13">
        <v>67</v>
      </c>
      <c r="B32" t="s">
        <v>48</v>
      </c>
      <c r="C32" t="s">
        <v>45</v>
      </c>
      <c r="D32" t="s">
        <v>252</v>
      </c>
      <c r="E32">
        <v>1.4</v>
      </c>
      <c r="F32">
        <v>0.7</v>
      </c>
      <c r="G32">
        <v>0.7</v>
      </c>
      <c r="H32">
        <v>2.2000000000000002</v>
      </c>
      <c r="I32">
        <v>1.2</v>
      </c>
      <c r="J32">
        <v>1</v>
      </c>
      <c r="K32" s="6">
        <v>1</v>
      </c>
      <c r="L32">
        <v>0.4</v>
      </c>
      <c r="M32">
        <v>0.6</v>
      </c>
      <c r="N32">
        <v>0</v>
      </c>
      <c r="O32">
        <v>1.1000000000000001</v>
      </c>
      <c r="P32">
        <v>0.2</v>
      </c>
      <c r="Q32">
        <v>0.2</v>
      </c>
      <c r="R32">
        <v>0</v>
      </c>
      <c r="S32">
        <v>0.8</v>
      </c>
      <c r="U32">
        <v>1.2</v>
      </c>
      <c r="V32">
        <v>2.2000000000000002</v>
      </c>
      <c r="W32">
        <v>1</v>
      </c>
      <c r="X32">
        <v>1.7</v>
      </c>
      <c r="Y32">
        <v>0</v>
      </c>
      <c r="Z32">
        <v>2</v>
      </c>
      <c r="AA32">
        <v>2.2000000000000002</v>
      </c>
      <c r="AB32">
        <v>2</v>
      </c>
      <c r="AC32">
        <v>0</v>
      </c>
      <c r="AD32">
        <v>3.4</v>
      </c>
      <c r="AE32">
        <v>1.6</v>
      </c>
      <c r="AF32">
        <v>2.4</v>
      </c>
      <c r="AG32">
        <v>1.9</v>
      </c>
      <c r="AH32">
        <v>4.2</v>
      </c>
      <c r="AI32">
        <v>0.8</v>
      </c>
      <c r="AJ32">
        <v>2.7</v>
      </c>
      <c r="AK32">
        <v>1.8</v>
      </c>
      <c r="AL32">
        <v>0.2</v>
      </c>
      <c r="AM32">
        <v>1</v>
      </c>
      <c r="AN32">
        <v>1.1000000000000001</v>
      </c>
      <c r="AO32">
        <v>0.4</v>
      </c>
      <c r="AP32">
        <v>1.2</v>
      </c>
      <c r="AQ32">
        <v>0.1</v>
      </c>
      <c r="AS32">
        <v>0.4</v>
      </c>
      <c r="AT32">
        <v>0.6</v>
      </c>
      <c r="AU32">
        <v>1.5</v>
      </c>
      <c r="AV32">
        <v>0</v>
      </c>
      <c r="AW32">
        <v>1.8</v>
      </c>
      <c r="AX32">
        <v>1.1000000000000001</v>
      </c>
      <c r="AY32">
        <v>1.5</v>
      </c>
      <c r="AZ32">
        <v>1.1000000000000001</v>
      </c>
      <c r="BA32">
        <v>1.4</v>
      </c>
      <c r="BB32">
        <v>0.2</v>
      </c>
      <c r="BC32">
        <v>0.6</v>
      </c>
      <c r="BD32">
        <v>0.3</v>
      </c>
      <c r="BE32">
        <v>0.3</v>
      </c>
      <c r="BF32">
        <v>0</v>
      </c>
      <c r="BG32">
        <v>1.3</v>
      </c>
      <c r="BH32">
        <v>1.4</v>
      </c>
      <c r="BI32">
        <v>1.1000000000000001</v>
      </c>
      <c r="BJ32">
        <v>0</v>
      </c>
      <c r="BK32">
        <v>1.3</v>
      </c>
      <c r="BL32">
        <v>0.8</v>
      </c>
      <c r="BM32">
        <v>0.8</v>
      </c>
      <c r="BN32">
        <v>1.5</v>
      </c>
    </row>
    <row r="33" spans="1:66">
      <c r="A33" s="14">
        <v>68</v>
      </c>
      <c r="B33" t="s">
        <v>48</v>
      </c>
      <c r="C33" t="s">
        <v>47</v>
      </c>
      <c r="D33" t="s">
        <v>252</v>
      </c>
      <c r="E33">
        <v>0.3</v>
      </c>
      <c r="F33">
        <v>0</v>
      </c>
      <c r="G33">
        <v>0.5</v>
      </c>
      <c r="H33">
        <v>0.9</v>
      </c>
      <c r="I33">
        <v>1.8</v>
      </c>
      <c r="J33">
        <v>1.3</v>
      </c>
      <c r="K33" s="6">
        <v>1.4</v>
      </c>
      <c r="L33">
        <v>0</v>
      </c>
      <c r="M33">
        <v>0.9</v>
      </c>
      <c r="N33">
        <v>0</v>
      </c>
      <c r="O33">
        <v>0.3</v>
      </c>
      <c r="P33">
        <v>0</v>
      </c>
      <c r="Q33">
        <v>0</v>
      </c>
      <c r="R33">
        <v>0.1</v>
      </c>
      <c r="S33">
        <v>0</v>
      </c>
      <c r="U33">
        <v>0</v>
      </c>
      <c r="V33">
        <v>0</v>
      </c>
      <c r="W33">
        <v>0</v>
      </c>
      <c r="X33">
        <v>0</v>
      </c>
      <c r="Y33">
        <v>0.1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0.3</v>
      </c>
      <c r="AG33">
        <v>0</v>
      </c>
      <c r="AH33">
        <v>0</v>
      </c>
      <c r="AI33">
        <v>0</v>
      </c>
      <c r="AJ33">
        <v>0.3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6">
      <c r="A34" s="13">
        <v>69</v>
      </c>
      <c r="B34" t="s">
        <v>48</v>
      </c>
      <c r="C34" t="s">
        <v>46</v>
      </c>
      <c r="D34" t="s">
        <v>252</v>
      </c>
      <c r="E34">
        <v>1.6</v>
      </c>
      <c r="F34">
        <v>2.5</v>
      </c>
      <c r="G34">
        <v>1.1000000000000001</v>
      </c>
      <c r="H34">
        <v>1.6</v>
      </c>
      <c r="I34">
        <v>0.4</v>
      </c>
      <c r="J34">
        <v>2</v>
      </c>
      <c r="K34" s="6">
        <v>0.8</v>
      </c>
      <c r="L34">
        <v>0.1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0.3</v>
      </c>
      <c r="U34">
        <v>0</v>
      </c>
      <c r="V34">
        <v>0.7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6">
      <c r="A35" s="14">
        <v>70</v>
      </c>
      <c r="B35" t="s">
        <v>48</v>
      </c>
      <c r="C35" t="s">
        <v>46</v>
      </c>
      <c r="D35" t="s">
        <v>252</v>
      </c>
      <c r="E35">
        <v>4.0999999999999996</v>
      </c>
      <c r="F35">
        <v>4.5</v>
      </c>
      <c r="G35">
        <v>1</v>
      </c>
      <c r="H35">
        <v>1.6</v>
      </c>
      <c r="I35">
        <v>3.6</v>
      </c>
      <c r="J35">
        <v>1.2</v>
      </c>
      <c r="K35" s="6">
        <v>3.9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0.1</v>
      </c>
      <c r="S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0</v>
      </c>
      <c r="AI35">
        <v>0.4</v>
      </c>
      <c r="AJ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6">
      <c r="A36" s="13">
        <v>71</v>
      </c>
      <c r="B36" t="s">
        <v>48</v>
      </c>
      <c r="C36" t="s">
        <v>45</v>
      </c>
      <c r="D36" t="s">
        <v>252</v>
      </c>
      <c r="E36">
        <v>1.1000000000000001</v>
      </c>
      <c r="F36">
        <v>0.4</v>
      </c>
      <c r="G36">
        <v>1.4</v>
      </c>
      <c r="H36">
        <v>0.5</v>
      </c>
      <c r="I36">
        <v>0.9</v>
      </c>
      <c r="J36">
        <v>0.4</v>
      </c>
      <c r="K36" s="6">
        <v>1.1000000000000001</v>
      </c>
      <c r="L36">
        <v>0.2</v>
      </c>
      <c r="M36">
        <v>0.6</v>
      </c>
      <c r="N36">
        <v>0</v>
      </c>
      <c r="O36">
        <v>0.6</v>
      </c>
      <c r="P36">
        <v>0.6</v>
      </c>
      <c r="Q36">
        <v>2.5</v>
      </c>
      <c r="R36">
        <v>0</v>
      </c>
      <c r="S36">
        <v>0.7</v>
      </c>
      <c r="U36">
        <v>1</v>
      </c>
      <c r="V36">
        <v>1.5</v>
      </c>
      <c r="W36">
        <v>2.1</v>
      </c>
      <c r="X36">
        <v>3.1</v>
      </c>
      <c r="Y36">
        <v>1.7</v>
      </c>
      <c r="Z36">
        <v>0.9</v>
      </c>
      <c r="AA36">
        <v>1.5</v>
      </c>
      <c r="AB36">
        <v>0.9</v>
      </c>
      <c r="AC36">
        <v>0.2</v>
      </c>
      <c r="AD36">
        <v>2.7</v>
      </c>
      <c r="AE36">
        <v>1.6</v>
      </c>
      <c r="AF36">
        <v>1.2</v>
      </c>
      <c r="AG36">
        <v>1.2</v>
      </c>
      <c r="AH36">
        <v>3</v>
      </c>
      <c r="AI36">
        <v>1.3</v>
      </c>
      <c r="AJ36">
        <v>1.6</v>
      </c>
      <c r="AK36">
        <v>1.5</v>
      </c>
      <c r="AL36">
        <v>0.9</v>
      </c>
      <c r="AM36">
        <v>1.5</v>
      </c>
      <c r="AN36">
        <v>1.6</v>
      </c>
      <c r="AO36">
        <v>1.1000000000000001</v>
      </c>
      <c r="AP36">
        <v>1</v>
      </c>
      <c r="AQ36">
        <v>0.6</v>
      </c>
      <c r="AS36">
        <v>0.3</v>
      </c>
      <c r="AT36">
        <v>0.8</v>
      </c>
      <c r="AU36">
        <v>0</v>
      </c>
      <c r="AV36">
        <v>0.7</v>
      </c>
      <c r="AW36">
        <v>2.5</v>
      </c>
      <c r="AX36">
        <v>0.3</v>
      </c>
      <c r="AY36">
        <v>1.6</v>
      </c>
      <c r="AZ36">
        <v>0.8</v>
      </c>
      <c r="BA36">
        <v>0.9</v>
      </c>
      <c r="BB36">
        <v>1.3</v>
      </c>
      <c r="BC36">
        <v>0.5</v>
      </c>
      <c r="BD36">
        <v>1.2</v>
      </c>
      <c r="BE36">
        <v>0.4</v>
      </c>
      <c r="BF36">
        <v>0.9</v>
      </c>
      <c r="BG36">
        <v>0.7</v>
      </c>
      <c r="BH36">
        <v>0</v>
      </c>
      <c r="BI36">
        <v>0.6</v>
      </c>
      <c r="BJ36">
        <v>0.6</v>
      </c>
      <c r="BK36">
        <v>2.2000000000000002</v>
      </c>
      <c r="BL36">
        <v>1.2</v>
      </c>
      <c r="BM36">
        <v>0.5</v>
      </c>
      <c r="BN36">
        <v>0.2</v>
      </c>
    </row>
    <row r="37" spans="1:66">
      <c r="A37" s="14">
        <v>72</v>
      </c>
      <c r="B37" t="s">
        <v>48</v>
      </c>
      <c r="C37" t="s">
        <v>47</v>
      </c>
      <c r="D37" t="s">
        <v>252</v>
      </c>
      <c r="E37">
        <v>0.2</v>
      </c>
      <c r="F37">
        <v>0.7</v>
      </c>
      <c r="G37">
        <v>0.5</v>
      </c>
      <c r="H37">
        <v>0.8</v>
      </c>
      <c r="I37">
        <v>0.8</v>
      </c>
      <c r="J37">
        <v>0.9</v>
      </c>
      <c r="K37" s="6">
        <v>0.7</v>
      </c>
      <c r="L37">
        <v>0</v>
      </c>
      <c r="M37">
        <v>1.1000000000000001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6">
      <c r="A38" s="13">
        <v>73</v>
      </c>
      <c r="B38" t="s">
        <v>48</v>
      </c>
      <c r="C38" t="s">
        <v>46</v>
      </c>
      <c r="D38" t="s">
        <v>252</v>
      </c>
      <c r="E38">
        <v>1.6</v>
      </c>
      <c r="F38">
        <v>1.2</v>
      </c>
      <c r="G38">
        <v>0.6</v>
      </c>
      <c r="H38">
        <v>0.7</v>
      </c>
      <c r="I38">
        <v>1</v>
      </c>
      <c r="J38">
        <v>1.3</v>
      </c>
      <c r="K38" s="6">
        <v>1.4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6">
      <c r="A39" s="14">
        <v>74</v>
      </c>
      <c r="B39" t="s">
        <v>48</v>
      </c>
      <c r="C39" t="s">
        <v>46</v>
      </c>
      <c r="D39" t="s">
        <v>252</v>
      </c>
      <c r="E39">
        <v>2.1</v>
      </c>
      <c r="F39">
        <v>1.6</v>
      </c>
      <c r="G39">
        <v>1.1000000000000001</v>
      </c>
      <c r="H39">
        <v>3.5</v>
      </c>
      <c r="I39">
        <v>2.1</v>
      </c>
      <c r="J39">
        <v>1.5</v>
      </c>
      <c r="K39" s="6">
        <v>1.9</v>
      </c>
      <c r="L39">
        <v>0</v>
      </c>
      <c r="M39">
        <v>0</v>
      </c>
      <c r="N39">
        <v>0</v>
      </c>
      <c r="O39">
        <v>0.2</v>
      </c>
      <c r="P39">
        <v>0</v>
      </c>
      <c r="Q39">
        <v>0</v>
      </c>
      <c r="R39">
        <v>0</v>
      </c>
      <c r="S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0.1</v>
      </c>
      <c r="AF39">
        <v>0</v>
      </c>
      <c r="AG39">
        <v>0</v>
      </c>
      <c r="AH39">
        <v>0</v>
      </c>
      <c r="AI39">
        <v>0</v>
      </c>
      <c r="AJ39">
        <v>0.2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81F7-B3A7-4328-9C26-DE49BD102CAC}">
  <dimension ref="A1:BN39"/>
  <sheetViews>
    <sheetView workbookViewId="0">
      <pane xSplit="1" topLeftCell="AR1" activePane="topRight" state="frozen"/>
      <selection pane="topRight" activeCell="BL2" sqref="BL2:BP39"/>
    </sheetView>
  </sheetViews>
  <sheetFormatPr defaultColWidth="8.875" defaultRowHeight="14.25"/>
  <cols>
    <col min="12" max="32" width="9.25" bestFit="1" customWidth="1"/>
    <col min="42" max="63" width="9.875" bestFit="1" customWidth="1"/>
  </cols>
  <sheetData>
    <row r="1" spans="1:66" ht="15">
      <c r="A1" s="12" t="s">
        <v>36</v>
      </c>
      <c r="B1" t="s">
        <v>37</v>
      </c>
      <c r="C1" t="s">
        <v>41</v>
      </c>
      <c r="D1" s="10" t="s">
        <v>57</v>
      </c>
      <c r="E1" s="10" t="s">
        <v>58</v>
      </c>
      <c r="F1" s="10" t="s">
        <v>59</v>
      </c>
      <c r="G1" s="10" t="s">
        <v>60</v>
      </c>
      <c r="H1" s="10" t="s">
        <v>61</v>
      </c>
      <c r="I1" s="10" t="s">
        <v>62</v>
      </c>
      <c r="J1" s="10" t="s">
        <v>63</v>
      </c>
      <c r="K1" s="10" t="s">
        <v>64</v>
      </c>
      <c r="L1" s="10" t="s">
        <v>65</v>
      </c>
      <c r="M1" s="10" t="s">
        <v>66</v>
      </c>
      <c r="N1" s="10" t="s">
        <v>67</v>
      </c>
      <c r="O1" s="10" t="s">
        <v>68</v>
      </c>
      <c r="P1" s="10" t="s">
        <v>69</v>
      </c>
      <c r="Q1" s="10" t="s">
        <v>70</v>
      </c>
      <c r="R1" s="10" t="s">
        <v>71</v>
      </c>
      <c r="S1" s="10" t="s">
        <v>72</v>
      </c>
      <c r="T1" s="10" t="s">
        <v>73</v>
      </c>
      <c r="U1" s="10" t="s">
        <v>74</v>
      </c>
      <c r="V1" s="10" t="s">
        <v>75</v>
      </c>
      <c r="W1" s="10" t="s">
        <v>76</v>
      </c>
      <c r="X1" s="10" t="s">
        <v>77</v>
      </c>
      <c r="Y1" s="10" t="s">
        <v>78</v>
      </c>
      <c r="Z1" s="10" t="s">
        <v>79</v>
      </c>
      <c r="AA1" s="10" t="s">
        <v>80</v>
      </c>
      <c r="AB1" s="10" t="s">
        <v>81</v>
      </c>
      <c r="AC1" s="10" t="s">
        <v>82</v>
      </c>
      <c r="AD1" s="10" t="s">
        <v>83</v>
      </c>
      <c r="AE1" s="10" t="s">
        <v>84</v>
      </c>
      <c r="AF1" s="10" t="s">
        <v>85</v>
      </c>
      <c r="AG1" s="10" t="s">
        <v>86</v>
      </c>
      <c r="AH1" s="10" t="s">
        <v>87</v>
      </c>
      <c r="AI1" s="10" t="s">
        <v>88</v>
      </c>
      <c r="AJ1" s="10" t="s">
        <v>89</v>
      </c>
      <c r="AK1" s="10" t="s">
        <v>90</v>
      </c>
      <c r="AL1" s="10" t="s">
        <v>91</v>
      </c>
      <c r="AM1" s="10" t="s">
        <v>92</v>
      </c>
      <c r="AN1" s="10" t="s">
        <v>93</v>
      </c>
      <c r="AO1" s="10" t="s">
        <v>94</v>
      </c>
      <c r="AP1" s="10" t="s">
        <v>95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101</v>
      </c>
      <c r="AW1" s="10" t="s">
        <v>102</v>
      </c>
      <c r="AX1" s="10" t="s">
        <v>103</v>
      </c>
      <c r="AY1" s="10" t="s">
        <v>104</v>
      </c>
      <c r="AZ1" s="10" t="s">
        <v>105</v>
      </c>
      <c r="BA1" s="10" t="s">
        <v>106</v>
      </c>
      <c r="BB1" s="10" t="s">
        <v>107</v>
      </c>
      <c r="BC1" s="10" t="s">
        <v>108</v>
      </c>
      <c r="BD1" s="10" t="s">
        <v>109</v>
      </c>
      <c r="BE1" s="10" t="s">
        <v>110</v>
      </c>
      <c r="BF1" s="10" t="s">
        <v>111</v>
      </c>
      <c r="BG1" s="10" t="s">
        <v>112</v>
      </c>
      <c r="BH1" s="10" t="s">
        <v>113</v>
      </c>
      <c r="BI1" s="10" t="s">
        <v>114</v>
      </c>
      <c r="BJ1" s="10" t="s">
        <v>115</v>
      </c>
      <c r="BK1" s="10" t="s">
        <v>116</v>
      </c>
      <c r="BL1" s="10" t="s">
        <v>117</v>
      </c>
      <c r="BM1" s="10" t="s">
        <v>118</v>
      </c>
      <c r="BN1" s="10" t="s">
        <v>119</v>
      </c>
    </row>
    <row r="2" spans="1:66">
      <c r="A2" s="13">
        <v>37</v>
      </c>
      <c r="B2" t="s">
        <v>44</v>
      </c>
      <c r="C2" t="s">
        <v>45</v>
      </c>
      <c r="D2" t="s">
        <v>252</v>
      </c>
      <c r="E2">
        <f>FIn[[#This Row],[2-Apr]]-Fout[[#This Row],[3-Apr]]-Spill[[#This Row],[3-Apr]]</f>
        <v>18.199999999999978</v>
      </c>
      <c r="F2">
        <f>FIn[[#This Row],[3-Apr]]-Fout[[#This Row],[4-Apr]]-Spill[[#This Row],[4-Apr]]</f>
        <v>14.500000000000068</v>
      </c>
      <c r="G2">
        <f>FIn[[#This Row],[4-Apr]]-Fout[[#This Row],[5-Apr]]-Spill[[#This Row],[5-Apr]]</f>
        <v>13.899999999999931</v>
      </c>
      <c r="H2">
        <f>FIn[[#This Row],[5-Apr]]-Fout[[#This Row],[6-Apr]]-Spill[[#This Row],[6-Apr]]</f>
        <v>17.40000000000007</v>
      </c>
      <c r="I2">
        <f>FIn[[#This Row],[6-Apr]]-Fout[[#This Row],[7-Apr]]-Spill[[#This Row],[7-Apr]]</f>
        <v>14.9</v>
      </c>
      <c r="J2">
        <f>FIn[[#This Row],[7-Apr]]-Fout[[#This Row],[8-Apr]]-Spill[[#This Row],[8-Apr]]</f>
        <v>12.499999999999909</v>
      </c>
      <c r="K2" s="6">
        <f>FIn[[#This Row],[8-Apr]]-Fout[[#This Row],[9-Apr]]-Spill[[#This Row],[9-Apr]]</f>
        <v>17.700000000000024</v>
      </c>
      <c r="L2">
        <f>FIn[[#This Row],[9-Apr]]-Fout[[#This Row],[10-Apr]]-Spill[[#This Row],[10-Apr]]</f>
        <v>13.6</v>
      </c>
      <c r="M2">
        <f>FIn[[#This Row],[10-Apr]]-Fout[[#This Row],[11-Apr]]-Spill[[#This Row],[11-Apr]]</f>
        <v>14.9</v>
      </c>
      <c r="N2">
        <f>FIn[[#This Row],[11-Apr]]-Fout[[#This Row],[12-Apr]]-Spill[[#This Row],[12-Apr]]</f>
        <v>14.600000000000046</v>
      </c>
      <c r="O2">
        <f>FIn[[#This Row],[12-Apr]]-Fout[[#This Row],[13-Apr]]-Spill[[#This Row],[13-Apr]]</f>
        <v>16.699999999999967</v>
      </c>
      <c r="P2">
        <f>FIn[[#This Row],[13-Apr]]-Fout[[#This Row],[14-Apr]]-Spill[[#This Row],[14-Apr]]</f>
        <v>17.099999999999955</v>
      </c>
      <c r="Q2">
        <f>FIn[[#This Row],[14-Apr]]-Fout[[#This Row],[15-Apr]]-Spill[[#This Row],[15-Apr]]</f>
        <v>17.700000000000024</v>
      </c>
      <c r="R2">
        <f>FIn[[#This Row],[15-Apr]]-Fout[[#This Row],[16-Apr]]-Spill[[#This Row],[16-Apr]]</f>
        <v>16.399999999999999</v>
      </c>
      <c r="S2">
        <f>FIn[[#This Row],[16-Apr]]-Fout[[#This Row],[17-Apr]]-Spill[[#This Row],[17-Apr]]</f>
        <v>16.600000000000023</v>
      </c>
      <c r="T2">
        <f>FIn[[#This Row],[17-Apr]]-Fout[[#This Row],[18-Apr]]-Spill[[#This Row],[18-Apr]]</f>
        <v>18.099999999999909</v>
      </c>
      <c r="U2">
        <f>FIn[[#This Row],[18-Apr]]-Fout[[#This Row],[19-Apr]]-Spill[[#This Row],[19-Apr]]</f>
        <v>18.400000000000045</v>
      </c>
      <c r="V2">
        <f>FIn[[#This Row],[19-Apr]]-Fout[[#This Row],[20-Apr]]-Spill[[#This Row],[20-Apr]]</f>
        <v>16.300000000000022</v>
      </c>
      <c r="W2">
        <f>FIn[[#This Row],[20-Apr]]-Fout[[#This Row],[21-Apr]]-Spill[[#This Row],[21-Apr]]</f>
        <v>15.199999999999978</v>
      </c>
      <c r="X2">
        <f>FIn[[#This Row],[21-Apr]]-Fout[[#This Row],[22-Apr]]-Spill[[#This Row],[22-Apr]]</f>
        <v>17.699999999999978</v>
      </c>
      <c r="Y2">
        <f>FIn[[#This Row],[22-Apr]]-Fout[[#This Row],[23-Apr]]-Spill[[#This Row],[23-Apr]]</f>
        <v>19.200000000000024</v>
      </c>
      <c r="Z2">
        <f>FIn[[#This Row],[23-Apr]]-Fout[[#This Row],[24-Apr]]-Spill[[#This Row],[24-Apr]]</f>
        <v>12.000000000000091</v>
      </c>
      <c r="AA2">
        <f>FIn[[#This Row],[24-Apr]]-Fout[[#This Row],[25-Apr]]-Spill[[#This Row],[25-Apr]]</f>
        <v>14.999999999999954</v>
      </c>
      <c r="AB2">
        <f>FIn[[#This Row],[25-Apr]]-Fout[[#This Row],[26-Apr]]-Spill[[#This Row],[26-Apr]]</f>
        <v>15.6</v>
      </c>
      <c r="AC2">
        <f>FIn[[#This Row],[26-Apr]]-Fout[[#This Row],[27-Apr]]-Spill[[#This Row],[27-Apr]]</f>
        <v>16.200000000000045</v>
      </c>
      <c r="AD2">
        <f>FIn[[#This Row],[27-Apr]]-Fout[[#This Row],[28-Apr]]-Spill[[#This Row],[28-Apr]]</f>
        <v>11.399999999999931</v>
      </c>
      <c r="AE2">
        <f>FIn[[#This Row],[28-Apr]]-Fout[[#This Row],[29-Apr]]-Spill[[#This Row],[29-Apr]]</f>
        <v>13.100000000000046</v>
      </c>
      <c r="AF2">
        <f>FIn[[#This Row],[29-Apr]]-Fout[[#This Row],[30-Apr]]-Spill[[#This Row],[30-Apr]]</f>
        <v>16.999999999999979</v>
      </c>
      <c r="AG2">
        <f>FIn[[#This Row],[30-Apr]]-Fout[[#This Row],[1-May]]-Spill[[#This Row],[1-May]]</f>
        <v>17.899999999999956</v>
      </c>
      <c r="AH2">
        <f>FIn[[#This Row],[1-May]]-Fout[[#This Row],[2-May]]-Spill[[#This Row],[2-May]]</f>
        <v>13.600000000000033</v>
      </c>
      <c r="AI2">
        <f>FIn[[#This Row],[2-May]]-Fout[[#This Row],[3-May]]-Spill[[#This Row],[3-May]]</f>
        <v>14.700000000000035</v>
      </c>
      <c r="AJ2">
        <f>FIn[[#This Row],[3-May]]-Fout[[#This Row],[4-May]]-Spill[[#This Row],[4-May]]</f>
        <v>17.699999999999978</v>
      </c>
      <c r="AK2">
        <f>FIn[[#This Row],[4-May]]-Fout[[#This Row],[5-May]]-Spill[[#This Row],[5-May]]</f>
        <v>15.7</v>
      </c>
      <c r="AL2">
        <f>FIn[[#This Row],[5-May]]-Fout[[#This Row],[6-May]]-Spill[[#This Row],[6-May]]</f>
        <v>15.8</v>
      </c>
      <c r="AM2">
        <f>FIn[[#This Row],[6-May]]-Fout[[#This Row],[7-May]]-Spill[[#This Row],[7-May]]</f>
        <v>13.3</v>
      </c>
      <c r="AN2">
        <f>FIn[[#This Row],[7-May]]-Fout[[#This Row],[8-May]]-Spill[[#This Row],[8-May]]</f>
        <v>20.2</v>
      </c>
      <c r="AO2">
        <f>FIn[[#This Row],[8-May]]-Fout[[#This Row],[9-May]]-Spill[[#This Row],[9-May]]</f>
        <v>16.300000000000068</v>
      </c>
      <c r="AP2">
        <f>FIn[[#This Row],[9-May]]-Fout[[#This Row],[10-May]]-Spill[[#This Row],[10-May]]</f>
        <v>15.199999999999978</v>
      </c>
      <c r="AQ2">
        <f>FIn[[#This Row],[10-May]]-Fout[[#This Row],[11-May]]-Spill[[#This Row],[11-May]]</f>
        <v>17.200000000000045</v>
      </c>
      <c r="AS2">
        <f>FIn[[#This Row],[11-May]]-Fout[[#This Row],[13-May]]-Spill[[#This Row],[13-May]]</f>
        <v>36.899999999999956</v>
      </c>
      <c r="AT2">
        <f>FIn[[#This Row],[13-May]]-Fout[[#This Row],[14-May]]-Spill[[#This Row],[14-May]]</f>
        <v>12.899999999999988</v>
      </c>
      <c r="AU2">
        <f>FIn[[#This Row],[14-May]]-Fout[[#This Row],[15-May]]-Spill[[#This Row],[15-May]]</f>
        <v>13.700000000000012</v>
      </c>
      <c r="AV2">
        <f>FIn[[#This Row],[15-May]]-Fout[[#This Row],[16-May]]-Spill[[#This Row],[16-May]]</f>
        <v>18.100000000000023</v>
      </c>
      <c r="AW2">
        <f>FIn[[#This Row],[16-May]]-Fout[[#This Row],[17-May]]-Spill[[#This Row],[17-May]]</f>
        <v>18.099999999999955</v>
      </c>
      <c r="AX2">
        <f>FIn[[#This Row],[17-May]]-Fout[[#This Row],[18-May]]-Spill[[#This Row],[18-May]]</f>
        <v>15.500000000000023</v>
      </c>
      <c r="AY2">
        <f>FIn[[#This Row],[18-May]]-Fout[[#This Row],[19-May]]-Spill[[#This Row],[19-May]]</f>
        <v>14.999999999999977</v>
      </c>
      <c r="AZ2">
        <f>FIn[[#This Row],[19-May]]-Fout[[#This Row],[20-May]]-Spill[[#This Row],[20-May]]</f>
        <v>17.400000000000045</v>
      </c>
      <c r="BA2">
        <f>FIn[[#This Row],[20-May]]-Fout[[#This Row],[21-May]]-Spill[[#This Row],[21-May]]</f>
        <v>19.499999999999989</v>
      </c>
      <c r="BB2">
        <f>FIn[[#This Row],[21-May]]-Fout[[#This Row],[22-May]]-Spill[[#This Row],[22-May]]</f>
        <v>12.500000000000011</v>
      </c>
      <c r="BC2">
        <f>FIn[[#This Row],[22-May]]-Fout[[#This Row],[23-May]]-Spill[[#This Row],[23-May]]</f>
        <v>13.899999999999977</v>
      </c>
      <c r="BD2">
        <f>FIn[[#This Row],[23-May]]-Fout[[#This Row],[24-May]]-Spill[[#This Row],[24-May]]</f>
        <v>15.899999999999977</v>
      </c>
      <c r="BE2">
        <f>FIn[[#This Row],[24-May]]-Fout[[#This Row],[25-May]]-Spill[[#This Row],[25-May]]</f>
        <v>18.400000000000045</v>
      </c>
      <c r="BF2">
        <f>FIn[[#This Row],[25-May]]-Fout[[#This Row],[26-May]]-Spill[[#This Row],[26-May]]</f>
        <v>15.200000000000045</v>
      </c>
      <c r="BG2">
        <f>FIn[[#This Row],[26-May]]-Fout[[#This Row],[27-May]]-Spill[[#This Row],[27-May]]</f>
        <v>15.099999999999909</v>
      </c>
      <c r="BH2">
        <f>FIn[[#This Row],[27-May]]-Fout[[#This Row],[28-May]]-Spill[[#This Row],[28-May]]</f>
        <v>16.700000000000092</v>
      </c>
      <c r="BI2">
        <f>FIn[[#This Row],[28-May]]-Fout[[#This Row],[29-May]]-Spill[[#This Row],[29-May]]</f>
        <v>16.600000000000001</v>
      </c>
      <c r="BJ2">
        <f>FIn[[#This Row],[29-May]]-Fout[[#This Row],[30-May]]-Spill[[#This Row],[30-May]]</f>
        <v>19.800000000000022</v>
      </c>
      <c r="BK2">
        <f>FIn[[#This Row],[30-May]]-Fout[[#This Row],[31-May]]-Spill[[#This Row],[31-May]]</f>
        <v>14.399999999999954</v>
      </c>
      <c r="BL2">
        <f>FIn[[#This Row],[31-May]]-Fout[[#This Row],[1-Jun]]-Spill[[#This Row],[1-Jun]]</f>
        <v>24.200000000000045</v>
      </c>
      <c r="BM2">
        <f>FIn[[#This Row],[1-Jun]]-Fout[[#This Row],[2-Jun]]-Spill[[#This Row],[2-Jun]]</f>
        <v>14.999999999999977</v>
      </c>
      <c r="BN2">
        <f>FIn[[#This Row],[2-Jun]]-Fout[[#This Row],[3-Jun]]-Spill[[#This Row],[3-Jun]]</f>
        <v>5.9000000000000226</v>
      </c>
    </row>
    <row r="3" spans="1:66">
      <c r="A3" s="14">
        <v>38</v>
      </c>
      <c r="B3" t="s">
        <v>44</v>
      </c>
      <c r="C3" t="s">
        <v>47</v>
      </c>
      <c r="D3" t="s">
        <v>252</v>
      </c>
      <c r="E3">
        <f>FIn[[#This Row],[2-Apr]]-Fout[[#This Row],[3-Apr]]-Spill[[#This Row],[3-Apr]]</f>
        <v>9.9</v>
      </c>
      <c r="F3">
        <f>FIn[[#This Row],[3-Apr]]-Fout[[#This Row],[4-Apr]]-Spill[[#This Row],[4-Apr]]</f>
        <v>14.8</v>
      </c>
      <c r="G3">
        <f>FIn[[#This Row],[4-Apr]]-Fout[[#This Row],[5-Apr]]-Spill[[#This Row],[5-Apr]]</f>
        <v>15.899999999999977</v>
      </c>
      <c r="H3">
        <f>FIn[[#This Row],[5-Apr]]-Fout[[#This Row],[6-Apr]]-Spill[[#This Row],[6-Apr]]</f>
        <v>16.3</v>
      </c>
      <c r="I3">
        <f>FIn[[#This Row],[6-Apr]]-Fout[[#This Row],[7-Apr]]-Spill[[#This Row],[7-Apr]]</f>
        <v>16.399999999999999</v>
      </c>
      <c r="J3">
        <f>FIn[[#This Row],[7-Apr]]-Fout[[#This Row],[8-Apr]]-Spill[[#This Row],[8-Apr]]</f>
        <v>13.100000000000023</v>
      </c>
      <c r="K3" s="6">
        <f>FIn[[#This Row],[8-Apr]]-Fout[[#This Row],[9-Apr]]-Spill[[#This Row],[9-Apr]]</f>
        <v>14.299999999999931</v>
      </c>
      <c r="L3">
        <f>FIn[[#This Row],[9-Apr]]-Fout[[#This Row],[10-Apr]]-Spill[[#This Row],[10-Apr]]</f>
        <v>11.5</v>
      </c>
      <c r="M3">
        <f>FIn[[#This Row],[10-Apr]]-Fout[[#This Row],[11-Apr]]-Spill[[#This Row],[11-Apr]]</f>
        <v>17.200000000000003</v>
      </c>
      <c r="N3">
        <f>FIn[[#This Row],[11-Apr]]-Fout[[#This Row],[12-Apr]]-Spill[[#This Row],[12-Apr]]</f>
        <v>16.5</v>
      </c>
      <c r="O3">
        <f>FIn[[#This Row],[12-Apr]]-Fout[[#This Row],[13-Apr]]-Spill[[#This Row],[13-Apr]]</f>
        <v>16.5</v>
      </c>
      <c r="P3">
        <f>FIn[[#This Row],[13-Apr]]-Fout[[#This Row],[14-Apr]]-Spill[[#This Row],[14-Apr]]</f>
        <v>16.400000000000006</v>
      </c>
      <c r="Q3">
        <f>FIn[[#This Row],[14-Apr]]-Fout[[#This Row],[15-Apr]]-Spill[[#This Row],[15-Apr]]</f>
        <v>14.2</v>
      </c>
      <c r="R3">
        <f>FIn[[#This Row],[15-Apr]]-Fout[[#This Row],[16-Apr]]-Spill[[#This Row],[16-Apr]]</f>
        <v>15.099999999999994</v>
      </c>
      <c r="S3">
        <f>FIn[[#This Row],[16-Apr]]-Fout[[#This Row],[17-Apr]]-Spill[[#This Row],[17-Apr]]</f>
        <v>15.700000000000003</v>
      </c>
      <c r="T3">
        <f>FIn[[#This Row],[17-Apr]]-Fout[[#This Row],[18-Apr]]-Spill[[#This Row],[18-Apr]]</f>
        <v>11.800000000000011</v>
      </c>
      <c r="U3">
        <f>FIn[[#This Row],[18-Apr]]-Fout[[#This Row],[19-Apr]]-Spill[[#This Row],[19-Apr]]</f>
        <v>12.799999999999983</v>
      </c>
      <c r="V3">
        <f>FIn[[#This Row],[19-Apr]]-Fout[[#This Row],[20-Apr]]-Spill[[#This Row],[20-Apr]]</f>
        <v>14.800000000000011</v>
      </c>
      <c r="W3">
        <f>FIn[[#This Row],[20-Apr]]-Fout[[#This Row],[21-Apr]]-Spill[[#This Row],[21-Apr]]</f>
        <v>12.500000000000014</v>
      </c>
      <c r="X3">
        <f>FIn[[#This Row],[21-Apr]]-Fout[[#This Row],[22-Apr]]-Spill[[#This Row],[22-Apr]]</f>
        <v>11.200000000000003</v>
      </c>
      <c r="Y3">
        <f>FIn[[#This Row],[22-Apr]]-Fout[[#This Row],[23-Apr]]-Spill[[#This Row],[23-Apr]]</f>
        <v>11.600000000000009</v>
      </c>
      <c r="Z3">
        <f>FIn[[#This Row],[23-Apr]]-Fout[[#This Row],[24-Apr]]-Spill[[#This Row],[24-Apr]]</f>
        <v>9.7999999999999829</v>
      </c>
      <c r="AA3">
        <f>FIn[[#This Row],[24-Apr]]-Fout[[#This Row],[25-Apr]]-Spill[[#This Row],[25-Apr]]</f>
        <v>11.200000000000017</v>
      </c>
      <c r="AB3">
        <f>FIn[[#This Row],[25-Apr]]-Fout[[#This Row],[26-Apr]]-Spill[[#This Row],[26-Apr]]</f>
        <v>11.899999999999991</v>
      </c>
      <c r="AC3">
        <f>FIn[[#This Row],[26-Apr]]-Fout[[#This Row],[27-Apr]]-Spill[[#This Row],[27-Apr]]</f>
        <v>12.699999999999989</v>
      </c>
      <c r="AD3">
        <f>FIn[[#This Row],[27-Apr]]-Fout[[#This Row],[28-Apr]]-Spill[[#This Row],[28-Apr]]</f>
        <v>8.2000000000000028</v>
      </c>
      <c r="AE3">
        <f>FIn[[#This Row],[28-Apr]]-Fout[[#This Row],[29-Apr]]-Spill[[#This Row],[29-Apr]]</f>
        <v>7.8999999999999915</v>
      </c>
      <c r="AF3">
        <f>FIn[[#This Row],[29-Apr]]-Fout[[#This Row],[30-Apr]]-Spill[[#This Row],[30-Apr]]</f>
        <v>8.3000000000000114</v>
      </c>
      <c r="AG3">
        <f>FIn[[#This Row],[30-Apr]]-Fout[[#This Row],[1-May]]-Spill[[#This Row],[1-May]]</f>
        <v>11.699999999999989</v>
      </c>
      <c r="AH3">
        <f>FIn[[#This Row],[1-May]]-Fout[[#This Row],[2-May]]-Spill[[#This Row],[2-May]]</f>
        <v>11.200000000000003</v>
      </c>
      <c r="AI3">
        <f>FIn[[#This Row],[2-May]]-Fout[[#This Row],[3-May]]-Spill[[#This Row],[3-May]]</f>
        <v>8.9000000000000057</v>
      </c>
      <c r="AJ3">
        <f>FIn[[#This Row],[3-May]]-Fout[[#This Row],[4-May]]-Spill[[#This Row],[4-May]]</f>
        <v>10.200000000000017</v>
      </c>
      <c r="AK3">
        <f>FIn[[#This Row],[4-May]]-Fout[[#This Row],[5-May]]-Spill[[#This Row],[5-May]]</f>
        <v>11.899999999999991</v>
      </c>
      <c r="AL3">
        <f>FIn[[#This Row],[5-May]]-Fout[[#This Row],[6-May]]-Spill[[#This Row],[6-May]]</f>
        <v>9.5999999999999943</v>
      </c>
      <c r="AM3">
        <f>FIn[[#This Row],[6-May]]-Fout[[#This Row],[7-May]]-Spill[[#This Row],[7-May]]</f>
        <v>13.299999999999997</v>
      </c>
      <c r="AN3">
        <f>FIn[[#This Row],[7-May]]-Fout[[#This Row],[8-May]]-Spill[[#This Row],[8-May]]</f>
        <v>9</v>
      </c>
      <c r="AO3">
        <f>FIn[[#This Row],[8-May]]-Fout[[#This Row],[9-May]]-Spill[[#This Row],[9-May]]</f>
        <v>11.099999999999989</v>
      </c>
      <c r="AP3">
        <f>FIn[[#This Row],[9-May]]-Fout[[#This Row],[10-May]]-Spill[[#This Row],[10-May]]</f>
        <v>12.300000000000011</v>
      </c>
      <c r="AQ3">
        <f>FIn[[#This Row],[10-May]]-Fout[[#This Row],[11-May]]-Spill[[#This Row],[11-May]]</f>
        <v>10.099999999999994</v>
      </c>
      <c r="AS3">
        <f>FIn[[#This Row],[11-May]]-Fout[[#This Row],[13-May]]-Spill[[#This Row],[13-May]]</f>
        <v>22.200000000000003</v>
      </c>
      <c r="AT3">
        <f>FIn[[#This Row],[13-May]]-Fout[[#This Row],[14-May]]-Spill[[#This Row],[14-May]]</f>
        <v>10.200000000000017</v>
      </c>
      <c r="AU3">
        <f>FIn[[#This Row],[14-May]]-Fout[[#This Row],[15-May]]-Spill[[#This Row],[15-May]]</f>
        <v>10.999999999999986</v>
      </c>
      <c r="AV3">
        <f>FIn[[#This Row],[15-May]]-Fout[[#This Row],[16-May]]-Spill[[#This Row],[16-May]]</f>
        <v>10.5</v>
      </c>
      <c r="AW3">
        <f>FIn[[#This Row],[16-May]]-Fout[[#This Row],[17-May]]-Spill[[#This Row],[17-May]]</f>
        <v>10.599999999999994</v>
      </c>
      <c r="AX3">
        <f>FIn[[#This Row],[17-May]]-Fout[[#This Row],[18-May]]-Spill[[#This Row],[18-May]]</f>
        <v>6.3000000000000114</v>
      </c>
      <c r="AY3">
        <f>FIn[[#This Row],[18-May]]-Fout[[#This Row],[19-May]]-Spill[[#This Row],[19-May]]</f>
        <v>13.299999999999997</v>
      </c>
      <c r="AZ3">
        <f>FIn[[#This Row],[19-May]]-Fout[[#This Row],[20-May]]-Spill[[#This Row],[20-May]]</f>
        <v>10.599999999999994</v>
      </c>
      <c r="BA3">
        <f>FIn[[#This Row],[20-May]]-Fout[[#This Row],[21-May]]-Spill[[#This Row],[21-May]]</f>
        <v>8.5</v>
      </c>
      <c r="BB3">
        <f>FIn[[#This Row],[21-May]]-Fout[[#This Row],[22-May]]-Spill[[#This Row],[22-May]]</f>
        <v>12.200000000000017</v>
      </c>
      <c r="BC3">
        <f>FIn[[#This Row],[22-May]]-Fout[[#This Row],[23-May]]-Spill[[#This Row],[23-May]]</f>
        <v>14.799999999999983</v>
      </c>
      <c r="BD3">
        <f>FIn[[#This Row],[23-May]]-Fout[[#This Row],[24-May]]-Spill[[#This Row],[24-May]]</f>
        <v>9.1000000000000085</v>
      </c>
      <c r="BE3">
        <f>FIn[[#This Row],[24-May]]-Fout[[#This Row],[25-May]]-Spill[[#This Row],[25-May]]</f>
        <v>13.100000000000023</v>
      </c>
      <c r="BF3">
        <f>FIn[[#This Row],[25-May]]-Fout[[#This Row],[26-May]]-Spill[[#This Row],[26-May]]</f>
        <v>11.099999999999994</v>
      </c>
      <c r="BG3">
        <f>FIn[[#This Row],[26-May]]-Fout[[#This Row],[27-May]]-Spill[[#This Row],[27-May]]</f>
        <v>12.5</v>
      </c>
      <c r="BH3">
        <f>FIn[[#This Row],[27-May]]-Fout[[#This Row],[28-May]]-Spill[[#This Row],[28-May]]</f>
        <v>8.5</v>
      </c>
      <c r="BI3">
        <f>FIn[[#This Row],[28-May]]-Fout[[#This Row],[29-May]]-Spill[[#This Row],[29-May]]</f>
        <v>8.8999999999999915</v>
      </c>
      <c r="BJ3">
        <f>FIn[[#This Row],[29-May]]-Fout[[#This Row],[30-May]]-Spill[[#This Row],[30-May]]</f>
        <v>13.700000000000012</v>
      </c>
      <c r="BK3">
        <f>FIn[[#This Row],[30-May]]-Fout[[#This Row],[31-May]]-Spill[[#This Row],[31-May]]</f>
        <v>12.199999999999989</v>
      </c>
      <c r="BL3">
        <f>FIn[[#This Row],[31-May]]-Fout[[#This Row],[1-Jun]]-Spill[[#This Row],[1-Jun]]</f>
        <v>17.400000000000006</v>
      </c>
      <c r="BM3">
        <f>FIn[[#This Row],[1-Jun]]-Fout[[#This Row],[2-Jun]]-Spill[[#This Row],[2-Jun]]</f>
        <v>7.2000000000000028</v>
      </c>
      <c r="BN3">
        <f>FIn[[#This Row],[2-Jun]]-Fout[[#This Row],[3-Jun]]-Spill[[#This Row],[3-Jun]]</f>
        <v>6.7999999999999972</v>
      </c>
    </row>
    <row r="4" spans="1:66">
      <c r="A4" s="13">
        <v>39</v>
      </c>
      <c r="B4" t="s">
        <v>44</v>
      </c>
      <c r="C4" t="s">
        <v>46</v>
      </c>
      <c r="D4" t="s">
        <v>252</v>
      </c>
      <c r="E4">
        <f>FIn[[#This Row],[2-Apr]]-Fout[[#This Row],[3-Apr]]-Spill[[#This Row],[3-Apr]]</f>
        <v>14.899999999999931</v>
      </c>
      <c r="F4">
        <f>FIn[[#This Row],[3-Apr]]-Fout[[#This Row],[4-Apr]]-Spill[[#This Row],[4-Apr]]</f>
        <v>14.300000000000022</v>
      </c>
      <c r="G4">
        <f>FIn[[#This Row],[4-Apr]]-Fout[[#This Row],[5-Apr]]-Spill[[#This Row],[5-Apr]]</f>
        <v>18.200000000000024</v>
      </c>
      <c r="H4">
        <f>FIn[[#This Row],[5-Apr]]-Fout[[#This Row],[6-Apr]]-Spill[[#This Row],[6-Apr]]</f>
        <v>16.100000000000023</v>
      </c>
      <c r="I4">
        <f>FIn[[#This Row],[6-Apr]]-Fout[[#This Row],[7-Apr]]-Spill[[#This Row],[7-Apr]]</f>
        <v>17.2</v>
      </c>
      <c r="J4">
        <f>FIn[[#This Row],[7-Apr]]-Fout[[#This Row],[8-Apr]]-Spill[[#This Row],[8-Apr]]</f>
        <v>15.100000000000023</v>
      </c>
      <c r="K4" s="6">
        <f>FIn[[#This Row],[8-Apr]]-Fout[[#This Row],[9-Apr]]-Spill[[#This Row],[9-Apr]]</f>
        <v>17.099999999999955</v>
      </c>
      <c r="L4">
        <f>FIn[[#This Row],[9-Apr]]-Fout[[#This Row],[10-Apr]]-Spill[[#This Row],[10-Apr]]</f>
        <v>18.600000000000001</v>
      </c>
      <c r="M4">
        <f>FIn[[#This Row],[10-Apr]]-Fout[[#This Row],[11-Apr]]-Spill[[#This Row],[11-Apr]]</f>
        <v>13.900000000000006</v>
      </c>
      <c r="N4">
        <f>FIn[[#This Row],[11-Apr]]-Fout[[#This Row],[12-Apr]]-Spill[[#This Row],[12-Apr]]</f>
        <v>16.200000000000003</v>
      </c>
      <c r="O4">
        <f>FIn[[#This Row],[12-Apr]]-Fout[[#This Row],[13-Apr]]-Spill[[#This Row],[13-Apr]]</f>
        <v>16.400000000000006</v>
      </c>
      <c r="P4">
        <f>FIn[[#This Row],[13-Apr]]-Fout[[#This Row],[14-Apr]]-Spill[[#This Row],[14-Apr]]</f>
        <v>16.799999999999997</v>
      </c>
      <c r="Q4">
        <f>FIn[[#This Row],[14-Apr]]-Fout[[#This Row],[15-Apr]]-Spill[[#This Row],[15-Apr]]</f>
        <v>14.700000000000003</v>
      </c>
      <c r="R4">
        <f>FIn[[#This Row],[15-Apr]]-Fout[[#This Row],[16-Apr]]-Spill[[#This Row],[16-Apr]]</f>
        <v>15.399999999999991</v>
      </c>
      <c r="S4">
        <f>FIn[[#This Row],[16-Apr]]-Fout[[#This Row],[17-Apr]]-Spill[[#This Row],[17-Apr]]</f>
        <v>15.799999999999997</v>
      </c>
      <c r="T4">
        <f>FIn[[#This Row],[17-Apr]]-Fout[[#This Row],[18-Apr]]-Spill[[#This Row],[18-Apr]]</f>
        <v>14.600000000000009</v>
      </c>
      <c r="U4">
        <f>FIn[[#This Row],[18-Apr]]-Fout[[#This Row],[19-Apr]]-Spill[[#This Row],[19-Apr]]</f>
        <v>12.299999999999983</v>
      </c>
      <c r="V4">
        <f>FIn[[#This Row],[19-Apr]]-Fout[[#This Row],[20-Apr]]-Spill[[#This Row],[20-Apr]]</f>
        <v>13.800000000000011</v>
      </c>
      <c r="W4">
        <f>FIn[[#This Row],[20-Apr]]-Fout[[#This Row],[21-Apr]]-Spill[[#This Row],[21-Apr]]</f>
        <v>11.5</v>
      </c>
      <c r="X4">
        <f>FIn[[#This Row],[21-Apr]]-Fout[[#This Row],[22-Apr]]-Spill[[#This Row],[22-Apr]]</f>
        <v>15</v>
      </c>
      <c r="Y4">
        <f>FIn[[#This Row],[22-Apr]]-Fout[[#This Row],[23-Apr]]-Spill[[#This Row],[23-Apr]]</f>
        <v>10.599999999999994</v>
      </c>
      <c r="Z4">
        <f>FIn[[#This Row],[23-Apr]]-Fout[[#This Row],[24-Apr]]-Spill[[#This Row],[24-Apr]]</f>
        <v>13.300000000000011</v>
      </c>
      <c r="AA4">
        <f>FIn[[#This Row],[24-Apr]]-Fout[[#This Row],[25-Apr]]-Spill[[#This Row],[25-Apr]]</f>
        <v>13.799999999999997</v>
      </c>
      <c r="AB4">
        <f>FIn[[#This Row],[25-Apr]]-Fout[[#This Row],[26-Apr]]-Spill[[#This Row],[26-Apr]]</f>
        <v>11.099999999999994</v>
      </c>
      <c r="AC4">
        <f>FIn[[#This Row],[26-Apr]]-Fout[[#This Row],[27-Apr]]-Spill[[#This Row],[27-Apr]]</f>
        <v>11.599999999999994</v>
      </c>
      <c r="AD4">
        <f>FIn[[#This Row],[27-Apr]]-Fout[[#This Row],[28-Apr]]-Spill[[#This Row],[28-Apr]]</f>
        <v>10.799999999999997</v>
      </c>
      <c r="AE4">
        <f>FIn[[#This Row],[28-Apr]]-Fout[[#This Row],[29-Apr]]-Spill[[#This Row],[29-Apr]]</f>
        <v>9</v>
      </c>
      <c r="AF4">
        <f>FIn[[#This Row],[29-Apr]]-Fout[[#This Row],[30-Apr]]-Spill[[#This Row],[30-Apr]]</f>
        <v>11.200000000000003</v>
      </c>
      <c r="AG4">
        <f>FIn[[#This Row],[30-Apr]]-Fout[[#This Row],[1-May]]-Spill[[#This Row],[1-May]]</f>
        <v>7.2000000000000028</v>
      </c>
      <c r="AH4">
        <f>FIn[[#This Row],[1-May]]-Fout[[#This Row],[2-May]]-Spill[[#This Row],[2-May]]</f>
        <v>11.200000000000003</v>
      </c>
      <c r="AI4">
        <f>FIn[[#This Row],[2-May]]-Fout[[#This Row],[3-May]]-Spill[[#This Row],[3-May]]</f>
        <v>10</v>
      </c>
      <c r="AJ4">
        <f>FIn[[#This Row],[3-May]]-Fout[[#This Row],[4-May]]-Spill[[#This Row],[4-May]]</f>
        <v>13.099999999999994</v>
      </c>
      <c r="AK4">
        <f>FIn[[#This Row],[4-May]]-Fout[[#This Row],[5-May]]-Spill[[#This Row],[5-May]]</f>
        <v>7.9000000000000057</v>
      </c>
      <c r="AL4">
        <f>FIn[[#This Row],[5-May]]-Fout[[#This Row],[6-May]]-Spill[[#This Row],[6-May]]</f>
        <v>8.4000000000000057</v>
      </c>
      <c r="AM4">
        <f>FIn[[#This Row],[6-May]]-Fout[[#This Row],[7-May]]-Spill[[#This Row],[7-May]]</f>
        <v>11.400000000000006</v>
      </c>
      <c r="AN4">
        <f>FIn[[#This Row],[7-May]]-Fout[[#This Row],[8-May]]-Spill[[#This Row],[8-May]]</f>
        <v>10.599999999999994</v>
      </c>
      <c r="AO4">
        <f>FIn[[#This Row],[8-May]]-Fout[[#This Row],[9-May]]-Spill[[#This Row],[9-May]]</f>
        <v>10.799999999999997</v>
      </c>
      <c r="AP4">
        <f>FIn[[#This Row],[9-May]]-Fout[[#This Row],[10-May]]-Spill[[#This Row],[10-May]]</f>
        <v>9.5999999999999943</v>
      </c>
      <c r="AQ4">
        <f>FIn[[#This Row],[10-May]]-Fout[[#This Row],[11-May]]-Spill[[#This Row],[11-May]]</f>
        <v>11.999999999999986</v>
      </c>
      <c r="AS4">
        <f>FIn[[#This Row],[11-May]]-Fout[[#This Row],[13-May]]-Spill[[#This Row],[13-May]]</f>
        <v>21.299999999999997</v>
      </c>
      <c r="AT4">
        <f>FIn[[#This Row],[13-May]]-Fout[[#This Row],[14-May]]-Spill[[#This Row],[14-May]]</f>
        <v>11.900000000000006</v>
      </c>
      <c r="AU4">
        <f>FIn[[#This Row],[14-May]]-Fout[[#This Row],[15-May]]-Spill[[#This Row],[15-May]]</f>
        <v>12.100000000000017</v>
      </c>
      <c r="AV4">
        <f>FIn[[#This Row],[15-May]]-Fout[[#This Row],[16-May]]-Spill[[#This Row],[16-May]]</f>
        <v>9.8999999999999773</v>
      </c>
      <c r="AW4">
        <f>FIn[[#This Row],[16-May]]-Fout[[#This Row],[17-May]]-Spill[[#This Row],[17-May]]</f>
        <v>8</v>
      </c>
      <c r="AX4">
        <f>FIn[[#This Row],[17-May]]-Fout[[#This Row],[18-May]]-Spill[[#This Row],[18-May]]</f>
        <v>9.5000000000000142</v>
      </c>
      <c r="AY4">
        <f>FIn[[#This Row],[18-May]]-Fout[[#This Row],[19-May]]-Spill[[#This Row],[19-May]]</f>
        <v>12.099999999999994</v>
      </c>
      <c r="AZ4">
        <f>FIn[[#This Row],[19-May]]-Fout[[#This Row],[20-May]]-Spill[[#This Row],[20-May]]</f>
        <v>13.399999999999977</v>
      </c>
      <c r="BA4">
        <f>FIn[[#This Row],[20-May]]-Fout[[#This Row],[21-May]]-Spill[[#This Row],[21-May]]</f>
        <v>12.400000000000006</v>
      </c>
      <c r="BB4">
        <f>FIn[[#This Row],[21-May]]-Fout[[#This Row],[22-May]]-Spill[[#This Row],[22-May]]</f>
        <v>10.299999999999983</v>
      </c>
      <c r="BC4">
        <f>FIn[[#This Row],[22-May]]-Fout[[#This Row],[23-May]]-Spill[[#This Row],[23-May]]</f>
        <v>11.599999999999994</v>
      </c>
      <c r="BD4">
        <f>FIn[[#This Row],[23-May]]-Fout[[#This Row],[24-May]]-Spill[[#This Row],[24-May]]</f>
        <v>10.900000000000006</v>
      </c>
      <c r="BE4">
        <f>FIn[[#This Row],[24-May]]-Fout[[#This Row],[25-May]]-Spill[[#This Row],[25-May]]</f>
        <v>20.5</v>
      </c>
      <c r="BF4">
        <f>FIn[[#This Row],[25-May]]-Fout[[#This Row],[26-May]]-Spill[[#This Row],[26-May]]</f>
        <v>6.9000000000000057</v>
      </c>
      <c r="BG4">
        <f>FIn[[#This Row],[26-May]]-Fout[[#This Row],[27-May]]-Spill[[#This Row],[27-May]]</f>
        <v>8.1999999999999886</v>
      </c>
      <c r="BH4">
        <f>FIn[[#This Row],[27-May]]-Fout[[#This Row],[28-May]]-Spill[[#This Row],[28-May]]</f>
        <v>9.5</v>
      </c>
      <c r="BI4">
        <f>FIn[[#This Row],[28-May]]-Fout[[#This Row],[29-May]]-Spill[[#This Row],[29-May]]</f>
        <v>9</v>
      </c>
      <c r="BJ4">
        <f>FIn[[#This Row],[29-May]]-Fout[[#This Row],[30-May]]-Spill[[#This Row],[30-May]]</f>
        <v>15.700000000000017</v>
      </c>
      <c r="BK4">
        <f>FIn[[#This Row],[30-May]]-Fout[[#This Row],[31-May]]-Spill[[#This Row],[31-May]]</f>
        <v>9.7999999999999829</v>
      </c>
      <c r="BL4">
        <f>FIn[[#This Row],[31-May]]-Fout[[#This Row],[1-Jun]]-Spill[[#This Row],[1-Jun]]</f>
        <v>10.900000000000006</v>
      </c>
      <c r="BM4">
        <f>FIn[[#This Row],[1-Jun]]-Fout[[#This Row],[2-Jun]]-Spill[[#This Row],[2-Jun]]</f>
        <v>11.5</v>
      </c>
      <c r="BN4">
        <f>FIn[[#This Row],[2-Jun]]-Fout[[#This Row],[3-Jun]]-Spill[[#This Row],[3-Jun]]</f>
        <v>6.6000000000000085</v>
      </c>
    </row>
    <row r="5" spans="1:66">
      <c r="A5" s="14">
        <v>40</v>
      </c>
      <c r="B5" t="s">
        <v>44</v>
      </c>
      <c r="C5" t="s">
        <v>46</v>
      </c>
      <c r="D5" t="s">
        <v>252</v>
      </c>
      <c r="E5">
        <f>FIn[[#This Row],[2-Apr]]-Fout[[#This Row],[3-Apr]]-Spill[[#This Row],[3-Apr]]</f>
        <v>14.799999999999955</v>
      </c>
      <c r="F5">
        <f>FIn[[#This Row],[3-Apr]]-Fout[[#This Row],[4-Apr]]-Spill[[#This Row],[4-Apr]]</f>
        <v>17.700000000000092</v>
      </c>
      <c r="G5">
        <f>FIn[[#This Row],[4-Apr]]-Fout[[#This Row],[5-Apr]]-Spill[[#This Row],[5-Apr]]</f>
        <v>15.099999999999977</v>
      </c>
      <c r="H5">
        <f>FIn[[#This Row],[5-Apr]]-Fout[[#This Row],[6-Apr]]-Spill[[#This Row],[6-Apr]]</f>
        <v>16.400000000000023</v>
      </c>
      <c r="I5">
        <f>FIn[[#This Row],[6-Apr]]-Fout[[#This Row],[7-Apr]]-Spill[[#This Row],[7-Apr]]</f>
        <v>14.399999999999954</v>
      </c>
      <c r="J5">
        <f>FIn[[#This Row],[7-Apr]]-Fout[[#This Row],[8-Apr]]-Spill[[#This Row],[8-Apr]]</f>
        <v>15.999999999999977</v>
      </c>
      <c r="K5" s="6">
        <f>FIn[[#This Row],[8-Apr]]-Fout[[#This Row],[9-Apr]]-Spill[[#This Row],[9-Apr]]</f>
        <v>16.2</v>
      </c>
      <c r="L5">
        <f>FIn[[#This Row],[9-Apr]]-Fout[[#This Row],[10-Apr]]-Spill[[#This Row],[10-Apr]]</f>
        <v>17.299999999999997</v>
      </c>
      <c r="M5">
        <f>FIn[[#This Row],[10-Apr]]-Fout[[#This Row],[11-Apr]]-Spill[[#This Row],[11-Apr]]</f>
        <v>16.799999999999983</v>
      </c>
      <c r="N5">
        <f>FIn[[#This Row],[11-Apr]]-Fout[[#This Row],[12-Apr]]-Spill[[#This Row],[12-Apr]]</f>
        <v>15.5</v>
      </c>
      <c r="O5">
        <f>FIn[[#This Row],[12-Apr]]-Fout[[#This Row],[13-Apr]]-Spill[[#This Row],[13-Apr]]</f>
        <v>15.099999999999994</v>
      </c>
      <c r="P5">
        <f>FIn[[#This Row],[13-Apr]]-Fout[[#This Row],[14-Apr]]-Spill[[#This Row],[14-Apr]]</f>
        <v>18.5</v>
      </c>
      <c r="Q5">
        <f>FIn[[#This Row],[14-Apr]]-Fout[[#This Row],[15-Apr]]-Spill[[#This Row],[15-Apr]]</f>
        <v>13.900000000000006</v>
      </c>
      <c r="R5">
        <f>FIn[[#This Row],[15-Apr]]-Fout[[#This Row],[16-Apr]]-Spill[[#This Row],[16-Apr]]</f>
        <v>15.399999999999991</v>
      </c>
      <c r="S5">
        <f>FIn[[#This Row],[16-Apr]]-Fout[[#This Row],[17-Apr]]-Spill[[#This Row],[17-Apr]]</f>
        <v>15.299999999999997</v>
      </c>
      <c r="T5">
        <f>FIn[[#This Row],[17-Apr]]-Fout[[#This Row],[18-Apr]]-Spill[[#This Row],[18-Apr]]</f>
        <v>14.200000000000003</v>
      </c>
      <c r="U5">
        <f>FIn[[#This Row],[18-Apr]]-Fout[[#This Row],[19-Apr]]-Spill[[#This Row],[19-Apr]]</f>
        <v>12.200000000000017</v>
      </c>
      <c r="V5">
        <f>FIn[[#This Row],[19-Apr]]-Fout[[#This Row],[20-Apr]]-Spill[[#This Row],[20-Apr]]</f>
        <v>10.799999999999997</v>
      </c>
      <c r="W5">
        <f>FIn[[#This Row],[20-Apr]]-Fout[[#This Row],[21-Apr]]-Spill[[#This Row],[21-Apr]]</f>
        <v>8.7999999999999972</v>
      </c>
      <c r="X5">
        <f>FIn[[#This Row],[21-Apr]]-Fout[[#This Row],[22-Apr]]-Spill[[#This Row],[22-Apr]]</f>
        <v>10.400000000000006</v>
      </c>
      <c r="Y5">
        <f>FIn[[#This Row],[22-Apr]]-Fout[[#This Row],[23-Apr]]-Spill[[#This Row],[23-Apr]]</f>
        <v>8.4</v>
      </c>
      <c r="Z5">
        <f>FIn[[#This Row],[23-Apr]]-Fout[[#This Row],[24-Apr]]-Spill[[#This Row],[24-Apr]]</f>
        <v>8.5999999999999943</v>
      </c>
      <c r="AA5">
        <f>FIn[[#This Row],[24-Apr]]-Fout[[#This Row],[25-Apr]]-Spill[[#This Row],[25-Apr]]</f>
        <v>7.900000000000011</v>
      </c>
      <c r="AB5">
        <f>FIn[[#This Row],[25-Apr]]-Fout[[#This Row],[26-Apr]]-Spill[[#This Row],[26-Apr]]</f>
        <v>9.5999999999999943</v>
      </c>
      <c r="AC5">
        <f>FIn[[#This Row],[26-Apr]]-Fout[[#This Row],[27-Apr]]-Spill[[#This Row],[27-Apr]]</f>
        <v>10</v>
      </c>
      <c r="AD5">
        <f>FIn[[#This Row],[27-Apr]]-Fout[[#This Row],[28-Apr]]-Spill[[#This Row],[28-Apr]]</f>
        <v>8.0999999999999943</v>
      </c>
      <c r="AE5">
        <f>FIn[[#This Row],[28-Apr]]-Fout[[#This Row],[29-Apr]]-Spill[[#This Row],[29-Apr]]</f>
        <v>5.9000000000000057</v>
      </c>
      <c r="AF5">
        <f>FIn[[#This Row],[29-Apr]]-Fout[[#This Row],[30-Apr]]-Spill[[#This Row],[30-Apr]]</f>
        <v>6.7999999999999972</v>
      </c>
      <c r="AG5">
        <f>FIn[[#This Row],[30-Apr]]-Fout[[#This Row],[1-May]]-Spill[[#This Row],[1-May]]</f>
        <v>6.7999999999999972</v>
      </c>
      <c r="AH5">
        <f>FIn[[#This Row],[1-May]]-Fout[[#This Row],[2-May]]-Spill[[#This Row],[2-May]]</f>
        <v>8.5</v>
      </c>
      <c r="AI5">
        <f>FIn[[#This Row],[2-May]]-Fout[[#This Row],[3-May]]-Spill[[#This Row],[3-May]]</f>
        <v>6.7000000000000028</v>
      </c>
      <c r="AJ5">
        <f>FIn[[#This Row],[3-May]]-Fout[[#This Row],[4-May]]-Spill[[#This Row],[4-May]]</f>
        <v>12.199999999999989</v>
      </c>
      <c r="AK5">
        <f>FIn[[#This Row],[4-May]]-Fout[[#This Row],[5-May]]-Spill[[#This Row],[5-May]]</f>
        <v>9.6000000000000227</v>
      </c>
      <c r="AL5">
        <f>FIn[[#This Row],[5-May]]-Fout[[#This Row],[6-May]]-Spill[[#This Row],[6-May]]</f>
        <v>9.3999999999999915</v>
      </c>
      <c r="AM5">
        <f>FIn[[#This Row],[6-May]]-Fout[[#This Row],[7-May]]-Spill[[#This Row],[7-May]]</f>
        <v>9.8999999999999915</v>
      </c>
      <c r="AN5">
        <f>FIn[[#This Row],[7-May]]-Fout[[#This Row],[8-May]]-Spill[[#This Row],[8-May]]</f>
        <v>9.6000000000000085</v>
      </c>
      <c r="AO5">
        <f>FIn[[#This Row],[8-May]]-Fout[[#This Row],[9-May]]-Spill[[#This Row],[9-May]]</f>
        <v>9.8999999999999915</v>
      </c>
      <c r="AP5">
        <f>FIn[[#This Row],[9-May]]-Fout[[#This Row],[10-May]]-Spill[[#This Row],[10-May]]</f>
        <v>7.5</v>
      </c>
      <c r="AQ5">
        <f>FIn[[#This Row],[10-May]]-Fout[[#This Row],[11-May]]-Spill[[#This Row],[11-May]]</f>
        <v>10.399999999999991</v>
      </c>
      <c r="AS5">
        <f>FIn[[#This Row],[11-May]]-Fout[[#This Row],[13-May]]-Spill[[#This Row],[13-May]]</f>
        <v>16</v>
      </c>
      <c r="AT5">
        <f>FIn[[#This Row],[13-May]]-Fout[[#This Row],[14-May]]-Spill[[#This Row],[14-May]]</f>
        <v>13.099999999999994</v>
      </c>
      <c r="AU5">
        <f>FIn[[#This Row],[14-May]]-Fout[[#This Row],[15-May]]-Spill[[#This Row],[15-May]]</f>
        <v>10.199999999999989</v>
      </c>
      <c r="AV5">
        <f>FIn[[#This Row],[15-May]]-Fout[[#This Row],[16-May]]-Spill[[#This Row],[16-May]]</f>
        <v>9.7000000000000171</v>
      </c>
      <c r="AW5">
        <f>FIn[[#This Row],[16-May]]-Fout[[#This Row],[17-May]]-Spill[[#This Row],[17-May]]</f>
        <v>9.3999999999999915</v>
      </c>
      <c r="AX5">
        <f>FIn[[#This Row],[17-May]]-Fout[[#This Row],[18-May]]-Spill[[#This Row],[18-May]]</f>
        <v>5.3999999999999915</v>
      </c>
      <c r="AY5">
        <f>FIn[[#This Row],[18-May]]-Fout[[#This Row],[19-May]]-Spill[[#This Row],[19-May]]</f>
        <v>7.5</v>
      </c>
      <c r="AZ5">
        <f>FIn[[#This Row],[19-May]]-Fout[[#This Row],[20-May]]-Spill[[#This Row],[20-May]]</f>
        <v>11.700000000000017</v>
      </c>
      <c r="BA5">
        <f>FIn[[#This Row],[20-May]]-Fout[[#This Row],[21-May]]-Spill[[#This Row],[21-May]]</f>
        <v>8.1999999999999886</v>
      </c>
      <c r="BB5">
        <f>FIn[[#This Row],[21-May]]-Fout[[#This Row],[22-May]]-Spill[[#This Row],[22-May]]</f>
        <v>10.699999999999989</v>
      </c>
      <c r="BC5">
        <f>FIn[[#This Row],[22-May]]-Fout[[#This Row],[23-May]]-Spill[[#This Row],[23-May]]</f>
        <v>8.5</v>
      </c>
      <c r="BD5">
        <f>FIn[[#This Row],[23-May]]-Fout[[#This Row],[24-May]]-Spill[[#This Row],[24-May]]</f>
        <v>7.4000000000000057</v>
      </c>
      <c r="BE5">
        <f>FIn[[#This Row],[24-May]]-Fout[[#This Row],[25-May]]-Spill[[#This Row],[25-May]]</f>
        <v>16.399999999999977</v>
      </c>
      <c r="BF5">
        <f>FIn[[#This Row],[25-May]]-Fout[[#This Row],[26-May]]-Spill[[#This Row],[26-May]]</f>
        <v>10.100000000000023</v>
      </c>
      <c r="BG5">
        <f>FIn[[#This Row],[26-May]]-Fout[[#This Row],[27-May]]-Spill[[#This Row],[27-May]]</f>
        <v>9.1999999999999886</v>
      </c>
      <c r="BH5">
        <f>FIn[[#This Row],[27-May]]-Fout[[#This Row],[28-May]]-Spill[[#This Row],[28-May]]</f>
        <v>7.3000000000000114</v>
      </c>
      <c r="BI5">
        <f>FIn[[#This Row],[28-May]]-Fout[[#This Row],[29-May]]-Spill[[#This Row],[29-May]]</f>
        <v>9.7999999999999829</v>
      </c>
      <c r="BJ5">
        <f>FIn[[#This Row],[29-May]]-Fout[[#This Row],[30-May]]-Spill[[#This Row],[30-May]]</f>
        <v>10.199999999999989</v>
      </c>
      <c r="BK5">
        <f>FIn[[#This Row],[30-May]]-Fout[[#This Row],[31-May]]-Spill[[#This Row],[31-May]]</f>
        <v>9.0999999999999943</v>
      </c>
      <c r="BL5">
        <f>FIn[[#This Row],[31-May]]-Fout[[#This Row],[1-Jun]]-Spill[[#This Row],[1-Jun]]</f>
        <v>13.400000000000006</v>
      </c>
      <c r="BM5">
        <f>FIn[[#This Row],[1-Jun]]-Fout[[#This Row],[2-Jun]]-Spill[[#This Row],[2-Jun]]</f>
        <v>8</v>
      </c>
      <c r="BN5">
        <f>FIn[[#This Row],[2-Jun]]-Fout[[#This Row],[3-Jun]]-Spill[[#This Row],[3-Jun]]</f>
        <v>8.8000000000000114</v>
      </c>
    </row>
    <row r="6" spans="1:66">
      <c r="A6" s="13">
        <v>41</v>
      </c>
      <c r="B6" t="s">
        <v>44</v>
      </c>
      <c r="C6" t="s">
        <v>46</v>
      </c>
      <c r="D6" t="s">
        <v>252</v>
      </c>
      <c r="E6">
        <f>FIn[[#This Row],[2-Apr]]-Fout[[#This Row],[3-Apr]]-Spill[[#This Row],[3-Apr]]</f>
        <v>16.400000000000091</v>
      </c>
      <c r="F6">
        <f>FIn[[#This Row],[3-Apr]]-Fout[[#This Row],[4-Apr]]-Spill[[#This Row],[4-Apr]]</f>
        <v>15.999999999999909</v>
      </c>
      <c r="G6">
        <f>FIn[[#This Row],[4-Apr]]-Fout[[#This Row],[5-Apr]]-Spill[[#This Row],[5-Apr]]</f>
        <v>15.200000000000022</v>
      </c>
      <c r="H6">
        <f>FIn[[#This Row],[5-Apr]]-Fout[[#This Row],[6-Apr]]-Spill[[#This Row],[6-Apr]]</f>
        <v>13.100000000000069</v>
      </c>
      <c r="I6">
        <f>FIn[[#This Row],[6-Apr]]-Fout[[#This Row],[7-Apr]]-Spill[[#This Row],[7-Apr]]</f>
        <v>15.299999999999931</v>
      </c>
      <c r="J6">
        <f>FIn[[#This Row],[7-Apr]]-Fout[[#This Row],[8-Apr]]-Spill[[#This Row],[8-Apr]]</f>
        <v>15.800000000000022</v>
      </c>
      <c r="K6" s="6">
        <f>FIn[[#This Row],[8-Apr]]-Fout[[#This Row],[9-Apr]]-Spill[[#This Row],[9-Apr]]</f>
        <v>15.199999999999978</v>
      </c>
      <c r="L6">
        <f>FIn[[#This Row],[9-Apr]]-Fout[[#This Row],[10-Apr]]-Spill[[#This Row],[10-Apr]]</f>
        <v>16.5</v>
      </c>
      <c r="M6">
        <f>FIn[[#This Row],[10-Apr]]-Fout[[#This Row],[11-Apr]]-Spill[[#This Row],[11-Apr]]</f>
        <v>17.999999999999986</v>
      </c>
      <c r="N6">
        <f>FIn[[#This Row],[11-Apr]]-Fout[[#This Row],[12-Apr]]-Spill[[#This Row],[12-Apr]]</f>
        <v>19.200000000000003</v>
      </c>
      <c r="O6">
        <f>FIn[[#This Row],[12-Apr]]-Fout[[#This Row],[13-Apr]]-Spill[[#This Row],[13-Apr]]</f>
        <v>16.800000000000011</v>
      </c>
      <c r="P6">
        <f>FIn[[#This Row],[13-Apr]]-Fout[[#This Row],[14-Apr]]-Spill[[#This Row],[14-Apr]]</f>
        <v>19.5</v>
      </c>
      <c r="Q6">
        <f>FIn[[#This Row],[14-Apr]]-Fout[[#This Row],[15-Apr]]-Spill[[#This Row],[15-Apr]]</f>
        <v>16.200000000000003</v>
      </c>
      <c r="R6">
        <f>FIn[[#This Row],[15-Apr]]-Fout[[#This Row],[16-Apr]]-Spill[[#This Row],[16-Apr]]</f>
        <v>20.600000000000009</v>
      </c>
      <c r="S6">
        <f>FIn[[#This Row],[16-Apr]]-Fout[[#This Row],[17-Apr]]-Spill[[#This Row],[17-Apr]]</f>
        <v>18.299999999999997</v>
      </c>
      <c r="T6">
        <f>FIn[[#This Row],[17-Apr]]-Fout[[#This Row],[18-Apr]]-Spill[[#This Row],[18-Apr]]</f>
        <v>14.700000000000003</v>
      </c>
      <c r="U6">
        <f>FIn[[#This Row],[18-Apr]]-Fout[[#This Row],[19-Apr]]-Spill[[#This Row],[19-Apr]]</f>
        <v>12.899999999999991</v>
      </c>
      <c r="V6">
        <f>FIn[[#This Row],[19-Apr]]-Fout[[#This Row],[20-Apr]]-Spill[[#This Row],[20-Apr]]</f>
        <v>20.5</v>
      </c>
      <c r="W6">
        <f>FIn[[#This Row],[20-Apr]]-Fout[[#This Row],[21-Apr]]-Spill[[#This Row],[21-Apr]]</f>
        <v>11.5</v>
      </c>
      <c r="X6">
        <f>FIn[[#This Row],[21-Apr]]-Fout[[#This Row],[22-Apr]]-Spill[[#This Row],[22-Apr]]</f>
        <v>12.400000000000006</v>
      </c>
      <c r="Y6">
        <f>FIn[[#This Row],[22-Apr]]-Fout[[#This Row],[23-Apr]]-Spill[[#This Row],[23-Apr]]</f>
        <v>10.799999999999997</v>
      </c>
      <c r="Z6">
        <f>FIn[[#This Row],[23-Apr]]-Fout[[#This Row],[24-Apr]]-Spill[[#This Row],[24-Apr]]</f>
        <v>15.099999999999994</v>
      </c>
      <c r="AA6">
        <f>FIn[[#This Row],[24-Apr]]-Fout[[#This Row],[25-Apr]]-Spill[[#This Row],[25-Apr]]</f>
        <v>15</v>
      </c>
      <c r="AB6">
        <f>FIn[[#This Row],[25-Apr]]-Fout[[#This Row],[26-Apr]]-Spill[[#This Row],[26-Apr]]</f>
        <v>11.099999999999994</v>
      </c>
      <c r="AC6">
        <f>FIn[[#This Row],[26-Apr]]-Fout[[#This Row],[27-Apr]]-Spill[[#This Row],[27-Apr]]</f>
        <v>14.199999999999989</v>
      </c>
      <c r="AD6">
        <f>FIn[[#This Row],[27-Apr]]-Fout[[#This Row],[28-Apr]]-Spill[[#This Row],[28-Apr]]</f>
        <v>8.8000000000000114</v>
      </c>
      <c r="AE6">
        <f>FIn[[#This Row],[28-Apr]]-Fout[[#This Row],[29-Apr]]-Spill[[#This Row],[29-Apr]]</f>
        <v>9.0999999999999943</v>
      </c>
      <c r="AF6">
        <f>FIn[[#This Row],[29-Apr]]-Fout[[#This Row],[30-Apr]]-Spill[[#This Row],[30-Apr]]</f>
        <v>11.299999999999997</v>
      </c>
      <c r="AG6">
        <f>FIn[[#This Row],[30-Apr]]-Fout[[#This Row],[1-May]]-Spill[[#This Row],[1-May]]</f>
        <v>13.399999999999991</v>
      </c>
      <c r="AH6">
        <f>FIn[[#This Row],[1-May]]-Fout[[#This Row],[2-May]]-Spill[[#This Row],[2-May]]</f>
        <v>11.799999999999997</v>
      </c>
      <c r="AI6">
        <f>FIn[[#This Row],[2-May]]-Fout[[#This Row],[3-May]]-Spill[[#This Row],[3-May]]</f>
        <v>8.5999999999999943</v>
      </c>
      <c r="AJ6">
        <f>FIn[[#This Row],[3-May]]-Fout[[#This Row],[4-May]]-Spill[[#This Row],[4-May]]</f>
        <v>12.799999999999983</v>
      </c>
      <c r="AK6">
        <f>FIn[[#This Row],[4-May]]-Fout[[#This Row],[5-May]]-Spill[[#This Row],[5-May]]</f>
        <v>12.5</v>
      </c>
      <c r="AL6">
        <f>FIn[[#This Row],[5-May]]-Fout[[#This Row],[6-May]]-Spill[[#This Row],[6-May]]</f>
        <v>13</v>
      </c>
      <c r="AM6">
        <f>FIn[[#This Row],[6-May]]-Fout[[#This Row],[7-May]]-Spill[[#This Row],[7-May]]</f>
        <v>11.099999999999994</v>
      </c>
      <c r="AN6">
        <f>FIn[[#This Row],[7-May]]-Fout[[#This Row],[8-May]]-Spill[[#This Row],[8-May]]</f>
        <v>8.7999999999999972</v>
      </c>
      <c r="AO6">
        <f>FIn[[#This Row],[8-May]]-Fout[[#This Row],[9-May]]-Spill[[#This Row],[9-May]]</f>
        <v>13.299999999999997</v>
      </c>
      <c r="AP6">
        <f>FIn[[#This Row],[9-May]]-Fout[[#This Row],[10-May]]-Spill[[#This Row],[10-May]]</f>
        <v>12.399999999999991</v>
      </c>
      <c r="AQ6">
        <f>FIn[[#This Row],[10-May]]-Fout[[#This Row],[11-May]]-Spill[[#This Row],[11-May]]</f>
        <v>13.199999999999989</v>
      </c>
      <c r="AS6">
        <f>FIn[[#This Row],[11-May]]-Fout[[#This Row],[13-May]]-Spill[[#This Row],[13-May]]</f>
        <v>19.900000000000006</v>
      </c>
      <c r="AT6">
        <f>FIn[[#This Row],[13-May]]-Fout[[#This Row],[14-May]]-Spill[[#This Row],[14-May]]</f>
        <v>13.5</v>
      </c>
      <c r="AU6">
        <f>FIn[[#This Row],[14-May]]-Fout[[#This Row],[15-May]]-Spill[[#This Row],[15-May]]</f>
        <v>11.900000000000006</v>
      </c>
      <c r="AV6">
        <f>FIn[[#This Row],[15-May]]-Fout[[#This Row],[16-May]]-Spill[[#This Row],[16-May]]</f>
        <v>11.799999999999983</v>
      </c>
      <c r="AW6">
        <f>FIn[[#This Row],[16-May]]-Fout[[#This Row],[17-May]]-Spill[[#This Row],[17-May]]</f>
        <v>9.5</v>
      </c>
      <c r="AX6">
        <f>FIn[[#This Row],[17-May]]-Fout[[#This Row],[18-May]]-Spill[[#This Row],[18-May]]</f>
        <v>8.2000000000000028</v>
      </c>
      <c r="AY6">
        <f>FIn[[#This Row],[18-May]]-Fout[[#This Row],[19-May]]-Spill[[#This Row],[19-May]]</f>
        <v>9.9000000000000057</v>
      </c>
      <c r="AZ6">
        <f>FIn[[#This Row],[19-May]]-Fout[[#This Row],[20-May]]-Spill[[#This Row],[20-May]]</f>
        <v>16.599999999999994</v>
      </c>
      <c r="BA6">
        <f>FIn[[#This Row],[20-May]]-Fout[[#This Row],[21-May]]-Spill[[#This Row],[21-May]]</f>
        <v>11.400000000000006</v>
      </c>
      <c r="BB6">
        <f>FIn[[#This Row],[21-May]]-Fout[[#This Row],[22-May]]-Spill[[#This Row],[22-May]]</f>
        <v>12.099999999999994</v>
      </c>
      <c r="BC6">
        <f>FIn[[#This Row],[22-May]]-Fout[[#This Row],[23-May]]-Spill[[#This Row],[23-May]]</f>
        <v>10.600000000000009</v>
      </c>
      <c r="BD6">
        <f>FIn[[#This Row],[23-May]]-Fout[[#This Row],[24-May]]-Spill[[#This Row],[24-May]]</f>
        <v>11.099999999999994</v>
      </c>
      <c r="BE6">
        <f>FIn[[#This Row],[24-May]]-Fout[[#This Row],[25-May]]-Spill[[#This Row],[25-May]]</f>
        <v>22.199999999999989</v>
      </c>
      <c r="BF6">
        <f>FIn[[#This Row],[25-May]]-Fout[[#This Row],[26-May]]-Spill[[#This Row],[26-May]]</f>
        <v>10.400000000000006</v>
      </c>
      <c r="BG6">
        <f>FIn[[#This Row],[26-May]]-Fout[[#This Row],[27-May]]-Spill[[#This Row],[27-May]]</f>
        <v>11.200000000000017</v>
      </c>
      <c r="BH6">
        <f>FIn[[#This Row],[27-May]]-Fout[[#This Row],[28-May]]-Spill[[#This Row],[28-May]]</f>
        <v>8.2999999999999829</v>
      </c>
      <c r="BI6">
        <f>FIn[[#This Row],[28-May]]-Fout[[#This Row],[29-May]]-Spill[[#This Row],[29-May]]</f>
        <v>9.2000000000000028</v>
      </c>
      <c r="BJ6">
        <f>FIn[[#This Row],[29-May]]-Fout[[#This Row],[30-May]]-Spill[[#This Row],[30-May]]</f>
        <v>13.399999999999977</v>
      </c>
      <c r="BK6">
        <f>FIn[[#This Row],[30-May]]-Fout[[#This Row],[31-May]]-Spill[[#This Row],[31-May]]</f>
        <v>11.900000000000006</v>
      </c>
      <c r="BL6">
        <f>FIn[[#This Row],[31-May]]-Fout[[#This Row],[1-Jun]]-Spill[[#This Row],[1-Jun]]</f>
        <v>12.5</v>
      </c>
      <c r="BM6">
        <f>FIn[[#This Row],[1-Jun]]-Fout[[#This Row],[2-Jun]]-Spill[[#This Row],[2-Jun]]</f>
        <v>11.900000000000006</v>
      </c>
      <c r="BN6">
        <f>FIn[[#This Row],[2-Jun]]-Fout[[#This Row],[3-Jun]]-Spill[[#This Row],[3-Jun]]</f>
        <v>7.7000000000000028</v>
      </c>
    </row>
    <row r="7" spans="1:66">
      <c r="A7" s="14">
        <v>42</v>
      </c>
      <c r="B7" t="s">
        <v>44</v>
      </c>
      <c r="C7" t="s">
        <v>47</v>
      </c>
      <c r="D7" t="s">
        <v>252</v>
      </c>
      <c r="E7">
        <f>FIn[[#This Row],[2-Apr]]-Fout[[#This Row],[3-Apr]]-Spill[[#This Row],[3-Apr]]</f>
        <v>16.200000000000045</v>
      </c>
      <c r="F7">
        <f>FIn[[#This Row],[3-Apr]]-Fout[[#This Row],[4-Apr]]-Spill[[#This Row],[4-Apr]]</f>
        <v>16.09999999999993</v>
      </c>
      <c r="G7">
        <f>FIn[[#This Row],[4-Apr]]-Fout[[#This Row],[5-Apr]]-Spill[[#This Row],[5-Apr]]</f>
        <v>14.600000000000069</v>
      </c>
      <c r="H7">
        <f>FIn[[#This Row],[5-Apr]]-Fout[[#This Row],[6-Apr]]-Spill[[#This Row],[6-Apr]]</f>
        <v>17.199999999999932</v>
      </c>
      <c r="I7">
        <f>FIn[[#This Row],[6-Apr]]-Fout[[#This Row],[7-Apr]]-Spill[[#This Row],[7-Apr]]</f>
        <v>18.800000000000047</v>
      </c>
      <c r="J7">
        <f>FIn[[#This Row],[7-Apr]]-Fout[[#This Row],[8-Apr]]-Spill[[#This Row],[8-Apr]]</f>
        <v>16.100000000000023</v>
      </c>
      <c r="K7" s="6">
        <f>FIn[[#This Row],[8-Apr]]-Fout[[#This Row],[9-Apr]]-Spill[[#This Row],[9-Apr]]</f>
        <v>19.399999999999956</v>
      </c>
      <c r="L7">
        <f>FIn[[#This Row],[9-Apr]]-Fout[[#This Row],[10-Apr]]-Spill[[#This Row],[10-Apr]]</f>
        <v>13.899999999999991</v>
      </c>
      <c r="M7">
        <f>FIn[[#This Row],[10-Apr]]-Fout[[#This Row],[11-Apr]]-Spill[[#This Row],[11-Apr]]</f>
        <v>22.700000000000003</v>
      </c>
      <c r="N7">
        <f>FIn[[#This Row],[11-Apr]]-Fout[[#This Row],[12-Apr]]-Spill[[#This Row],[12-Apr]]</f>
        <v>15.700000000000003</v>
      </c>
      <c r="O7">
        <f>FIn[[#This Row],[12-Apr]]-Fout[[#This Row],[13-Apr]]-Spill[[#This Row],[13-Apr]]</f>
        <v>16.600000000000009</v>
      </c>
      <c r="P7">
        <f>FIn[[#This Row],[13-Apr]]-Fout[[#This Row],[14-Apr]]-Spill[[#This Row],[14-Apr]]</f>
        <v>18.899999999999999</v>
      </c>
      <c r="Q7">
        <f>FIn[[#This Row],[14-Apr]]-Fout[[#This Row],[15-Apr]]-Spill[[#This Row],[15-Apr]]</f>
        <v>16.700000000000006</v>
      </c>
      <c r="R7">
        <f>FIn[[#This Row],[15-Apr]]-Fout[[#This Row],[16-Apr]]-Spill[[#This Row],[16-Apr]]</f>
        <v>17.900000000000006</v>
      </c>
      <c r="S7">
        <f>FIn[[#This Row],[16-Apr]]-Fout[[#This Row],[17-Apr]]-Spill[[#This Row],[17-Apr]]</f>
        <v>17.900000000000006</v>
      </c>
      <c r="T7">
        <f>FIn[[#This Row],[17-Apr]]-Fout[[#This Row],[18-Apr]]-Spill[[#This Row],[18-Apr]]</f>
        <v>15.9</v>
      </c>
      <c r="U7">
        <f>FIn[[#This Row],[18-Apr]]-Fout[[#This Row],[19-Apr]]-Spill[[#This Row],[19-Apr]]</f>
        <v>13.600000000000009</v>
      </c>
      <c r="V7">
        <f>FIn[[#This Row],[19-Apr]]-Fout[[#This Row],[20-Apr]]-Spill[[#This Row],[20-Apr]]</f>
        <v>17.200000000000003</v>
      </c>
      <c r="W7">
        <f>FIn[[#This Row],[20-Apr]]-Fout[[#This Row],[21-Apr]]-Spill[[#This Row],[21-Apr]]</f>
        <v>13.200000000000003</v>
      </c>
      <c r="X7">
        <f>FIn[[#This Row],[21-Apr]]-Fout[[#This Row],[22-Apr]]-Spill[[#This Row],[22-Apr]]</f>
        <v>13</v>
      </c>
      <c r="Y7">
        <f>FIn[[#This Row],[22-Apr]]-Fout[[#This Row],[23-Apr]]-Spill[[#This Row],[23-Apr]]</f>
        <v>15.499999999999995</v>
      </c>
      <c r="Z7">
        <f>FIn[[#This Row],[23-Apr]]-Fout[[#This Row],[24-Apr]]-Spill[[#This Row],[24-Apr]]</f>
        <v>14</v>
      </c>
      <c r="AA7">
        <f>FIn[[#This Row],[24-Apr]]-Fout[[#This Row],[25-Apr]]-Spill[[#This Row],[25-Apr]]</f>
        <v>16</v>
      </c>
      <c r="AB7">
        <f>FIn[[#This Row],[25-Apr]]-Fout[[#This Row],[26-Apr]]-Spill[[#This Row],[26-Apr]]</f>
        <v>10.900000000000006</v>
      </c>
      <c r="AC7">
        <f>FIn[[#This Row],[26-Apr]]-Fout[[#This Row],[27-Apr]]-Spill[[#This Row],[27-Apr]]</f>
        <v>13.100000000000023</v>
      </c>
      <c r="AD7">
        <f>FIn[[#This Row],[27-Apr]]-Fout[[#This Row],[28-Apr]]-Spill[[#This Row],[28-Apr]]</f>
        <v>10.899999999999977</v>
      </c>
      <c r="AE7">
        <f>FIn[[#This Row],[28-Apr]]-Fout[[#This Row],[29-Apr]]-Spill[[#This Row],[29-Apr]]</f>
        <v>9.8000000000000114</v>
      </c>
      <c r="AF7">
        <f>FIn[[#This Row],[29-Apr]]-Fout[[#This Row],[30-Apr]]-Spill[[#This Row],[30-Apr]]</f>
        <v>11.599999999999994</v>
      </c>
      <c r="AG7">
        <f>FIn[[#This Row],[30-Apr]]-Fout[[#This Row],[1-May]]-Spill[[#This Row],[1-May]]</f>
        <v>12.200000000000003</v>
      </c>
      <c r="AH7">
        <f>FIn[[#This Row],[1-May]]-Fout[[#This Row],[2-May]]-Spill[[#This Row],[2-May]]</f>
        <v>11.699999999999989</v>
      </c>
      <c r="AI7">
        <f>FIn[[#This Row],[2-May]]-Fout[[#This Row],[3-May]]-Spill[[#This Row],[3-May]]</f>
        <v>11.800000000000011</v>
      </c>
      <c r="AJ7">
        <f>FIn[[#This Row],[3-May]]-Fout[[#This Row],[4-May]]-Spill[[#This Row],[4-May]]</f>
        <v>14.599999999999994</v>
      </c>
      <c r="AK7">
        <f>FIn[[#This Row],[4-May]]-Fout[[#This Row],[5-May]]-Spill[[#This Row],[5-May]]</f>
        <v>15.199999999999989</v>
      </c>
      <c r="AL7">
        <f>FIn[[#This Row],[5-May]]-Fout[[#This Row],[6-May]]-Spill[[#This Row],[6-May]]</f>
        <v>11.400000000000006</v>
      </c>
      <c r="AM7">
        <f>FIn[[#This Row],[6-May]]-Fout[[#This Row],[7-May]]-Spill[[#This Row],[7-May]]</f>
        <v>12.199999999999989</v>
      </c>
      <c r="AN7">
        <f>FIn[[#This Row],[7-May]]-Fout[[#This Row],[8-May]]-Spill[[#This Row],[8-May]]</f>
        <v>10</v>
      </c>
      <c r="AO7">
        <f>FIn[[#This Row],[8-May]]-Fout[[#This Row],[9-May]]-Spill[[#This Row],[9-May]]</f>
        <v>13.200000000000003</v>
      </c>
      <c r="AP7">
        <f>FIn[[#This Row],[9-May]]-Fout[[#This Row],[10-May]]-Spill[[#This Row],[10-May]]</f>
        <v>11.799999999999997</v>
      </c>
      <c r="AQ7">
        <f>FIn[[#This Row],[10-May]]-Fout[[#This Row],[11-May]]-Spill[[#This Row],[11-May]]</f>
        <v>14.099999999999994</v>
      </c>
      <c r="AS7">
        <f>FIn[[#This Row],[11-May]]-Fout[[#This Row],[13-May]]-Spill[[#This Row],[13-May]]</f>
        <v>21</v>
      </c>
      <c r="AT7">
        <f>FIn[[#This Row],[13-May]]-Fout[[#This Row],[14-May]]-Spill[[#This Row],[14-May]]</f>
        <v>15</v>
      </c>
      <c r="AU7">
        <f>FIn[[#This Row],[14-May]]-Fout[[#This Row],[15-May]]-Spill[[#This Row],[15-May]]</f>
        <v>13.599999999999994</v>
      </c>
      <c r="AV7">
        <f>FIn[[#This Row],[15-May]]-Fout[[#This Row],[16-May]]-Spill[[#This Row],[16-May]]</f>
        <v>10.099999999999994</v>
      </c>
      <c r="AW7">
        <f>FIn[[#This Row],[16-May]]-Fout[[#This Row],[17-May]]-Spill[[#This Row],[17-May]]</f>
        <v>10.300000000000011</v>
      </c>
      <c r="AX7">
        <f>FIn[[#This Row],[17-May]]-Fout[[#This Row],[18-May]]-Spill[[#This Row],[18-May]]</f>
        <v>14.200000000000017</v>
      </c>
      <c r="AY7">
        <f>FIn[[#This Row],[18-May]]-Fout[[#This Row],[19-May]]-Spill[[#This Row],[19-May]]</f>
        <v>12.399999999999991</v>
      </c>
      <c r="AZ7">
        <f>FIn[[#This Row],[19-May]]-Fout[[#This Row],[20-May]]-Spill[[#This Row],[20-May]]</f>
        <v>11.900000000000006</v>
      </c>
      <c r="BA7">
        <f>FIn[[#This Row],[20-May]]-Fout[[#This Row],[21-May]]-Spill[[#This Row],[21-May]]</f>
        <v>10.799999999999997</v>
      </c>
      <c r="BB7">
        <f>FIn[[#This Row],[21-May]]-Fout[[#This Row],[22-May]]-Spill[[#This Row],[22-May]]</f>
        <v>13.299999999999983</v>
      </c>
      <c r="BC7">
        <f>FIn[[#This Row],[22-May]]-Fout[[#This Row],[23-May]]-Spill[[#This Row],[23-May]]</f>
        <v>12.700000000000017</v>
      </c>
      <c r="BD7">
        <f>FIn[[#This Row],[23-May]]-Fout[[#This Row],[24-May]]-Spill[[#This Row],[24-May]]</f>
        <v>11.299999999999997</v>
      </c>
      <c r="BE7">
        <f>FIn[[#This Row],[24-May]]-Fout[[#This Row],[25-May]]-Spill[[#This Row],[25-May]]</f>
        <v>15.300000000000011</v>
      </c>
      <c r="BF7">
        <f>FIn[[#This Row],[25-May]]-Fout[[#This Row],[26-May]]-Spill[[#This Row],[26-May]]</f>
        <v>10.699999999999989</v>
      </c>
      <c r="BG7">
        <f>FIn[[#This Row],[26-May]]-Fout[[#This Row],[27-May]]-Spill[[#This Row],[27-May]]</f>
        <v>13.300000000000011</v>
      </c>
      <c r="BH7">
        <f>FIn[[#This Row],[27-May]]-Fout[[#This Row],[28-May]]-Spill[[#This Row],[28-May]]</f>
        <v>9</v>
      </c>
      <c r="BI7">
        <f>FIn[[#This Row],[28-May]]-Fout[[#This Row],[29-May]]-Spill[[#This Row],[29-May]]</f>
        <v>14.799999999999983</v>
      </c>
      <c r="BJ7">
        <f>FIn[[#This Row],[29-May]]-Fout[[#This Row],[30-May]]-Spill[[#This Row],[30-May]]</f>
        <v>15.700000000000017</v>
      </c>
      <c r="BK7">
        <f>FIn[[#This Row],[30-May]]-Fout[[#This Row],[31-May]]-Spill[[#This Row],[31-May]]</f>
        <v>9.0999999999999943</v>
      </c>
      <c r="BL7">
        <f>FIn[[#This Row],[31-May]]-Fout[[#This Row],[1-Jun]]-Spill[[#This Row],[1-Jun]]</f>
        <v>16.099999999999994</v>
      </c>
      <c r="BM7">
        <f>FIn[[#This Row],[1-Jun]]-Fout[[#This Row],[2-Jun]]-Spill[[#This Row],[2-Jun]]</f>
        <v>12.300000000000011</v>
      </c>
      <c r="BN7">
        <f>FIn[[#This Row],[2-Jun]]-Fout[[#This Row],[3-Jun]]-Spill[[#This Row],[3-Jun]]</f>
        <v>8.7999999999999972</v>
      </c>
    </row>
    <row r="8" spans="1:66">
      <c r="A8" s="13">
        <v>43</v>
      </c>
      <c r="B8" t="s">
        <v>44</v>
      </c>
      <c r="C8" t="s">
        <v>47</v>
      </c>
      <c r="D8" t="s">
        <v>252</v>
      </c>
      <c r="E8">
        <f>FIn[[#This Row],[2-Apr]]-Fout[[#This Row],[3-Apr]]-Spill[[#This Row],[3-Apr]]</f>
        <v>15.299999999999955</v>
      </c>
      <c r="F8">
        <f>FIn[[#This Row],[3-Apr]]-Fout[[#This Row],[4-Apr]]-Spill[[#This Row],[4-Apr]]</f>
        <v>13.800000000000068</v>
      </c>
      <c r="G8">
        <f>FIn[[#This Row],[4-Apr]]-Fout[[#This Row],[5-Apr]]-Spill[[#This Row],[5-Apr]]</f>
        <v>13</v>
      </c>
      <c r="H8">
        <f>FIn[[#This Row],[5-Apr]]-Fout[[#This Row],[6-Apr]]-Spill[[#This Row],[6-Apr]]</f>
        <v>15.399999999999954</v>
      </c>
      <c r="I8">
        <f>FIn[[#This Row],[6-Apr]]-Fout[[#This Row],[7-Apr]]-Spill[[#This Row],[7-Apr]]</f>
        <v>15.299999999999978</v>
      </c>
      <c r="J8">
        <f>FIn[[#This Row],[7-Apr]]-Fout[[#This Row],[8-Apr]]-Spill[[#This Row],[8-Apr]]</f>
        <v>15.700000000000022</v>
      </c>
      <c r="K8" s="6">
        <f>FIn[[#This Row],[8-Apr]]-Fout[[#This Row],[9-Apr]]-Spill[[#This Row],[9-Apr]]</f>
        <v>12.699999999999978</v>
      </c>
      <c r="L8">
        <f>FIn[[#This Row],[9-Apr]]-Fout[[#This Row],[10-Apr]]-Spill[[#This Row],[10-Apr]]</f>
        <v>10</v>
      </c>
      <c r="M8">
        <f>FIn[[#This Row],[10-Apr]]-Fout[[#This Row],[11-Apr]]-Spill[[#This Row],[11-Apr]]</f>
        <v>15.400000000000016</v>
      </c>
      <c r="N8">
        <f>FIn[[#This Row],[11-Apr]]-Fout[[#This Row],[12-Apr]]-Spill[[#This Row],[12-Apr]]</f>
        <v>13.699999999999992</v>
      </c>
      <c r="O8">
        <f>FIn[[#This Row],[12-Apr]]-Fout[[#This Row],[13-Apr]]-Spill[[#This Row],[13-Apr]]</f>
        <v>13.500000000000014</v>
      </c>
      <c r="P8">
        <f>FIn[[#This Row],[13-Apr]]-Fout[[#This Row],[14-Apr]]-Spill[[#This Row],[14-Apr]]</f>
        <v>15.099999999999994</v>
      </c>
      <c r="Q8">
        <f>FIn[[#This Row],[14-Apr]]-Fout[[#This Row],[15-Apr]]-Spill[[#This Row],[15-Apr]]</f>
        <v>14.500000000000014</v>
      </c>
      <c r="R8">
        <f>FIn[[#This Row],[15-Apr]]-Fout[[#This Row],[16-Apr]]-Spill[[#This Row],[16-Apr]]</f>
        <v>12.100000000000009</v>
      </c>
      <c r="S8">
        <f>FIn[[#This Row],[16-Apr]]-Fout[[#This Row],[17-Apr]]-Spill[[#This Row],[17-Apr]]</f>
        <v>12.299999999999997</v>
      </c>
      <c r="T8">
        <f>FIn[[#This Row],[17-Apr]]-Fout[[#This Row],[18-Apr]]-Spill[[#This Row],[18-Apr]]</f>
        <v>13.700000000000003</v>
      </c>
      <c r="U8">
        <f>FIn[[#This Row],[18-Apr]]-Fout[[#This Row],[19-Apr]]-Spill[[#This Row],[19-Apr]]</f>
        <v>13.699999999999992</v>
      </c>
      <c r="V8">
        <f>FIn[[#This Row],[19-Apr]]-Fout[[#This Row],[20-Apr]]-Spill[[#This Row],[20-Apr]]</f>
        <v>13.199999999999989</v>
      </c>
      <c r="W8">
        <f>FIn[[#This Row],[20-Apr]]-Fout[[#This Row],[21-Apr]]-Spill[[#This Row],[21-Apr]]</f>
        <v>9.4000000000000057</v>
      </c>
      <c r="X8">
        <f>FIn[[#This Row],[21-Apr]]-Fout[[#This Row],[22-Apr]]-Spill[[#This Row],[22-Apr]]</f>
        <v>12.099999999999994</v>
      </c>
      <c r="Y8">
        <f>FIn[[#This Row],[22-Apr]]-Fout[[#This Row],[23-Apr]]-Spill[[#This Row],[23-Apr]]</f>
        <v>10.599999999999994</v>
      </c>
      <c r="Z8">
        <f>FIn[[#This Row],[23-Apr]]-Fout[[#This Row],[24-Apr]]-Spill[[#This Row],[24-Apr]]</f>
        <v>11.299999999999983</v>
      </c>
      <c r="AA8">
        <f>FIn[[#This Row],[24-Apr]]-Fout[[#This Row],[25-Apr]]-Spill[[#This Row],[25-Apr]]</f>
        <v>8.400000000000011</v>
      </c>
      <c r="AB8">
        <f>FIn[[#This Row],[25-Apr]]-Fout[[#This Row],[26-Apr]]-Spill[[#This Row],[26-Apr]]</f>
        <v>12.5</v>
      </c>
      <c r="AC8">
        <f>FIn[[#This Row],[26-Apr]]-Fout[[#This Row],[27-Apr]]-Spill[[#This Row],[27-Apr]]</f>
        <v>11.5</v>
      </c>
      <c r="AD8">
        <f>FIn[[#This Row],[27-Apr]]-Fout[[#This Row],[28-Apr]]-Spill[[#This Row],[28-Apr]]</f>
        <v>9.2000000000000171</v>
      </c>
      <c r="AE8">
        <f>FIn[[#This Row],[28-Apr]]-Fout[[#This Row],[29-Apr]]-Spill[[#This Row],[29-Apr]]</f>
        <v>6</v>
      </c>
      <c r="AF8">
        <f>FIn[[#This Row],[29-Apr]]-Fout[[#This Row],[30-Apr]]-Spill[[#This Row],[30-Apr]]</f>
        <v>8.1999999999999886</v>
      </c>
      <c r="AG8">
        <f>FIn[[#This Row],[30-Apr]]-Fout[[#This Row],[1-May]]-Spill[[#This Row],[1-May]]</f>
        <v>7.7999999999999972</v>
      </c>
      <c r="AH8">
        <f>FIn[[#This Row],[1-May]]-Fout[[#This Row],[2-May]]-Spill[[#This Row],[2-May]]</f>
        <v>5.7999999999999972</v>
      </c>
      <c r="AI8">
        <f>FIn[[#This Row],[2-May]]-Fout[[#This Row],[3-May]]-Spill[[#This Row],[3-May]]</f>
        <v>7.6000000000000085</v>
      </c>
      <c r="AJ8">
        <f>FIn[[#This Row],[3-May]]-Fout[[#This Row],[4-May]]-Spill[[#This Row],[4-May]]</f>
        <v>11.800000000000011</v>
      </c>
      <c r="AK8">
        <f>FIn[[#This Row],[4-May]]-Fout[[#This Row],[5-May]]-Spill[[#This Row],[5-May]]</f>
        <v>11.699999999999989</v>
      </c>
      <c r="AL8">
        <f>FIn[[#This Row],[5-May]]-Fout[[#This Row],[6-May]]-Spill[[#This Row],[6-May]]</f>
        <v>-31.599999999999994</v>
      </c>
      <c r="AM8">
        <f>FIn[[#This Row],[6-May]]-Fout[[#This Row],[7-May]]-Spill[[#This Row],[7-May]]</f>
        <v>48.900000000000006</v>
      </c>
      <c r="AN8">
        <f>FIn[[#This Row],[7-May]]-Fout[[#This Row],[8-May]]-Spill[[#This Row],[8-May]]</f>
        <v>7.8999999999999915</v>
      </c>
      <c r="AO8">
        <f>FIn[[#This Row],[8-May]]-Fout[[#This Row],[9-May]]-Spill[[#This Row],[9-May]]</f>
        <v>12.200000000000003</v>
      </c>
      <c r="AP8">
        <f>FIn[[#This Row],[9-May]]-Fout[[#This Row],[10-May]]-Spill[[#This Row],[10-May]]</f>
        <v>12.599999999999994</v>
      </c>
      <c r="AQ8">
        <f>FIn[[#This Row],[10-May]]-Fout[[#This Row],[11-May]]-Spill[[#This Row],[11-May]]</f>
        <v>11.500000000000014</v>
      </c>
      <c r="AS8">
        <f>FIn[[#This Row],[11-May]]-Fout[[#This Row],[13-May]]-Spill[[#This Row],[13-May]]</f>
        <v>14.599999999999994</v>
      </c>
      <c r="AT8">
        <f>FIn[[#This Row],[13-May]]-Fout[[#This Row],[14-May]]-Spill[[#This Row],[14-May]]</f>
        <v>12.799999999999997</v>
      </c>
      <c r="AU8">
        <f>FIn[[#This Row],[14-May]]-Fout[[#This Row],[15-May]]-Spill[[#This Row],[15-May]]</f>
        <v>12.399999999999991</v>
      </c>
      <c r="AV8">
        <f>FIn[[#This Row],[15-May]]-Fout[[#This Row],[16-May]]-Spill[[#This Row],[16-May]]</f>
        <v>9.7000000000000028</v>
      </c>
      <c r="AW8">
        <f>FIn[[#This Row],[16-May]]-Fout[[#This Row],[17-May]]-Spill[[#This Row],[17-May]]</f>
        <v>6.2000000000000028</v>
      </c>
      <c r="AX8">
        <f>FIn[[#This Row],[17-May]]-Fout[[#This Row],[18-May]]-Spill[[#This Row],[18-May]]</f>
        <v>9.4000000000000057</v>
      </c>
      <c r="AY8">
        <f>FIn[[#This Row],[18-May]]-Fout[[#This Row],[19-May]]-Spill[[#This Row],[19-May]]</f>
        <v>12.200000000000003</v>
      </c>
      <c r="AZ8">
        <f>FIn[[#This Row],[19-May]]-Fout[[#This Row],[20-May]]-Spill[[#This Row],[20-May]]</f>
        <v>13</v>
      </c>
      <c r="BA8">
        <f>FIn[[#This Row],[20-May]]-Fout[[#This Row],[21-May]]-Spill[[#This Row],[21-May]]</f>
        <v>8.7999999999999972</v>
      </c>
      <c r="BB8">
        <f>FIn[[#This Row],[21-May]]-Fout[[#This Row],[22-May]]-Spill[[#This Row],[22-May]]</f>
        <v>13.200000000000017</v>
      </c>
      <c r="BC8">
        <f>FIn[[#This Row],[22-May]]-Fout[[#This Row],[23-May]]-Spill[[#This Row],[23-May]]</f>
        <v>10.199999999999989</v>
      </c>
      <c r="BD8">
        <f>FIn[[#This Row],[23-May]]-Fout[[#This Row],[24-May]]-Spill[[#This Row],[24-May]]</f>
        <v>9.7999999999999972</v>
      </c>
      <c r="BE8">
        <f>FIn[[#This Row],[24-May]]-Fout[[#This Row],[25-May]]-Spill[[#This Row],[25-May]]</f>
        <v>17.199999999999989</v>
      </c>
      <c r="BF8">
        <f>FIn[[#This Row],[25-May]]-Fout[[#This Row],[26-May]]-Spill[[#This Row],[26-May]]</f>
        <v>10.100000000000023</v>
      </c>
      <c r="BG8">
        <f>FIn[[#This Row],[26-May]]-Fout[[#This Row],[27-May]]-Spill[[#This Row],[27-May]]</f>
        <v>7.2</v>
      </c>
      <c r="BH8">
        <f>FIn[[#This Row],[27-May]]-Fout[[#This Row],[28-May]]-Spill[[#This Row],[28-May]]</f>
        <v>8.8999999999999915</v>
      </c>
      <c r="BI8">
        <f>FIn[[#This Row],[28-May]]-Fout[[#This Row],[29-May]]-Spill[[#This Row],[29-May]]</f>
        <v>8.7999999999999972</v>
      </c>
      <c r="BJ8">
        <f>FIn[[#This Row],[29-May]]-Fout[[#This Row],[30-May]]-Spill[[#This Row],[30-May]]</f>
        <v>13.200000000000017</v>
      </c>
      <c r="BK8">
        <f>FIn[[#This Row],[30-May]]-Fout[[#This Row],[31-May]]-Spill[[#This Row],[31-May]]</f>
        <v>9.7999999999999829</v>
      </c>
      <c r="BL8">
        <f>FIn[[#This Row],[31-May]]-Fout[[#This Row],[1-Jun]]-Spill[[#This Row],[1-Jun]]</f>
        <v>13.800000000000011</v>
      </c>
      <c r="BM8">
        <f>FIn[[#This Row],[1-Jun]]-Fout[[#This Row],[2-Jun]]-Spill[[#This Row],[2-Jun]]</f>
        <v>8.1999999999999886</v>
      </c>
      <c r="BN8">
        <f>FIn[[#This Row],[2-Jun]]-Fout[[#This Row],[3-Jun]]-Spill[[#This Row],[3-Jun]]</f>
        <v>6.6000000000000085</v>
      </c>
    </row>
    <row r="9" spans="1:66">
      <c r="A9" s="14">
        <v>44</v>
      </c>
      <c r="B9" t="s">
        <v>44</v>
      </c>
      <c r="C9" t="s">
        <v>45</v>
      </c>
      <c r="D9" t="s">
        <v>252</v>
      </c>
      <c r="E9">
        <f>FIn[[#This Row],[2-Apr]]-Fout[[#This Row],[3-Apr]]-Spill[[#This Row],[3-Apr]]</f>
        <v>15.799999999999978</v>
      </c>
      <c r="F9">
        <f>FIn[[#This Row],[3-Apr]]-Fout[[#This Row],[4-Apr]]-Spill[[#This Row],[4-Apr]]</f>
        <v>17.299999999999976</v>
      </c>
      <c r="G9">
        <f>FIn[[#This Row],[4-Apr]]-Fout[[#This Row],[5-Apr]]-Spill[[#This Row],[5-Apr]]</f>
        <v>16.899999999999977</v>
      </c>
      <c r="H9">
        <f>FIn[[#This Row],[5-Apr]]-Fout[[#This Row],[6-Apr]]-Spill[[#This Row],[6-Apr]]</f>
        <v>16.499999999999979</v>
      </c>
      <c r="I9">
        <f>FIn[[#This Row],[6-Apr]]-Fout[[#This Row],[7-Apr]]-Spill[[#This Row],[7-Apr]]</f>
        <v>16.100000000000044</v>
      </c>
      <c r="J9">
        <f>FIn[[#This Row],[7-Apr]]-Fout[[#This Row],[8-Apr]]-Spill[[#This Row],[8-Apr]]</f>
        <v>16.800000000000022</v>
      </c>
      <c r="K9" s="6">
        <f>FIn[[#This Row],[8-Apr]]-Fout[[#This Row],[9-Apr]]-Spill[[#This Row],[9-Apr]]</f>
        <v>17.79999999999999</v>
      </c>
      <c r="L9">
        <f>FIn[[#This Row],[9-Apr]]-Fout[[#This Row],[10-Apr]]-Spill[[#This Row],[10-Apr]]</f>
        <v>17.099999999999977</v>
      </c>
      <c r="M9">
        <f>FIn[[#This Row],[10-Apr]]-Fout[[#This Row],[11-Apr]]-Spill[[#This Row],[11-Apr]]</f>
        <v>12.500000000000023</v>
      </c>
      <c r="N9">
        <f>FIn[[#This Row],[11-Apr]]-Fout[[#This Row],[12-Apr]]-Spill[[#This Row],[12-Apr]]</f>
        <v>18.599999999999987</v>
      </c>
      <c r="O9">
        <f>FIn[[#This Row],[12-Apr]]-Fout[[#This Row],[13-Apr]]-Spill[[#This Row],[13-Apr]]</f>
        <v>17.70000000000001</v>
      </c>
      <c r="P9">
        <f>FIn[[#This Row],[13-Apr]]-Fout[[#This Row],[14-Apr]]-Spill[[#This Row],[14-Apr]]</f>
        <v>15.600000000000023</v>
      </c>
      <c r="Q9">
        <f>FIn[[#This Row],[14-Apr]]-Fout[[#This Row],[15-Apr]]-Spill[[#This Row],[15-Apr]]</f>
        <v>16.400000000000023</v>
      </c>
      <c r="R9">
        <f>FIn[[#This Row],[15-Apr]]-Fout[[#This Row],[16-Apr]]-Spill[[#This Row],[16-Apr]]</f>
        <v>17.399999999999977</v>
      </c>
      <c r="S9">
        <f>FIn[[#This Row],[16-Apr]]-Fout[[#This Row],[17-Apr]]-Spill[[#This Row],[17-Apr]]</f>
        <v>17.400000000000023</v>
      </c>
      <c r="T9">
        <f>FIn[[#This Row],[17-Apr]]-Fout[[#This Row],[18-Apr]]-Spill[[#This Row],[18-Apr]]</f>
        <v>19.299999999999976</v>
      </c>
      <c r="U9">
        <f>FIn[[#This Row],[18-Apr]]-Fout[[#This Row],[19-Apr]]-Spill[[#This Row],[19-Apr]]</f>
        <v>16.099999999999955</v>
      </c>
      <c r="V9">
        <f>FIn[[#This Row],[19-Apr]]-Fout[[#This Row],[20-Apr]]-Spill[[#This Row],[20-Apr]]</f>
        <v>28.500000000000046</v>
      </c>
      <c r="W9">
        <f>FIn[[#This Row],[20-Apr]]-Fout[[#This Row],[21-Apr]]-Spill[[#This Row],[21-Apr]]</f>
        <v>18.499999999999989</v>
      </c>
      <c r="X9">
        <f>FIn[[#This Row],[21-Apr]]-Fout[[#This Row],[22-Apr]]-Spill[[#This Row],[22-Apr]]</f>
        <v>16.199999999999989</v>
      </c>
      <c r="Y9">
        <f>FIn[[#This Row],[22-Apr]]-Fout[[#This Row],[23-Apr]]-Spill[[#This Row],[23-Apr]]</f>
        <v>17.099999999999977</v>
      </c>
      <c r="Z9">
        <f>FIn[[#This Row],[23-Apr]]-Fout[[#This Row],[24-Apr]]-Spill[[#This Row],[24-Apr]]</f>
        <v>17.099999999999909</v>
      </c>
      <c r="AA9">
        <f>FIn[[#This Row],[24-Apr]]-Fout[[#This Row],[25-Apr]]-Spill[[#This Row],[25-Apr]]</f>
        <v>17.700000000000045</v>
      </c>
      <c r="AB9">
        <f>FIn[[#This Row],[25-Apr]]-Fout[[#This Row],[26-Apr]]-Spill[[#This Row],[26-Apr]]</f>
        <v>18.399999999999977</v>
      </c>
      <c r="AC9">
        <f>FIn[[#This Row],[26-Apr]]-Fout[[#This Row],[27-Apr]]-Spill[[#This Row],[27-Apr]]</f>
        <v>14.700000000000045</v>
      </c>
      <c r="AD9">
        <f>FIn[[#This Row],[27-Apr]]-Fout[[#This Row],[28-Apr]]-Spill[[#This Row],[28-Apr]]</f>
        <v>14.999999999999977</v>
      </c>
      <c r="AE9">
        <f>FIn[[#This Row],[28-Apr]]-Fout[[#This Row],[29-Apr]]-Spill[[#This Row],[29-Apr]]</f>
        <v>17.299999999999955</v>
      </c>
      <c r="AF9">
        <f>FIn[[#This Row],[29-Apr]]-Fout[[#This Row],[30-Apr]]-Spill[[#This Row],[30-Apr]]</f>
        <v>19.000000000000092</v>
      </c>
      <c r="AG9">
        <f>FIn[[#This Row],[30-Apr]]-Fout[[#This Row],[1-May]]-Spill[[#This Row],[1-May]]</f>
        <v>16.699999999999978</v>
      </c>
      <c r="AH9">
        <f>FIn[[#This Row],[1-May]]-Fout[[#This Row],[2-May]]-Spill[[#This Row],[2-May]]</f>
        <v>17.899999999999999</v>
      </c>
      <c r="AI9">
        <f>FIn[[#This Row],[2-May]]-Fout[[#This Row],[3-May]]-Spill[[#This Row],[3-May]]</f>
        <v>17.099999999999987</v>
      </c>
      <c r="AJ9">
        <f>FIn[[#This Row],[3-May]]-Fout[[#This Row],[4-May]]-Spill[[#This Row],[4-May]]</f>
        <v>17.099999999999977</v>
      </c>
      <c r="AK9">
        <f>FIn[[#This Row],[4-May]]-Fout[[#This Row],[5-May]]-Spill[[#This Row],[5-May]]</f>
        <v>16.500000000000036</v>
      </c>
      <c r="AL9">
        <f>FIn[[#This Row],[5-May]]-Fout[[#This Row],[6-May]]-Spill[[#This Row],[6-May]]</f>
        <v>17.900000000000045</v>
      </c>
      <c r="AM9">
        <f>FIn[[#This Row],[6-May]]-Fout[[#This Row],[7-May]]-Spill[[#This Row],[7-May]]</f>
        <v>19.399999999999999</v>
      </c>
      <c r="AN9">
        <f>FIn[[#This Row],[7-May]]-Fout[[#This Row],[8-May]]-Spill[[#This Row],[8-May]]</f>
        <v>17.499999999999979</v>
      </c>
      <c r="AO9">
        <f>FIn[[#This Row],[8-May]]-Fout[[#This Row],[9-May]]-Spill[[#This Row],[9-May]]</f>
        <v>15.599999999999955</v>
      </c>
      <c r="AP9">
        <f>FIn[[#This Row],[9-May]]-Fout[[#This Row],[10-May]]-Spill[[#This Row],[10-May]]</f>
        <v>17.200000000000045</v>
      </c>
      <c r="AQ9">
        <f>FIn[[#This Row],[10-May]]-Fout[[#This Row],[11-May]]-Spill[[#This Row],[11-May]]</f>
        <v>19.899999999999956</v>
      </c>
      <c r="AS9">
        <f>FIn[[#This Row],[11-May]]-Fout[[#This Row],[13-May]]-Spill[[#This Row],[13-May]]</f>
        <v>38.200000000000045</v>
      </c>
      <c r="AT9">
        <f>FIn[[#This Row],[13-May]]-Fout[[#This Row],[14-May]]-Spill[[#This Row],[14-May]]</f>
        <v>18.399999999999999</v>
      </c>
      <c r="AU9">
        <f>FIn[[#This Row],[14-May]]-Fout[[#This Row],[15-May]]-Spill[[#This Row],[15-May]]</f>
        <v>18.2</v>
      </c>
      <c r="AV9">
        <f>FIn[[#This Row],[15-May]]-Fout[[#This Row],[16-May]]-Spill[[#This Row],[16-May]]</f>
        <v>19</v>
      </c>
      <c r="AW9">
        <f>FIn[[#This Row],[16-May]]-Fout[[#This Row],[17-May]]-Spill[[#This Row],[17-May]]</f>
        <v>16.3</v>
      </c>
      <c r="AX9">
        <f>FIn[[#This Row],[17-May]]-Fout[[#This Row],[18-May]]-Spill[[#This Row],[18-May]]</f>
        <v>15.100000000000069</v>
      </c>
      <c r="AY9">
        <f>FIn[[#This Row],[18-May]]-Fout[[#This Row],[19-May]]-Spill[[#This Row],[19-May]]</f>
        <v>17.399999999999977</v>
      </c>
      <c r="AZ9">
        <f>FIn[[#This Row],[19-May]]-Fout[[#This Row],[20-May]]-Spill[[#This Row],[20-May]]</f>
        <v>18.299999999999955</v>
      </c>
      <c r="BA9">
        <f>FIn[[#This Row],[20-May]]-Fout[[#This Row],[21-May]]-Spill[[#This Row],[21-May]]</f>
        <v>19.600000000000044</v>
      </c>
      <c r="BB9">
        <f>FIn[[#This Row],[21-May]]-Fout[[#This Row],[22-May]]-Spill[[#This Row],[22-May]]</f>
        <v>13.999999999999989</v>
      </c>
      <c r="BC9">
        <f>FIn[[#This Row],[22-May]]-Fout[[#This Row],[23-May]]-Spill[[#This Row],[23-May]]</f>
        <v>15.6</v>
      </c>
      <c r="BD9">
        <f>FIn[[#This Row],[23-May]]-Fout[[#This Row],[24-May]]-Spill[[#This Row],[24-May]]</f>
        <v>19.500000000000011</v>
      </c>
      <c r="BE9">
        <f>FIn[[#This Row],[24-May]]-Fout[[#This Row],[25-May]]-Spill[[#This Row],[25-May]]</f>
        <v>20.699999999999932</v>
      </c>
      <c r="BF9">
        <f>FIn[[#This Row],[25-May]]-Fout[[#This Row],[26-May]]-Spill[[#This Row],[26-May]]</f>
        <v>16.900000000000091</v>
      </c>
      <c r="BG9">
        <f>FIn[[#This Row],[26-May]]-Fout[[#This Row],[27-May]]-Spill[[#This Row],[27-May]]</f>
        <v>12.299999999999931</v>
      </c>
      <c r="BH9">
        <f>FIn[[#This Row],[27-May]]-Fout[[#This Row],[28-May]]-Spill[[#This Row],[28-May]]</f>
        <v>13.6</v>
      </c>
      <c r="BI9">
        <f>FIn[[#This Row],[28-May]]-Fout[[#This Row],[29-May]]-Spill[[#This Row],[29-May]]</f>
        <v>17.000000000000068</v>
      </c>
      <c r="BJ9">
        <f>FIn[[#This Row],[29-May]]-Fout[[#This Row],[30-May]]-Spill[[#This Row],[30-May]]</f>
        <v>17.600000000000001</v>
      </c>
      <c r="BK9">
        <f>FIn[[#This Row],[30-May]]-Fout[[#This Row],[31-May]]-Spill[[#This Row],[31-May]]</f>
        <v>18.300000000000022</v>
      </c>
      <c r="BL9">
        <f>FIn[[#This Row],[31-May]]-Fout[[#This Row],[1-Jun]]-Spill[[#This Row],[1-Jun]]</f>
        <v>20.500000000000046</v>
      </c>
      <c r="BM9">
        <f>FIn[[#This Row],[1-Jun]]-Fout[[#This Row],[2-Jun]]-Spill[[#This Row],[2-Jun]]</f>
        <v>15.7</v>
      </c>
      <c r="BN9">
        <f>FIn[[#This Row],[2-Jun]]-Fout[[#This Row],[3-Jun]]-Spill[[#This Row],[3-Jun]]</f>
        <v>10.8</v>
      </c>
    </row>
    <row r="10" spans="1:66">
      <c r="A10" s="13">
        <v>45</v>
      </c>
      <c r="B10" t="s">
        <v>44</v>
      </c>
      <c r="C10" t="s">
        <v>47</v>
      </c>
      <c r="D10" t="s">
        <v>252</v>
      </c>
      <c r="E10">
        <f>FIn[[#This Row],[2-Apr]]-Fout[[#This Row],[3-Apr]]-Spill[[#This Row],[3-Apr]]</f>
        <v>16.199999999999932</v>
      </c>
      <c r="F10">
        <f>FIn[[#This Row],[3-Apr]]-Fout[[#This Row],[4-Apr]]-Spill[[#This Row],[4-Apr]]</f>
        <v>18.200000000000024</v>
      </c>
      <c r="G10">
        <f>FIn[[#This Row],[4-Apr]]-Fout[[#This Row],[5-Apr]]-Spill[[#This Row],[5-Apr]]</f>
        <v>18.600000000000044</v>
      </c>
      <c r="H10">
        <f>FIn[[#This Row],[5-Apr]]-Fout[[#This Row],[6-Apr]]-Spill[[#This Row],[6-Apr]]</f>
        <v>16.299999999999933</v>
      </c>
      <c r="I10">
        <f>FIn[[#This Row],[6-Apr]]-Fout[[#This Row],[7-Apr]]-Spill[[#This Row],[7-Apr]]</f>
        <v>17</v>
      </c>
      <c r="J10">
        <f>FIn[[#This Row],[7-Apr]]-Fout[[#This Row],[8-Apr]]-Spill[[#This Row],[8-Apr]]</f>
        <v>15.600000000000046</v>
      </c>
      <c r="K10" s="6">
        <f>FIn[[#This Row],[8-Apr]]-Fout[[#This Row],[9-Apr]]-Spill[[#This Row],[9-Apr]]</f>
        <v>14.2</v>
      </c>
      <c r="L10">
        <f>FIn[[#This Row],[9-Apr]]-Fout[[#This Row],[10-Apr]]-Spill[[#This Row],[10-Apr]]</f>
        <v>8.9000000000000057</v>
      </c>
      <c r="M10">
        <f>FIn[[#This Row],[10-Apr]]-Fout[[#This Row],[11-Apr]]-Spill[[#This Row],[11-Apr]]</f>
        <v>16.899999999999991</v>
      </c>
      <c r="N10">
        <f>FIn[[#This Row],[11-Apr]]-Fout[[#This Row],[12-Apr]]-Spill[[#This Row],[12-Apr]]</f>
        <v>13.699999999999998</v>
      </c>
      <c r="O10">
        <f>FIn[[#This Row],[12-Apr]]-Fout[[#This Row],[13-Apr]]-Spill[[#This Row],[13-Apr]]</f>
        <v>15.5</v>
      </c>
      <c r="P10">
        <f>FIn[[#This Row],[13-Apr]]-Fout[[#This Row],[14-Apr]]-Spill[[#This Row],[14-Apr]]</f>
        <v>16.599999999999994</v>
      </c>
      <c r="Q10">
        <f>FIn[[#This Row],[14-Apr]]-Fout[[#This Row],[15-Apr]]-Spill[[#This Row],[15-Apr]]</f>
        <v>17.499999999999986</v>
      </c>
      <c r="R10">
        <f>FIn[[#This Row],[15-Apr]]-Fout[[#This Row],[16-Apr]]-Spill[[#This Row],[16-Apr]]</f>
        <v>16.599999999999994</v>
      </c>
      <c r="S10">
        <f>FIn[[#This Row],[16-Apr]]-Fout[[#This Row],[17-Apr]]-Spill[[#This Row],[17-Apr]]</f>
        <v>14.700000000000003</v>
      </c>
      <c r="T10">
        <f>FIn[[#This Row],[17-Apr]]-Fout[[#This Row],[18-Apr]]-Spill[[#This Row],[18-Apr]]</f>
        <v>13.299999999999997</v>
      </c>
      <c r="U10">
        <f>FIn[[#This Row],[18-Apr]]-Fout[[#This Row],[19-Apr]]-Spill[[#This Row],[19-Apr]]</f>
        <v>13.800000000000011</v>
      </c>
      <c r="V10">
        <f>FIn[[#This Row],[19-Apr]]-Fout[[#This Row],[20-Apr]]-Spill[[#This Row],[20-Apr]]</f>
        <v>11.799999999999997</v>
      </c>
      <c r="W10">
        <f>FIn[[#This Row],[20-Apr]]-Fout[[#This Row],[21-Apr]]-Spill[[#This Row],[21-Apr]]</f>
        <v>11</v>
      </c>
      <c r="X10">
        <f>FIn[[#This Row],[21-Apr]]-Fout[[#This Row],[22-Apr]]-Spill[[#This Row],[22-Apr]]</f>
        <v>7.5999999999999943</v>
      </c>
      <c r="Y10">
        <f>FIn[[#This Row],[22-Apr]]-Fout[[#This Row],[23-Apr]]-Spill[[#This Row],[23-Apr]]</f>
        <v>8.5</v>
      </c>
      <c r="Z10">
        <f>FIn[[#This Row],[23-Apr]]-Fout[[#This Row],[24-Apr]]-Spill[[#This Row],[24-Apr]]</f>
        <v>10.299999999999983</v>
      </c>
      <c r="AA10">
        <f>FIn[[#This Row],[24-Apr]]-Fout[[#This Row],[25-Apr]]-Spill[[#This Row],[25-Apr]]</f>
        <v>10.500000000000014</v>
      </c>
      <c r="AB10">
        <f>FIn[[#This Row],[25-Apr]]-Fout[[#This Row],[26-Apr]]-Spill[[#This Row],[26-Apr]]</f>
        <v>12.399999999999991</v>
      </c>
      <c r="AC10">
        <f>FIn[[#This Row],[26-Apr]]-Fout[[#This Row],[27-Apr]]-Spill[[#This Row],[27-Apr]]</f>
        <v>12.599999999999994</v>
      </c>
      <c r="AD10">
        <f>FIn[[#This Row],[27-Apr]]-Fout[[#This Row],[28-Apr]]-Spill[[#This Row],[28-Apr]]</f>
        <v>12.000000000000014</v>
      </c>
      <c r="AE10">
        <f>FIn[[#This Row],[28-Apr]]-Fout[[#This Row],[29-Apr]]-Spill[[#This Row],[29-Apr]]</f>
        <v>10.599999999999994</v>
      </c>
      <c r="AF10">
        <f>FIn[[#This Row],[29-Apr]]-Fout[[#This Row],[30-Apr]]-Spill[[#This Row],[30-Apr]]</f>
        <v>9</v>
      </c>
      <c r="AG10">
        <f>FIn[[#This Row],[30-Apr]]-Fout[[#This Row],[1-May]]-Spill[[#This Row],[1-May]]</f>
        <v>10.700000000000003</v>
      </c>
      <c r="AH10">
        <f>FIn[[#This Row],[1-May]]-Fout[[#This Row],[2-May]]-Spill[[#This Row],[2-May]]</f>
        <v>11.5</v>
      </c>
      <c r="AI10">
        <f>FIn[[#This Row],[2-May]]-Fout[[#This Row],[3-May]]-Spill[[#This Row],[3-May]]</f>
        <v>8.7999999999999972</v>
      </c>
      <c r="AJ10">
        <f>FIn[[#This Row],[3-May]]-Fout[[#This Row],[4-May]]-Spill[[#This Row],[4-May]]</f>
        <v>10.799999999999983</v>
      </c>
      <c r="AK10">
        <f>FIn[[#This Row],[4-May]]-Fout[[#This Row],[5-May]]-Spill[[#This Row],[5-May]]</f>
        <v>10.700000000000017</v>
      </c>
      <c r="AL10">
        <f>FIn[[#This Row],[5-May]]-Fout[[#This Row],[6-May]]-Spill[[#This Row],[6-May]]</f>
        <v>9.3000000000000114</v>
      </c>
      <c r="AM10">
        <f>FIn[[#This Row],[6-May]]-Fout[[#This Row],[7-May]]-Spill[[#This Row],[7-May]]</f>
        <v>12</v>
      </c>
      <c r="AN10">
        <f>FIn[[#This Row],[7-May]]-Fout[[#This Row],[8-May]]-Spill[[#This Row],[8-May]]</f>
        <v>12.5</v>
      </c>
      <c r="AO10">
        <f>FIn[[#This Row],[8-May]]-Fout[[#This Row],[9-May]]-Spill[[#This Row],[9-May]]</f>
        <v>8.800000000000006</v>
      </c>
      <c r="AP10">
        <f>FIn[[#This Row],[9-May]]-Fout[[#This Row],[10-May]]-Spill[[#This Row],[10-May]]</f>
        <v>13.300000000000011</v>
      </c>
      <c r="AQ10">
        <f>FIn[[#This Row],[10-May]]-Fout[[#This Row],[11-May]]-Spill[[#This Row],[11-May]]</f>
        <v>10</v>
      </c>
      <c r="AS10">
        <f>FIn[[#This Row],[11-May]]-Fout[[#This Row],[13-May]]-Spill[[#This Row],[13-May]]</f>
        <v>20.799999999999997</v>
      </c>
      <c r="AT10">
        <f>FIn[[#This Row],[13-May]]-Fout[[#This Row],[14-May]]-Spill[[#This Row],[14-May]]</f>
        <v>11.100000000000023</v>
      </c>
      <c r="AU10">
        <f>FIn[[#This Row],[14-May]]-Fout[[#This Row],[15-May]]-Spill[[#This Row],[15-May]]</f>
        <v>11.399999999999991</v>
      </c>
      <c r="AV10">
        <f>FIn[[#This Row],[15-May]]-Fout[[#This Row],[16-May]]-Spill[[#This Row],[16-May]]</f>
        <v>9.3999999999999915</v>
      </c>
      <c r="AW10">
        <f>FIn[[#This Row],[16-May]]-Fout[[#This Row],[17-May]]-Spill[[#This Row],[17-May]]</f>
        <v>8.5</v>
      </c>
      <c r="AX10">
        <f>FIn[[#This Row],[17-May]]-Fout[[#This Row],[18-May]]-Spill[[#This Row],[18-May]]</f>
        <v>10.900000000000006</v>
      </c>
      <c r="AY10">
        <f>FIn[[#This Row],[18-May]]-Fout[[#This Row],[19-May]]-Spill[[#This Row],[19-May]]</f>
        <v>10.599999999999994</v>
      </c>
      <c r="AZ10">
        <f>FIn[[#This Row],[19-May]]-Fout[[#This Row],[20-May]]-Spill[[#This Row],[20-May]]</f>
        <v>10.5</v>
      </c>
      <c r="BA10">
        <f>FIn[[#This Row],[20-May]]-Fout[[#This Row],[21-May]]-Spill[[#This Row],[21-May]]</f>
        <v>8.8000000000000114</v>
      </c>
      <c r="BB10">
        <f>FIn[[#This Row],[21-May]]-Fout[[#This Row],[22-May]]-Spill[[#This Row],[22-May]]</f>
        <v>11</v>
      </c>
      <c r="BC10">
        <f>FIn[[#This Row],[22-May]]-Fout[[#This Row],[23-May]]-Spill[[#This Row],[23-May]]</f>
        <v>12.299999999999983</v>
      </c>
      <c r="BD10">
        <f>FIn[[#This Row],[23-May]]-Fout[[#This Row],[24-May]]-Spill[[#This Row],[24-May]]</f>
        <v>12.200000000000017</v>
      </c>
      <c r="BE10">
        <f>FIn[[#This Row],[24-May]]-Fout[[#This Row],[25-May]]-Spill[[#This Row],[25-May]]</f>
        <v>13.800000000000011</v>
      </c>
      <c r="BF10">
        <f>FIn[[#This Row],[25-May]]-Fout[[#This Row],[26-May]]-Spill[[#This Row],[26-May]]</f>
        <v>9.1999999999999886</v>
      </c>
      <c r="BG10">
        <f>FIn[[#This Row],[26-May]]-Fout[[#This Row],[27-May]]-Spill[[#This Row],[27-May]]</f>
        <v>10.5</v>
      </c>
      <c r="BH10">
        <f>FIn[[#This Row],[27-May]]-Fout[[#This Row],[28-May]]-Spill[[#This Row],[28-May]]</f>
        <v>11.200000000000017</v>
      </c>
      <c r="BI10">
        <f>FIn[[#This Row],[28-May]]-Fout[[#This Row],[29-May]]-Spill[[#This Row],[29-May]]</f>
        <v>9.8999999999999915</v>
      </c>
      <c r="BJ10">
        <f>FIn[[#This Row],[29-May]]-Fout[[#This Row],[30-May]]-Spill[[#This Row],[30-May]]</f>
        <v>11.5</v>
      </c>
      <c r="BK10">
        <f>FIn[[#This Row],[30-May]]-Fout[[#This Row],[31-May]]-Spill[[#This Row],[31-May]]</f>
        <v>10.600000000000023</v>
      </c>
      <c r="BL10">
        <f>FIn[[#This Row],[31-May]]-Fout[[#This Row],[1-Jun]]-Spill[[#This Row],[1-Jun]]</f>
        <v>13.299999999999983</v>
      </c>
      <c r="BM10">
        <f>FIn[[#This Row],[1-Jun]]-Fout[[#This Row],[2-Jun]]-Spill[[#This Row],[2-Jun]]</f>
        <v>9.3000000000000114</v>
      </c>
      <c r="BN10">
        <f>FIn[[#This Row],[2-Jun]]-Fout[[#This Row],[3-Jun]]-Spill[[#This Row],[3-Jun]]</f>
        <v>7.8999999999999915</v>
      </c>
    </row>
    <row r="11" spans="1:66">
      <c r="A11" s="14">
        <v>46</v>
      </c>
      <c r="B11" t="s">
        <v>44</v>
      </c>
      <c r="C11" t="s">
        <v>47</v>
      </c>
      <c r="D11" t="s">
        <v>252</v>
      </c>
      <c r="E11">
        <f>FIn[[#This Row],[2-Apr]]-Fout[[#This Row],[3-Apr]]-Spill[[#This Row],[3-Apr]]</f>
        <v>18.099999999999977</v>
      </c>
      <c r="F11">
        <f>FIn[[#This Row],[3-Apr]]-Fout[[#This Row],[4-Apr]]-Spill[[#This Row],[4-Apr]]</f>
        <v>17.700000000000045</v>
      </c>
      <c r="G11">
        <f>FIn[[#This Row],[4-Apr]]-Fout[[#This Row],[5-Apr]]-Spill[[#This Row],[5-Apr]]</f>
        <v>14.799999999999931</v>
      </c>
      <c r="H11">
        <f>FIn[[#This Row],[5-Apr]]-Fout[[#This Row],[6-Apr]]-Spill[[#This Row],[6-Apr]]</f>
        <v>16.400000000000045</v>
      </c>
      <c r="I11">
        <f>FIn[[#This Row],[6-Apr]]-Fout[[#This Row],[7-Apr]]-Spill[[#This Row],[7-Apr]]</f>
        <v>17.800000000000022</v>
      </c>
      <c r="J11">
        <f>FIn[[#This Row],[7-Apr]]-Fout[[#This Row],[8-Apr]]-Spill[[#This Row],[8-Apr]]</f>
        <v>18.499999999999979</v>
      </c>
      <c r="K11" s="6">
        <f>FIn[[#This Row],[8-Apr]]-Fout[[#This Row],[9-Apr]]-Spill[[#This Row],[9-Apr]]</f>
        <v>13.900000000000011</v>
      </c>
      <c r="L11">
        <f>FIn[[#This Row],[9-Apr]]-Fout[[#This Row],[10-Apr]]-Spill[[#This Row],[10-Apr]]</f>
        <v>13.299999999999997</v>
      </c>
      <c r="M11">
        <f>FIn[[#This Row],[10-Apr]]-Fout[[#This Row],[11-Apr]]-Spill[[#This Row],[11-Apr]]</f>
        <v>13.400000000000006</v>
      </c>
      <c r="N11">
        <f>FIn[[#This Row],[11-Apr]]-Fout[[#This Row],[12-Apr]]-Spill[[#This Row],[12-Apr]]</f>
        <v>15.299999999999997</v>
      </c>
      <c r="O11">
        <f>FIn[[#This Row],[12-Apr]]-Fout[[#This Row],[13-Apr]]-Spill[[#This Row],[13-Apr]]</f>
        <v>15.299999999999983</v>
      </c>
      <c r="P11">
        <f>FIn[[#This Row],[13-Apr]]-Fout[[#This Row],[14-Apr]]-Spill[[#This Row],[14-Apr]]</f>
        <v>16.300000000000011</v>
      </c>
      <c r="Q11">
        <f>FIn[[#This Row],[14-Apr]]-Fout[[#This Row],[15-Apr]]-Spill[[#This Row],[15-Apr]]</f>
        <v>16</v>
      </c>
      <c r="R11">
        <f>FIn[[#This Row],[15-Apr]]-Fout[[#This Row],[16-Apr]]-Spill[[#This Row],[16-Apr]]</f>
        <v>11.999999999999996</v>
      </c>
      <c r="S11">
        <f>FIn[[#This Row],[16-Apr]]-Fout[[#This Row],[17-Apr]]-Spill[[#This Row],[17-Apr]]</f>
        <v>15.599999999999994</v>
      </c>
      <c r="T11">
        <f>FIn[[#This Row],[17-Apr]]-Fout[[#This Row],[18-Apr]]-Spill[[#This Row],[18-Apr]]</f>
        <v>15</v>
      </c>
      <c r="U11">
        <f>FIn[[#This Row],[18-Apr]]-Fout[[#This Row],[19-Apr]]-Spill[[#This Row],[19-Apr]]</f>
        <v>17.399999999999991</v>
      </c>
      <c r="V11">
        <f>FIn[[#This Row],[19-Apr]]-Fout[[#This Row],[20-Apr]]-Spill[[#This Row],[20-Apr]]</f>
        <v>14.500000000000014</v>
      </c>
      <c r="W11">
        <f>FIn[[#This Row],[20-Apr]]-Fout[[#This Row],[21-Apr]]-Spill[[#This Row],[21-Apr]]</f>
        <v>9.2999999999999972</v>
      </c>
      <c r="X11">
        <f>FIn[[#This Row],[21-Apr]]-Fout[[#This Row],[22-Apr]]-Spill[[#This Row],[22-Apr]]</f>
        <v>12.900000000000006</v>
      </c>
      <c r="Y11">
        <f>FIn[[#This Row],[22-Apr]]-Fout[[#This Row],[23-Apr]]-Spill[[#This Row],[23-Apr]]</f>
        <v>12.5</v>
      </c>
      <c r="Z11">
        <f>FIn[[#This Row],[23-Apr]]-Fout[[#This Row],[24-Apr]]-Spill[[#This Row],[24-Apr]]</f>
        <v>11.699999999999989</v>
      </c>
      <c r="AA11">
        <f>FIn[[#This Row],[24-Apr]]-Fout[[#This Row],[25-Apr]]-Spill[[#This Row],[25-Apr]]</f>
        <v>7.1000000000000174</v>
      </c>
      <c r="AB11">
        <f>FIn[[#This Row],[25-Apr]]-Fout[[#This Row],[26-Apr]]-Spill[[#This Row],[26-Apr]]</f>
        <v>6.7999999999999972</v>
      </c>
      <c r="AC11">
        <f>FIn[[#This Row],[26-Apr]]-Fout[[#This Row],[27-Apr]]-Spill[[#This Row],[27-Apr]]</f>
        <v>7.5999999999999943</v>
      </c>
      <c r="AD11">
        <f>FIn[[#This Row],[27-Apr]]-Fout[[#This Row],[28-Apr]]-Spill[[#This Row],[28-Apr]]</f>
        <v>11.600000000000023</v>
      </c>
      <c r="AE11">
        <f>FIn[[#This Row],[28-Apr]]-Fout[[#This Row],[29-Apr]]-Spill[[#This Row],[29-Apr]]</f>
        <v>9</v>
      </c>
      <c r="AF11">
        <f>FIn[[#This Row],[29-Apr]]-Fout[[#This Row],[30-Apr]]-Spill[[#This Row],[30-Apr]]</f>
        <v>8.6999999999999886</v>
      </c>
      <c r="AG11">
        <f>FIn[[#This Row],[30-Apr]]-Fout[[#This Row],[1-May]]-Spill[[#This Row],[1-May]]</f>
        <v>5</v>
      </c>
      <c r="AH11">
        <f>FIn[[#This Row],[1-May]]-Fout[[#This Row],[2-May]]-Spill[[#This Row],[2-May]]</f>
        <v>9.7999999999999972</v>
      </c>
      <c r="AI11">
        <f>FIn[[#This Row],[2-May]]-Fout[[#This Row],[3-May]]-Spill[[#This Row],[3-May]]</f>
        <v>10.400000000000006</v>
      </c>
      <c r="AJ11">
        <f>FIn[[#This Row],[3-May]]-Fout[[#This Row],[4-May]]-Spill[[#This Row],[4-May]]</f>
        <v>12.600000000000023</v>
      </c>
      <c r="AK11">
        <f>FIn[[#This Row],[4-May]]-Fout[[#This Row],[5-May]]-Spill[[#This Row],[5-May]]</f>
        <v>10.699999999999989</v>
      </c>
      <c r="AL11">
        <f>FIn[[#This Row],[5-May]]-Fout[[#This Row],[6-May]]-Spill[[#This Row],[6-May]]</f>
        <v>7.7999999999999972</v>
      </c>
      <c r="AM11">
        <f>FIn[[#This Row],[6-May]]-Fout[[#This Row],[7-May]]-Spill[[#This Row],[7-May]]</f>
        <v>9.4000000000000057</v>
      </c>
      <c r="AN11">
        <f>FIn[[#This Row],[7-May]]-Fout[[#This Row],[8-May]]-Spill[[#This Row],[8-May]]</f>
        <v>12.799999999999997</v>
      </c>
      <c r="AO11">
        <f>FIn[[#This Row],[8-May]]-Fout[[#This Row],[9-May]]-Spill[[#This Row],[9-May]]</f>
        <v>10.299999999999997</v>
      </c>
      <c r="AP11">
        <f>FIn[[#This Row],[9-May]]-Fout[[#This Row],[10-May]]-Spill[[#This Row],[10-May]]</f>
        <v>12</v>
      </c>
      <c r="AQ11">
        <f>FIn[[#This Row],[10-May]]-Fout[[#This Row],[11-May]]-Spill[[#This Row],[11-May]]</f>
        <v>9.2999999999999829</v>
      </c>
      <c r="AS11">
        <f>FIn[[#This Row],[11-May]]-Fout[[#This Row],[13-May]]-Spill[[#This Row],[13-May]]</f>
        <v>20</v>
      </c>
      <c r="AT11">
        <f>FIn[[#This Row],[13-May]]-Fout[[#This Row],[14-May]]-Spill[[#This Row],[14-May]]</f>
        <v>10.900000000000006</v>
      </c>
      <c r="AU11">
        <f>FIn[[#This Row],[14-May]]-Fout[[#This Row],[15-May]]-Spill[[#This Row],[15-May]]</f>
        <v>10.700000000000006</v>
      </c>
      <c r="AV11">
        <f>FIn[[#This Row],[15-May]]-Fout[[#This Row],[16-May]]-Spill[[#This Row],[16-May]]</f>
        <v>10.399999999999991</v>
      </c>
      <c r="AW11">
        <f>FIn[[#This Row],[16-May]]-Fout[[#This Row],[17-May]]-Spill[[#This Row],[17-May]]</f>
        <v>11.799999999999997</v>
      </c>
      <c r="AX11">
        <f>FIn[[#This Row],[17-May]]-Fout[[#This Row],[18-May]]-Spill[[#This Row],[18-May]]</f>
        <v>9.3000000000000167</v>
      </c>
      <c r="AY11">
        <f>FIn[[#This Row],[18-May]]-Fout[[#This Row],[19-May]]-Spill[[#This Row],[19-May]]</f>
        <v>11.199999999999989</v>
      </c>
      <c r="AZ11">
        <f>FIn[[#This Row],[19-May]]-Fout[[#This Row],[20-May]]-Spill[[#This Row],[20-May]]</f>
        <v>8.2000000000000028</v>
      </c>
      <c r="BA11">
        <f>FIn[[#This Row],[20-May]]-Fout[[#This Row],[21-May]]-Spill[[#This Row],[21-May]]</f>
        <v>10.5</v>
      </c>
      <c r="BB11">
        <f>FIn[[#This Row],[21-May]]-Fout[[#This Row],[22-May]]-Spill[[#This Row],[22-May]]</f>
        <v>12.200000000000017</v>
      </c>
      <c r="BC11">
        <f>FIn[[#This Row],[22-May]]-Fout[[#This Row],[23-May]]-Spill[[#This Row],[23-May]]</f>
        <v>11.699999999999989</v>
      </c>
      <c r="BD11">
        <f>FIn[[#This Row],[23-May]]-Fout[[#This Row],[24-May]]-Spill[[#This Row],[24-May]]</f>
        <v>11.100000000000009</v>
      </c>
      <c r="BE11">
        <f>FIn[[#This Row],[24-May]]-Fout[[#This Row],[25-May]]-Spill[[#This Row],[25-May]]</f>
        <v>14.400000000000006</v>
      </c>
      <c r="BF11">
        <f>FIn[[#This Row],[25-May]]-Fout[[#This Row],[26-May]]-Spill[[#This Row],[26-May]]</f>
        <v>10.800000000000011</v>
      </c>
      <c r="BG11">
        <f>FIn[[#This Row],[26-May]]-Fout[[#This Row],[27-May]]-Spill[[#This Row],[27-May]]</f>
        <v>13.599999999999994</v>
      </c>
      <c r="BH11">
        <f>FIn[[#This Row],[27-May]]-Fout[[#This Row],[28-May]]-Spill[[#This Row],[28-May]]</f>
        <v>12</v>
      </c>
      <c r="BI11">
        <f>FIn[[#This Row],[28-May]]-Fout[[#This Row],[29-May]]-Spill[[#This Row],[29-May]]</f>
        <v>10.400000000000006</v>
      </c>
      <c r="BJ11">
        <f>FIn[[#This Row],[29-May]]-Fout[[#This Row],[30-May]]-Spill[[#This Row],[30-May]]</f>
        <v>14.400000000000006</v>
      </c>
      <c r="BK11">
        <f>FIn[[#This Row],[30-May]]-Fout[[#This Row],[31-May]]-Spill[[#This Row],[31-May]]</f>
        <v>6.5999999999999943</v>
      </c>
      <c r="BL11">
        <f>FIn[[#This Row],[31-May]]-Fout[[#This Row],[1-Jun]]-Spill[[#This Row],[1-Jun]]</f>
        <v>13.900000000000006</v>
      </c>
      <c r="BM11">
        <f>FIn[[#This Row],[1-Jun]]-Fout[[#This Row],[2-Jun]]-Spill[[#This Row],[2-Jun]]</f>
        <v>11.200000000000003</v>
      </c>
      <c r="BN11">
        <f>FIn[[#This Row],[2-Jun]]-Fout[[#This Row],[3-Jun]]-Spill[[#This Row],[3-Jun]]</f>
        <v>7.6000000000000085</v>
      </c>
    </row>
    <row r="12" spans="1:66">
      <c r="A12" s="13">
        <v>47</v>
      </c>
      <c r="B12" t="s">
        <v>44</v>
      </c>
      <c r="C12" t="s">
        <v>45</v>
      </c>
      <c r="D12" t="s">
        <v>252</v>
      </c>
      <c r="E12">
        <f>FIn[[#This Row],[2-Apr]]-Fout[[#This Row],[3-Apr]]-Spill[[#This Row],[3-Apr]]</f>
        <v>20.499999999999908</v>
      </c>
      <c r="F12">
        <f>FIn[[#This Row],[3-Apr]]-Fout[[#This Row],[4-Apr]]-Spill[[#This Row],[4-Apr]]</f>
        <v>14.700000000000045</v>
      </c>
      <c r="G12">
        <f>FIn[[#This Row],[4-Apr]]-Fout[[#This Row],[5-Apr]]-Spill[[#This Row],[5-Apr]]</f>
        <v>16.099999999999987</v>
      </c>
      <c r="H12">
        <f>FIn[[#This Row],[5-Apr]]-Fout[[#This Row],[6-Apr]]-Spill[[#This Row],[6-Apr]]</f>
        <v>14.399999999999988</v>
      </c>
      <c r="I12">
        <f>FIn[[#This Row],[6-Apr]]-Fout[[#This Row],[7-Apr]]-Spill[[#This Row],[7-Apr]]</f>
        <v>16.800000000000022</v>
      </c>
      <c r="J12">
        <f>FIn[[#This Row],[7-Apr]]-Fout[[#This Row],[8-Apr]]-Spill[[#This Row],[8-Apr]]</f>
        <v>15.299999999999988</v>
      </c>
      <c r="K12" s="6">
        <f>FIn[[#This Row],[8-Apr]]-Fout[[#This Row],[9-Apr]]-Spill[[#This Row],[9-Apr]]</f>
        <v>11.599999999999989</v>
      </c>
      <c r="L12">
        <f>FIn[[#This Row],[9-Apr]]-Fout[[#This Row],[10-Apr]]-Spill[[#This Row],[10-Apr]]</f>
        <v>12.500000000000011</v>
      </c>
      <c r="M12">
        <f>FIn[[#This Row],[10-Apr]]-Fout[[#This Row],[11-Apr]]-Spill[[#This Row],[11-Apr]]</f>
        <v>12.9</v>
      </c>
      <c r="N12">
        <f>FIn[[#This Row],[11-Apr]]-Fout[[#This Row],[12-Apr]]-Spill[[#This Row],[12-Apr]]</f>
        <v>15.199999999999989</v>
      </c>
      <c r="O12">
        <f>FIn[[#This Row],[12-Apr]]-Fout[[#This Row],[13-Apr]]-Spill[[#This Row],[13-Apr]]</f>
        <v>15.500000000000011</v>
      </c>
      <c r="P12">
        <f>FIn[[#This Row],[13-Apr]]-Fout[[#This Row],[14-Apr]]-Spill[[#This Row],[14-Apr]]</f>
        <v>13.8</v>
      </c>
      <c r="Q12">
        <f>FIn[[#This Row],[14-Apr]]-Fout[[#This Row],[15-Apr]]-Spill[[#This Row],[15-Apr]]</f>
        <v>12</v>
      </c>
      <c r="R12">
        <f>FIn[[#This Row],[15-Apr]]-Fout[[#This Row],[16-Apr]]-Spill[[#This Row],[16-Apr]]</f>
        <v>14.999999999999954</v>
      </c>
      <c r="S12">
        <f>FIn[[#This Row],[16-Apr]]-Fout[[#This Row],[17-Apr]]-Spill[[#This Row],[17-Apr]]</f>
        <v>14.800000000000022</v>
      </c>
      <c r="T12">
        <f>FIn[[#This Row],[17-Apr]]-Fout[[#This Row],[18-Apr]]-Spill[[#This Row],[18-Apr]]</f>
        <v>17.899999999999956</v>
      </c>
      <c r="U12">
        <f>FIn[[#This Row],[18-Apr]]-Fout[[#This Row],[19-Apr]]-Spill[[#This Row],[19-Apr]]</f>
        <v>16.100000000000001</v>
      </c>
      <c r="V12">
        <f>FIn[[#This Row],[19-Apr]]-Fout[[#This Row],[20-Apr]]-Spill[[#This Row],[20-Apr]]</f>
        <v>13.900000000000045</v>
      </c>
      <c r="W12">
        <f>FIn[[#This Row],[20-Apr]]-Fout[[#This Row],[21-Apr]]-Spill[[#This Row],[21-Apr]]</f>
        <v>12.299999999999978</v>
      </c>
      <c r="X12">
        <f>FIn[[#This Row],[21-Apr]]-Fout[[#This Row],[22-Apr]]-Spill[[#This Row],[22-Apr]]</f>
        <v>14.999999999999989</v>
      </c>
      <c r="Y12">
        <f>FIn[[#This Row],[22-Apr]]-Fout[[#This Row],[23-Apr]]-Spill[[#This Row],[23-Apr]]</f>
        <v>14.800000000000022</v>
      </c>
      <c r="Z12">
        <f>FIn[[#This Row],[23-Apr]]-Fout[[#This Row],[24-Apr]]-Spill[[#This Row],[24-Apr]]</f>
        <v>12.400000000000045</v>
      </c>
      <c r="AA12">
        <f>FIn[[#This Row],[24-Apr]]-Fout[[#This Row],[25-Apr]]-Spill[[#This Row],[25-Apr]]</f>
        <v>12.299999999999908</v>
      </c>
      <c r="AB12">
        <f>FIn[[#This Row],[25-Apr]]-Fout[[#This Row],[26-Apr]]-Spill[[#This Row],[26-Apr]]</f>
        <v>11.60000000000009</v>
      </c>
      <c r="AC12">
        <f>FIn[[#This Row],[26-Apr]]-Fout[[#This Row],[27-Apr]]-Spill[[#This Row],[27-Apr]]</f>
        <v>14.699999999999932</v>
      </c>
      <c r="AD12">
        <f>FIn[[#This Row],[27-Apr]]-Fout[[#This Row],[28-Apr]]-Spill[[#This Row],[28-Apr]]</f>
        <v>13.1</v>
      </c>
      <c r="AE12">
        <f>FIn[[#This Row],[28-Apr]]-Fout[[#This Row],[29-Apr]]-Spill[[#This Row],[29-Apr]]</f>
        <v>13.999999999999977</v>
      </c>
      <c r="AF12">
        <f>FIn[[#This Row],[29-Apr]]-Fout[[#This Row],[30-Apr]]-Spill[[#This Row],[30-Apr]]</f>
        <v>13.400000000000023</v>
      </c>
      <c r="AG12">
        <f>FIn[[#This Row],[30-Apr]]-Fout[[#This Row],[1-May]]-Spill[[#This Row],[1-May]]</f>
        <v>14.900000000000023</v>
      </c>
      <c r="AH12">
        <f>FIn[[#This Row],[1-May]]-Fout[[#This Row],[2-May]]-Spill[[#This Row],[2-May]]</f>
        <v>19.600000000000001</v>
      </c>
      <c r="AI12">
        <f>FIn[[#This Row],[2-May]]-Fout[[#This Row],[3-May]]-Spill[[#This Row],[3-May]]</f>
        <v>13.799999999999978</v>
      </c>
      <c r="AJ12">
        <f>FIn[[#This Row],[3-May]]-Fout[[#This Row],[4-May]]-Spill[[#This Row],[4-May]]</f>
        <v>15.900000000000034</v>
      </c>
      <c r="AK12">
        <f>FIn[[#This Row],[4-May]]-Fout[[#This Row],[5-May]]-Spill[[#This Row],[5-May]]</f>
        <v>13.299999999999978</v>
      </c>
      <c r="AL12">
        <f>FIn[[#This Row],[5-May]]-Fout[[#This Row],[6-May]]-Spill[[#This Row],[6-May]]</f>
        <v>12.599999999999977</v>
      </c>
      <c r="AM12">
        <f>FIn[[#This Row],[6-May]]-Fout[[#This Row],[7-May]]-Spill[[#This Row],[7-May]]</f>
        <v>12.999999999999977</v>
      </c>
      <c r="AN12">
        <f>FIn[[#This Row],[7-May]]-Fout[[#This Row],[8-May]]-Spill[[#This Row],[8-May]]</f>
        <v>15.5</v>
      </c>
      <c r="AO12">
        <f>FIn[[#This Row],[8-May]]-Fout[[#This Row],[9-May]]-Spill[[#This Row],[9-May]]</f>
        <v>15.900000000000023</v>
      </c>
      <c r="AP12">
        <f>FIn[[#This Row],[9-May]]-Fout[[#This Row],[10-May]]-Spill[[#This Row],[10-May]]</f>
        <v>17.200000000000067</v>
      </c>
      <c r="AQ12">
        <f>FIn[[#This Row],[10-May]]-Fout[[#This Row],[11-May]]-Spill[[#This Row],[11-May]]</f>
        <v>18.199999999999953</v>
      </c>
      <c r="AS12">
        <f>FIn[[#This Row],[11-May]]-Fout[[#This Row],[13-May]]-Spill[[#This Row],[13-May]]</f>
        <v>40.600000000000044</v>
      </c>
      <c r="AT12">
        <f>FIn[[#This Row],[13-May]]-Fout[[#This Row],[14-May]]-Spill[[#This Row],[14-May]]</f>
        <v>15.699999999999942</v>
      </c>
      <c r="AU12">
        <f>FIn[[#This Row],[14-May]]-Fout[[#This Row],[15-May]]-Spill[[#This Row],[15-May]]</f>
        <v>12.4</v>
      </c>
      <c r="AV12">
        <f>FIn[[#This Row],[15-May]]-Fout[[#This Row],[16-May]]-Spill[[#This Row],[16-May]]</f>
        <v>18.20000000000001</v>
      </c>
      <c r="AW12">
        <f>FIn[[#This Row],[16-May]]-Fout[[#This Row],[17-May]]-Spill[[#This Row],[17-May]]</f>
        <v>14.599999999999977</v>
      </c>
      <c r="AX12">
        <f>FIn[[#This Row],[17-May]]-Fout[[#This Row],[18-May]]-Spill[[#This Row],[18-May]]</f>
        <v>20.300000000000011</v>
      </c>
      <c r="AY12">
        <f>FIn[[#This Row],[18-May]]-Fout[[#This Row],[19-May]]-Spill[[#This Row],[19-May]]</f>
        <v>15.600000000000023</v>
      </c>
      <c r="AZ12">
        <f>FIn[[#This Row],[19-May]]-Fout[[#This Row],[20-May]]-Spill[[#This Row],[20-May]]</f>
        <v>15.099999999999932</v>
      </c>
      <c r="BA12">
        <f>FIn[[#This Row],[20-May]]-Fout[[#This Row],[21-May]]-Spill[[#This Row],[21-May]]</f>
        <v>13.200000000000022</v>
      </c>
      <c r="BB12">
        <f>FIn[[#This Row],[21-May]]-Fout[[#This Row],[22-May]]-Spill[[#This Row],[22-May]]</f>
        <v>15.199999999999989</v>
      </c>
      <c r="BC12">
        <f>FIn[[#This Row],[22-May]]-Fout[[#This Row],[23-May]]-Spill[[#This Row],[23-May]]</f>
        <v>17.79999999999999</v>
      </c>
      <c r="BD12">
        <f>FIn[[#This Row],[23-May]]-Fout[[#This Row],[24-May]]-Spill[[#This Row],[24-May]]</f>
        <v>14.100000000000023</v>
      </c>
      <c r="BE12">
        <f>FIn[[#This Row],[24-May]]-Fout[[#This Row],[25-May]]-Spill[[#This Row],[25-May]]</f>
        <v>15.299999999999978</v>
      </c>
      <c r="BF12">
        <f>FIn[[#This Row],[25-May]]-Fout[[#This Row],[26-May]]-Spill[[#This Row],[26-May]]</f>
        <v>12.700000000000092</v>
      </c>
      <c r="BG12">
        <f>FIn[[#This Row],[26-May]]-Fout[[#This Row],[27-May]]-Spill[[#This Row],[27-May]]</f>
        <v>15.5</v>
      </c>
      <c r="BH12">
        <f>FIn[[#This Row],[27-May]]-Fout[[#This Row],[28-May]]-Spill[[#This Row],[28-May]]</f>
        <v>14.899999999999977</v>
      </c>
      <c r="BI12">
        <f>FIn[[#This Row],[28-May]]-Fout[[#This Row],[29-May]]-Spill[[#This Row],[29-May]]</f>
        <v>15.800000000000022</v>
      </c>
      <c r="BJ12">
        <f>FIn[[#This Row],[29-May]]-Fout[[#This Row],[30-May]]-Spill[[#This Row],[30-May]]</f>
        <v>12.499999999999954</v>
      </c>
      <c r="BK12">
        <f>FIn[[#This Row],[30-May]]-Fout[[#This Row],[31-May]]-Spill[[#This Row],[31-May]]</f>
        <v>13.8</v>
      </c>
      <c r="BL12">
        <f>FIn[[#This Row],[31-May]]-Fout[[#This Row],[1-Jun]]-Spill[[#This Row],[1-Jun]]</f>
        <v>20.499999999999954</v>
      </c>
      <c r="BM12">
        <f>FIn[[#This Row],[1-Jun]]-Fout[[#This Row],[2-Jun]]-Spill[[#This Row],[2-Jun]]</f>
        <v>20.300000000000047</v>
      </c>
      <c r="BN12">
        <f>FIn[[#This Row],[2-Jun]]-Fout[[#This Row],[3-Jun]]-Spill[[#This Row],[3-Jun]]</f>
        <v>9.6999999999999549</v>
      </c>
    </row>
    <row r="13" spans="1:66">
      <c r="A13" s="14">
        <v>48</v>
      </c>
      <c r="B13" t="s">
        <v>44</v>
      </c>
      <c r="C13" t="s">
        <v>45</v>
      </c>
      <c r="D13" t="s">
        <v>252</v>
      </c>
      <c r="E13">
        <f>FIn[[#This Row],[2-Apr]]-Fout[[#This Row],[3-Apr]]-Spill[[#This Row],[3-Apr]]</f>
        <v>18.8</v>
      </c>
      <c r="F13">
        <f>FIn[[#This Row],[3-Apr]]-Fout[[#This Row],[4-Apr]]-Spill[[#This Row],[4-Apr]]</f>
        <v>16.600000000000044</v>
      </c>
      <c r="G13">
        <f>FIn[[#This Row],[4-Apr]]-Fout[[#This Row],[5-Apr]]-Spill[[#This Row],[5-Apr]]</f>
        <v>15.199999999999955</v>
      </c>
      <c r="H13">
        <f>FIn[[#This Row],[5-Apr]]-Fout[[#This Row],[6-Apr]]-Spill[[#This Row],[6-Apr]]</f>
        <v>15.699999999999978</v>
      </c>
      <c r="I13">
        <f>FIn[[#This Row],[6-Apr]]-Fout[[#This Row],[7-Apr]]-Spill[[#This Row],[7-Apr]]</f>
        <v>14.500000000000068</v>
      </c>
      <c r="J13">
        <f>FIn[[#This Row],[7-Apr]]-Fout[[#This Row],[8-Apr]]-Spill[[#This Row],[8-Apr]]</f>
        <v>16.100000000000023</v>
      </c>
      <c r="K13" s="6">
        <f>FIn[[#This Row],[8-Apr]]-Fout[[#This Row],[9-Apr]]-Spill[[#This Row],[9-Apr]]</f>
        <v>14.599999999999932</v>
      </c>
      <c r="L13">
        <f>FIn[[#This Row],[9-Apr]]-Fout[[#This Row],[10-Apr]]-Spill[[#This Row],[10-Apr]]</f>
        <v>16.700000000000035</v>
      </c>
      <c r="M13">
        <f>FIn[[#This Row],[10-Apr]]-Fout[[#This Row],[11-Apr]]-Spill[[#This Row],[11-Apr]]</f>
        <v>14.399999999999977</v>
      </c>
      <c r="N13">
        <f>FIn[[#This Row],[11-Apr]]-Fout[[#This Row],[12-Apr]]-Spill[[#This Row],[12-Apr]]</f>
        <v>14.800000000000011</v>
      </c>
      <c r="O13">
        <f>FIn[[#This Row],[12-Apr]]-Fout[[#This Row],[13-Apr]]-Spill[[#This Row],[13-Apr]]</f>
        <v>17.7</v>
      </c>
      <c r="P13">
        <f>FIn[[#This Row],[13-Apr]]-Fout[[#This Row],[14-Apr]]-Spill[[#This Row],[14-Apr]]</f>
        <v>17.399999999999999</v>
      </c>
      <c r="Q13">
        <f>FIn[[#This Row],[14-Apr]]-Fout[[#This Row],[15-Apr]]-Spill[[#This Row],[15-Apr]]</f>
        <v>17.3</v>
      </c>
      <c r="R13">
        <f>FIn[[#This Row],[15-Apr]]-Fout[[#This Row],[16-Apr]]-Spill[[#This Row],[16-Apr]]</f>
        <v>17.3</v>
      </c>
      <c r="S13">
        <f>FIn[[#This Row],[16-Apr]]-Fout[[#This Row],[17-Apr]]-Spill[[#This Row],[17-Apr]]</f>
        <v>12.300000000000045</v>
      </c>
      <c r="T13">
        <f>FIn[[#This Row],[17-Apr]]-Fout[[#This Row],[18-Apr]]-Spill[[#This Row],[18-Apr]]</f>
        <v>17.100000000000023</v>
      </c>
      <c r="U13">
        <f>FIn[[#This Row],[18-Apr]]-Fout[[#This Row],[19-Apr]]-Spill[[#This Row],[19-Apr]]</f>
        <v>19.399999999999977</v>
      </c>
      <c r="V13">
        <f>FIn[[#This Row],[19-Apr]]-Fout[[#This Row],[20-Apr]]-Spill[[#This Row],[20-Apr]]</f>
        <v>15.599999999999955</v>
      </c>
      <c r="W13">
        <f>FIn[[#This Row],[20-Apr]]-Fout[[#This Row],[21-Apr]]-Spill[[#This Row],[21-Apr]]</f>
        <v>14.9</v>
      </c>
      <c r="X13">
        <f>FIn[[#This Row],[21-Apr]]-Fout[[#This Row],[22-Apr]]-Spill[[#This Row],[22-Apr]]</f>
        <v>17</v>
      </c>
      <c r="Y13">
        <f>FIn[[#This Row],[22-Apr]]-Fout[[#This Row],[23-Apr]]-Spill[[#This Row],[23-Apr]]</f>
        <v>14.800000000000011</v>
      </c>
      <c r="Z13">
        <f>FIn[[#This Row],[23-Apr]]-Fout[[#This Row],[24-Apr]]-Spill[[#This Row],[24-Apr]]</f>
        <v>18.600000000000001</v>
      </c>
      <c r="AA13">
        <f>FIn[[#This Row],[24-Apr]]-Fout[[#This Row],[25-Apr]]-Spill[[#This Row],[25-Apr]]</f>
        <v>16.40000000000007</v>
      </c>
      <c r="AB13">
        <f>FIn[[#This Row],[25-Apr]]-Fout[[#This Row],[26-Apr]]-Spill[[#This Row],[26-Apr]]</f>
        <v>16.899999999999956</v>
      </c>
      <c r="AC13">
        <f>FIn[[#This Row],[26-Apr]]-Fout[[#This Row],[27-Apr]]-Spill[[#This Row],[27-Apr]]</f>
        <v>13.500000000000046</v>
      </c>
      <c r="AD13">
        <f>FIn[[#This Row],[27-Apr]]-Fout[[#This Row],[28-Apr]]-Spill[[#This Row],[28-Apr]]</f>
        <v>16.800000000000022</v>
      </c>
      <c r="AE13">
        <f>FIn[[#This Row],[28-Apr]]-Fout[[#This Row],[29-Apr]]-Spill[[#This Row],[29-Apr]]</f>
        <v>13.5</v>
      </c>
      <c r="AF13">
        <f>FIn[[#This Row],[29-Apr]]-Fout[[#This Row],[30-Apr]]-Spill[[#This Row],[30-Apr]]</f>
        <v>17.299999999999908</v>
      </c>
      <c r="AG13">
        <f>FIn[[#This Row],[30-Apr]]-Fout[[#This Row],[1-May]]-Spill[[#This Row],[1-May]]</f>
        <v>15.5</v>
      </c>
      <c r="AH13">
        <f>FIn[[#This Row],[1-May]]-Fout[[#This Row],[2-May]]-Spill[[#This Row],[2-May]]</f>
        <v>15.4</v>
      </c>
      <c r="AI13">
        <f>FIn[[#This Row],[2-May]]-Fout[[#This Row],[3-May]]-Spill[[#This Row],[3-May]]</f>
        <v>15.500000000000068</v>
      </c>
      <c r="AJ13">
        <f>FIn[[#This Row],[3-May]]-Fout[[#This Row],[4-May]]-Spill[[#This Row],[4-May]]</f>
        <v>17.499999999999954</v>
      </c>
      <c r="AK13">
        <f>FIn[[#This Row],[4-May]]-Fout[[#This Row],[5-May]]-Spill[[#This Row],[5-May]]</f>
        <v>19.2</v>
      </c>
      <c r="AL13">
        <f>FIn[[#This Row],[5-May]]-Fout[[#This Row],[6-May]]-Spill[[#This Row],[6-May]]</f>
        <v>18.8</v>
      </c>
      <c r="AM13">
        <f>FIn[[#This Row],[6-May]]-Fout[[#This Row],[7-May]]-Spill[[#This Row],[7-May]]</f>
        <v>10.599999999999977</v>
      </c>
      <c r="AN13">
        <f>FIn[[#This Row],[7-May]]-Fout[[#This Row],[8-May]]-Spill[[#This Row],[8-May]]</f>
        <v>17.7</v>
      </c>
      <c r="AO13">
        <f>FIn[[#This Row],[8-May]]-Fout[[#This Row],[9-May]]-Spill[[#This Row],[9-May]]</f>
        <v>13.999999999999977</v>
      </c>
      <c r="AP13">
        <f>FIn[[#This Row],[9-May]]-Fout[[#This Row],[10-May]]-Spill[[#This Row],[10-May]]</f>
        <v>17.000000000000068</v>
      </c>
      <c r="AQ13">
        <f>FIn[[#This Row],[10-May]]-Fout[[#This Row],[11-May]]-Spill[[#This Row],[11-May]]</f>
        <v>26.600000000000023</v>
      </c>
      <c r="AS13">
        <f>FIn[[#This Row],[11-May]]-Fout[[#This Row],[13-May]]-Spill[[#This Row],[13-May]]</f>
        <v>21.699999999999932</v>
      </c>
      <c r="AT13">
        <f>FIn[[#This Row],[13-May]]-Fout[[#This Row],[14-May]]-Spill[[#This Row],[14-May]]</f>
        <v>10.100000000000069</v>
      </c>
      <c r="AU13">
        <f>FIn[[#This Row],[14-May]]-Fout[[#This Row],[15-May]]-Spill[[#This Row],[15-May]]</f>
        <v>15.199999999999955</v>
      </c>
      <c r="AV13">
        <f>FIn[[#This Row],[15-May]]-Fout[[#This Row],[16-May]]-Spill[[#This Row],[16-May]]</f>
        <v>14.000000000000011</v>
      </c>
      <c r="AW13">
        <f>FIn[[#This Row],[16-May]]-Fout[[#This Row],[17-May]]-Spill[[#This Row],[17-May]]</f>
        <v>14.399999999999967</v>
      </c>
      <c r="AX13">
        <f>FIn[[#This Row],[17-May]]-Fout[[#This Row],[18-May]]-Spill[[#This Row],[18-May]]</f>
        <v>15.5</v>
      </c>
      <c r="AY13">
        <f>FIn[[#This Row],[18-May]]-Fout[[#This Row],[19-May]]-Spill[[#This Row],[19-May]]</f>
        <v>17.300000000000033</v>
      </c>
      <c r="AZ13">
        <f>FIn[[#This Row],[19-May]]-Fout[[#This Row],[20-May]]-Spill[[#This Row],[20-May]]</f>
        <v>17.899999999999999</v>
      </c>
      <c r="BA13">
        <f>FIn[[#This Row],[20-May]]-Fout[[#This Row],[21-May]]-Spill[[#This Row],[21-May]]</f>
        <v>16.899999999999967</v>
      </c>
      <c r="BB13">
        <f>FIn[[#This Row],[21-May]]-Fout[[#This Row],[22-May]]-Spill[[#This Row],[22-May]]</f>
        <v>16.199999999999953</v>
      </c>
      <c r="BC13">
        <f>FIn[[#This Row],[22-May]]-Fout[[#This Row],[23-May]]-Spill[[#This Row],[23-May]]</f>
        <v>14.1</v>
      </c>
      <c r="BD13">
        <f>FIn[[#This Row],[23-May]]-Fout[[#This Row],[24-May]]-Spill[[#This Row],[24-May]]</f>
        <v>16.900000000000045</v>
      </c>
      <c r="BE13">
        <f>FIn[[#This Row],[24-May]]-Fout[[#This Row],[25-May]]-Spill[[#This Row],[25-May]]</f>
        <v>20.299999999999908</v>
      </c>
      <c r="BF13">
        <f>FIn[[#This Row],[25-May]]-Fout[[#This Row],[26-May]]-Spill[[#This Row],[26-May]]</f>
        <v>12.400000000000091</v>
      </c>
      <c r="BG13">
        <f>FIn[[#This Row],[26-May]]-Fout[[#This Row],[27-May]]-Spill[[#This Row],[27-May]]</f>
        <v>13.199999999999932</v>
      </c>
      <c r="BH13">
        <f>FIn[[#This Row],[27-May]]-Fout[[#This Row],[28-May]]-Spill[[#This Row],[28-May]]</f>
        <v>13.900000000000045</v>
      </c>
      <c r="BI13">
        <f>FIn[[#This Row],[28-May]]-Fout[[#This Row],[29-May]]-Spill[[#This Row],[29-May]]</f>
        <v>17.5</v>
      </c>
      <c r="BJ13">
        <f>FIn[[#This Row],[29-May]]-Fout[[#This Row],[30-May]]-Spill[[#This Row],[30-May]]</f>
        <v>16.300000000000047</v>
      </c>
      <c r="BK13">
        <f>FIn[[#This Row],[30-May]]-Fout[[#This Row],[31-May]]-Spill[[#This Row],[31-May]]</f>
        <v>15.399999999999954</v>
      </c>
      <c r="BL13">
        <f>FIn[[#This Row],[31-May]]-Fout[[#This Row],[1-Jun]]-Spill[[#This Row],[1-Jun]]</f>
        <v>18.700000000000067</v>
      </c>
      <c r="BM13">
        <f>FIn[[#This Row],[1-Jun]]-Fout[[#This Row],[2-Jun]]-Spill[[#This Row],[2-Jun]]</f>
        <v>15.9</v>
      </c>
      <c r="BN13">
        <f>FIn[[#This Row],[2-Jun]]-Fout[[#This Row],[3-Jun]]-Spill[[#This Row],[3-Jun]]</f>
        <v>9.8999999999999098</v>
      </c>
    </row>
    <row r="14" spans="1:66">
      <c r="A14" s="13">
        <v>49</v>
      </c>
      <c r="B14" t="s">
        <v>44</v>
      </c>
      <c r="C14" t="s">
        <v>46</v>
      </c>
      <c r="D14" t="s">
        <v>252</v>
      </c>
      <c r="E14">
        <f>FIn[[#This Row],[2-Apr]]-Fout[[#This Row],[3-Apr]]-Spill[[#This Row],[3-Apr]]</f>
        <v>16.599999999999955</v>
      </c>
      <c r="F14">
        <f>FIn[[#This Row],[3-Apr]]-Fout[[#This Row],[4-Apr]]-Spill[[#This Row],[4-Apr]]</f>
        <v>15.10000000000009</v>
      </c>
      <c r="G14">
        <f>FIn[[#This Row],[4-Apr]]-Fout[[#This Row],[5-Apr]]-Spill[[#This Row],[5-Apr]]</f>
        <v>14.999999999999977</v>
      </c>
      <c r="H14">
        <f>FIn[[#This Row],[5-Apr]]-Fout[[#This Row],[6-Apr]]-Spill[[#This Row],[6-Apr]]</f>
        <v>12.500000000000023</v>
      </c>
      <c r="I14">
        <f>FIn[[#This Row],[6-Apr]]-Fout[[#This Row],[7-Apr]]-Spill[[#This Row],[7-Apr]]</f>
        <v>16.599999999999909</v>
      </c>
      <c r="J14">
        <f>FIn[[#This Row],[7-Apr]]-Fout[[#This Row],[8-Apr]]-Spill[[#This Row],[8-Apr]]</f>
        <v>14.2</v>
      </c>
      <c r="K14" s="6">
        <f>FIn[[#This Row],[8-Apr]]-Fout[[#This Row],[9-Apr]]-Spill[[#This Row],[9-Apr]]</f>
        <v>12.600000000000033</v>
      </c>
      <c r="L14">
        <f>FIn[[#This Row],[9-Apr]]-Fout[[#This Row],[10-Apr]]-Spill[[#This Row],[10-Apr]]</f>
        <v>15.399999999999991</v>
      </c>
      <c r="M14">
        <f>FIn[[#This Row],[10-Apr]]-Fout[[#This Row],[11-Apr]]-Spill[[#This Row],[11-Apr]]</f>
        <v>17.5</v>
      </c>
      <c r="N14">
        <f>FIn[[#This Row],[11-Apr]]-Fout[[#This Row],[12-Apr]]-Spill[[#This Row],[12-Apr]]</f>
        <v>14.599999999999994</v>
      </c>
      <c r="O14">
        <f>FIn[[#This Row],[12-Apr]]-Fout[[#This Row],[13-Apr]]-Spill[[#This Row],[13-Apr]]</f>
        <v>15</v>
      </c>
      <c r="P14">
        <f>FIn[[#This Row],[13-Apr]]-Fout[[#This Row],[14-Apr]]-Spill[[#This Row],[14-Apr]]</f>
        <v>14.599999999999994</v>
      </c>
      <c r="Q14">
        <f>FIn[[#This Row],[14-Apr]]-Fout[[#This Row],[15-Apr]]-Spill[[#This Row],[15-Apr]]</f>
        <v>11.200000000000003</v>
      </c>
      <c r="R14">
        <f>FIn[[#This Row],[15-Apr]]-Fout[[#This Row],[16-Apr]]-Spill[[#This Row],[16-Apr]]</f>
        <v>12.200000000000003</v>
      </c>
      <c r="S14">
        <f>FIn[[#This Row],[16-Apr]]-Fout[[#This Row],[17-Apr]]-Spill[[#This Row],[17-Apr]]</f>
        <v>11.5</v>
      </c>
      <c r="T14">
        <f>FIn[[#This Row],[17-Apr]]-Fout[[#This Row],[18-Apr]]-Spill[[#This Row],[18-Apr]]</f>
        <v>12.200000000000003</v>
      </c>
      <c r="U14">
        <f>FIn[[#This Row],[18-Apr]]-Fout[[#This Row],[19-Apr]]-Spill[[#This Row],[19-Apr]]</f>
        <v>13.299999999999997</v>
      </c>
      <c r="V14">
        <f>FIn[[#This Row],[19-Apr]]-Fout[[#This Row],[20-Apr]]-Spill[[#This Row],[20-Apr]]</f>
        <v>13.000000000000005</v>
      </c>
      <c r="W14">
        <f>FIn[[#This Row],[20-Apr]]-Fout[[#This Row],[21-Apr]]-Spill[[#This Row],[21-Apr]]</f>
        <v>9.2000000000000028</v>
      </c>
      <c r="X14">
        <f>FIn[[#This Row],[21-Apr]]-Fout[[#This Row],[22-Apr]]-Spill[[#This Row],[22-Apr]]</f>
        <v>10.200000000000003</v>
      </c>
      <c r="Y14">
        <f>FIn[[#This Row],[22-Apr]]-Fout[[#This Row],[23-Apr]]-Spill[[#This Row],[23-Apr]]</f>
        <v>11.700000000000003</v>
      </c>
      <c r="Z14">
        <f>FIn[[#This Row],[23-Apr]]-Fout[[#This Row],[24-Apr]]-Spill[[#This Row],[24-Apr]]</f>
        <v>10.599999999999994</v>
      </c>
      <c r="AA14">
        <f>FIn[[#This Row],[24-Apr]]-Fout[[#This Row],[25-Apr]]-Spill[[#This Row],[25-Apr]]</f>
        <v>9.5</v>
      </c>
      <c r="AB14">
        <f>FIn[[#This Row],[25-Apr]]-Fout[[#This Row],[26-Apr]]-Spill[[#This Row],[26-Apr]]</f>
        <v>9.7000000000000028</v>
      </c>
      <c r="AC14">
        <f>FIn[[#This Row],[26-Apr]]-Fout[[#This Row],[27-Apr]]-Spill[[#This Row],[27-Apr]]</f>
        <v>10.099999999999994</v>
      </c>
      <c r="AD14">
        <f>FIn[[#This Row],[27-Apr]]-Fout[[#This Row],[28-Apr]]-Spill[[#This Row],[28-Apr]]</f>
        <v>12.5</v>
      </c>
      <c r="AE14">
        <f>FIn[[#This Row],[28-Apr]]-Fout[[#This Row],[29-Apr]]-Spill[[#This Row],[29-Apr]]</f>
        <v>7.9000000000000057</v>
      </c>
      <c r="AF14">
        <f>FIn[[#This Row],[29-Apr]]-Fout[[#This Row],[30-Apr]]-Spill[[#This Row],[30-Apr]]</f>
        <v>8.5999999999999943</v>
      </c>
      <c r="AG14">
        <f>FIn[[#This Row],[30-Apr]]-Fout[[#This Row],[1-May]]-Spill[[#This Row],[1-May]]</f>
        <v>10.600000000000009</v>
      </c>
      <c r="AH14">
        <f>FIn[[#This Row],[1-May]]-Fout[[#This Row],[2-May]]-Spill[[#This Row],[2-May]]</f>
        <v>8.8999999999999915</v>
      </c>
      <c r="AI14">
        <f>FIn[[#This Row],[2-May]]-Fout[[#This Row],[3-May]]-Spill[[#This Row],[3-May]]</f>
        <v>8.2000000000000028</v>
      </c>
      <c r="AJ14">
        <f>FIn[[#This Row],[3-May]]-Fout[[#This Row],[4-May]]-Spill[[#This Row],[4-May]]</f>
        <v>14.099999999999994</v>
      </c>
      <c r="AK14">
        <f>FIn[[#This Row],[4-May]]-Fout[[#This Row],[5-May]]-Spill[[#This Row],[5-May]]</f>
        <v>12.300000000000011</v>
      </c>
      <c r="AL14">
        <f>FIn[[#This Row],[5-May]]-Fout[[#This Row],[6-May]]-Spill[[#This Row],[6-May]]</f>
        <v>8.5</v>
      </c>
      <c r="AM14">
        <f>FIn[[#This Row],[6-May]]-Fout[[#This Row],[7-May]]-Spill[[#This Row],[7-May]]</f>
        <v>7.5</v>
      </c>
      <c r="AN14">
        <f>FIn[[#This Row],[7-May]]-Fout[[#This Row],[8-May]]-Spill[[#This Row],[8-May]]</f>
        <v>9.1999999999999886</v>
      </c>
      <c r="AO14">
        <f>FIn[[#This Row],[8-May]]-Fout[[#This Row],[9-May]]-Spill[[#This Row],[9-May]]</f>
        <v>8.2000000000000028</v>
      </c>
      <c r="AP14">
        <f>FIn[[#This Row],[9-May]]-Fout[[#This Row],[10-May]]-Spill[[#This Row],[10-May]]</f>
        <v>10.700000000000003</v>
      </c>
      <c r="AQ14">
        <f>FIn[[#This Row],[10-May]]-Fout[[#This Row],[11-May]]-Spill[[#This Row],[11-May]]</f>
        <v>10.400000000000006</v>
      </c>
      <c r="AS14">
        <f>FIn[[#This Row],[11-May]]-Fout[[#This Row],[13-May]]-Spill[[#This Row],[13-May]]</f>
        <v>17.199999999999989</v>
      </c>
      <c r="AT14">
        <f>FIn[[#This Row],[13-May]]-Fout[[#This Row],[14-May]]-Spill[[#This Row],[14-May]]</f>
        <v>12.400000000000006</v>
      </c>
      <c r="AU14">
        <f>FIn[[#This Row],[14-May]]-Fout[[#This Row],[15-May]]-Spill[[#This Row],[15-May]]</f>
        <v>9.5999999999999943</v>
      </c>
      <c r="AV14">
        <f>FIn[[#This Row],[15-May]]-Fout[[#This Row],[16-May]]-Spill[[#This Row],[16-May]]</f>
        <v>9.4000000000000057</v>
      </c>
      <c r="AW14">
        <f>FIn[[#This Row],[16-May]]-Fout[[#This Row],[17-May]]-Spill[[#This Row],[17-May]]</f>
        <v>8.5999999999999943</v>
      </c>
      <c r="AX14">
        <f>FIn[[#This Row],[17-May]]-Fout[[#This Row],[18-May]]-Spill[[#This Row],[18-May]]</f>
        <v>8.6999999999999886</v>
      </c>
      <c r="AY14">
        <f>FIn[[#This Row],[18-May]]-Fout[[#This Row],[19-May]]-Spill[[#This Row],[19-May]]</f>
        <v>7.9000000000000057</v>
      </c>
      <c r="AZ14">
        <f>FIn[[#This Row],[19-May]]-Fout[[#This Row],[20-May]]-Spill[[#This Row],[20-May]]</f>
        <v>10</v>
      </c>
      <c r="BA14">
        <f>FIn[[#This Row],[20-May]]-Fout[[#This Row],[21-May]]-Spill[[#This Row],[21-May]]</f>
        <v>10.5</v>
      </c>
      <c r="BB14">
        <f>FIn[[#This Row],[21-May]]-Fout[[#This Row],[22-May]]-Spill[[#This Row],[22-May]]</f>
        <v>12.700000000000017</v>
      </c>
      <c r="BC14">
        <f>FIn[[#This Row],[22-May]]-Fout[[#This Row],[23-May]]-Spill[[#This Row],[23-May]]</f>
        <v>11.599999999999994</v>
      </c>
      <c r="BD14">
        <f>FIn[[#This Row],[23-May]]-Fout[[#This Row],[24-May]]-Spill[[#This Row],[24-May]]</f>
        <v>9.2999999999999829</v>
      </c>
      <c r="BE14">
        <f>FIn[[#This Row],[24-May]]-Fout[[#This Row],[25-May]]-Spill[[#This Row],[25-May]]</f>
        <v>17.099999999999994</v>
      </c>
      <c r="BF14">
        <f>FIn[[#This Row],[25-May]]-Fout[[#This Row],[26-May]]-Spill[[#This Row],[26-May]]</f>
        <v>8.9</v>
      </c>
      <c r="BG14">
        <f>FIn[[#This Row],[26-May]]-Fout[[#This Row],[27-May]]-Spill[[#This Row],[27-May]]</f>
        <v>9.4000000000000057</v>
      </c>
      <c r="BH14">
        <f>FIn[[#This Row],[27-May]]-Fout[[#This Row],[28-May]]-Spill[[#This Row],[28-May]]</f>
        <v>9.2999999999999829</v>
      </c>
      <c r="BI14">
        <f>FIn[[#This Row],[28-May]]-Fout[[#This Row],[29-May]]-Spill[[#This Row],[29-May]]</f>
        <v>11.000000000000014</v>
      </c>
      <c r="BJ14">
        <f>FIn[[#This Row],[29-May]]-Fout[[#This Row],[30-May]]-Spill[[#This Row],[30-May]]</f>
        <v>12</v>
      </c>
      <c r="BK14">
        <f>FIn[[#This Row],[30-May]]-Fout[[#This Row],[31-May]]-Spill[[#This Row],[31-May]]</f>
        <v>6.9000000000000057</v>
      </c>
      <c r="BL14">
        <f>FIn[[#This Row],[31-May]]-Fout[[#This Row],[1-Jun]]-Spill[[#This Row],[1-Jun]]</f>
        <v>12.599999999999994</v>
      </c>
      <c r="BM14">
        <f>FIn[[#This Row],[1-Jun]]-Fout[[#This Row],[2-Jun]]-Spill[[#This Row],[2-Jun]]</f>
        <v>9.6000000000000085</v>
      </c>
      <c r="BN14">
        <f>FIn[[#This Row],[2-Jun]]-Fout[[#This Row],[3-Jun]]-Spill[[#This Row],[3-Jun]]</f>
        <v>7</v>
      </c>
    </row>
    <row r="15" spans="1:66">
      <c r="A15" s="14">
        <v>50</v>
      </c>
      <c r="B15" t="s">
        <v>44</v>
      </c>
      <c r="C15" t="s">
        <v>45</v>
      </c>
      <c r="D15" t="s">
        <v>252</v>
      </c>
      <c r="E15">
        <f>FIn[[#This Row],[2-Apr]]-Fout[[#This Row],[3-Apr]]-Spill[[#This Row],[3-Apr]]</f>
        <v>17.900000000000023</v>
      </c>
      <c r="F15">
        <f>FIn[[#This Row],[3-Apr]]-Fout[[#This Row],[4-Apr]]-Spill[[#This Row],[4-Apr]]</f>
        <v>19.499999999999979</v>
      </c>
      <c r="G15">
        <f>FIn[[#This Row],[4-Apr]]-Fout[[#This Row],[5-Apr]]-Spill[[#This Row],[5-Apr]]</f>
        <v>14</v>
      </c>
      <c r="H15">
        <f>FIn[[#This Row],[5-Apr]]-Fout[[#This Row],[6-Apr]]-Spill[[#This Row],[6-Apr]]</f>
        <v>13.800000000000022</v>
      </c>
      <c r="I15">
        <f>FIn[[#This Row],[6-Apr]]-Fout[[#This Row],[7-Apr]]-Spill[[#This Row],[7-Apr]]</f>
        <v>14.2</v>
      </c>
      <c r="J15">
        <f>FIn[[#This Row],[7-Apr]]-Fout[[#This Row],[8-Apr]]-Spill[[#This Row],[8-Apr]]</f>
        <v>14.600000000000012</v>
      </c>
      <c r="K15" s="6">
        <f>FIn[[#This Row],[8-Apr]]-Fout[[#This Row],[9-Apr]]-Spill[[#This Row],[9-Apr]]</f>
        <v>12.700000000000012</v>
      </c>
      <c r="L15">
        <f>FIn[[#This Row],[9-Apr]]-Fout[[#This Row],[10-Apr]]-Spill[[#This Row],[10-Apr]]</f>
        <v>15.300000000000022</v>
      </c>
      <c r="M15">
        <f>FIn[[#This Row],[10-Apr]]-Fout[[#This Row],[11-Apr]]-Spill[[#This Row],[11-Apr]]</f>
        <v>14.599999999999966</v>
      </c>
      <c r="N15">
        <f>FIn[[#This Row],[11-Apr]]-Fout[[#This Row],[12-Apr]]-Spill[[#This Row],[12-Apr]]</f>
        <v>14.8</v>
      </c>
      <c r="O15">
        <f>FIn[[#This Row],[12-Apr]]-Fout[[#This Row],[13-Apr]]-Spill[[#This Row],[13-Apr]]</f>
        <v>15.500000000000034</v>
      </c>
      <c r="P15">
        <f>FIn[[#This Row],[13-Apr]]-Fout[[#This Row],[14-Apr]]-Spill[[#This Row],[14-Apr]]</f>
        <v>16.599999999999977</v>
      </c>
      <c r="Q15">
        <f>FIn[[#This Row],[14-Apr]]-Fout[[#This Row],[15-Apr]]-Spill[[#This Row],[15-Apr]]</f>
        <v>15.600000000000023</v>
      </c>
      <c r="R15">
        <f>FIn[[#This Row],[15-Apr]]-Fout[[#This Row],[16-Apr]]-Spill[[#This Row],[16-Apr]]</f>
        <v>18.8</v>
      </c>
      <c r="S15">
        <f>FIn[[#This Row],[16-Apr]]-Fout[[#This Row],[17-Apr]]-Spill[[#This Row],[17-Apr]]</f>
        <v>16.29999999999999</v>
      </c>
      <c r="T15">
        <f>FIn[[#This Row],[17-Apr]]-Fout[[#This Row],[18-Apr]]-Spill[[#This Row],[18-Apr]]</f>
        <v>17.300000000000033</v>
      </c>
      <c r="U15">
        <f>FIn[[#This Row],[18-Apr]]-Fout[[#This Row],[19-Apr]]-Spill[[#This Row],[19-Apr]]</f>
        <v>17.29999999999999</v>
      </c>
      <c r="V15">
        <f>FIn[[#This Row],[19-Apr]]-Fout[[#This Row],[20-Apr]]-Spill[[#This Row],[20-Apr]]</f>
        <v>19.199999999999989</v>
      </c>
      <c r="W15">
        <f>FIn[[#This Row],[20-Apr]]-Fout[[#This Row],[21-Apr]]-Spill[[#This Row],[21-Apr]]</f>
        <v>15.600000000000023</v>
      </c>
      <c r="X15">
        <f>FIn[[#This Row],[21-Apr]]-Fout[[#This Row],[22-Apr]]-Spill[[#This Row],[22-Apr]]</f>
        <v>20.3</v>
      </c>
      <c r="Y15">
        <f>FIn[[#This Row],[22-Apr]]-Fout[[#This Row],[23-Apr]]-Spill[[#This Row],[23-Apr]]</f>
        <v>17.099999999999977</v>
      </c>
      <c r="Z15">
        <f>FIn[[#This Row],[23-Apr]]-Fout[[#This Row],[24-Apr]]-Spill[[#This Row],[24-Apr]]</f>
        <v>20.100000000000001</v>
      </c>
      <c r="AA15">
        <f>FIn[[#This Row],[24-Apr]]-Fout[[#This Row],[25-Apr]]-Spill[[#This Row],[25-Apr]]</f>
        <v>19.80000000000009</v>
      </c>
      <c r="AB15">
        <f>FIn[[#This Row],[25-Apr]]-Fout[[#This Row],[26-Apr]]-Spill[[#This Row],[26-Apr]]</f>
        <v>15.699999999999909</v>
      </c>
      <c r="AC15">
        <f>FIn[[#This Row],[26-Apr]]-Fout[[#This Row],[27-Apr]]-Spill[[#This Row],[27-Apr]]</f>
        <v>13.800000000000068</v>
      </c>
      <c r="AD15">
        <f>FIn[[#This Row],[27-Apr]]-Fout[[#This Row],[28-Apr]]-Spill[[#This Row],[28-Apr]]</f>
        <v>13.099999999999955</v>
      </c>
      <c r="AE15">
        <f>FIn[[#This Row],[28-Apr]]-Fout[[#This Row],[29-Apr]]-Spill[[#This Row],[29-Apr]]</f>
        <v>13.900000000000023</v>
      </c>
      <c r="AF15">
        <f>FIn[[#This Row],[29-Apr]]-Fout[[#This Row],[30-Apr]]-Spill[[#This Row],[30-Apr]]</f>
        <v>16.699999999999953</v>
      </c>
      <c r="AG15">
        <f>FIn[[#This Row],[30-Apr]]-Fout[[#This Row],[1-May]]-Spill[[#This Row],[1-May]]</f>
        <v>18.900000000000091</v>
      </c>
      <c r="AH15">
        <f>FIn[[#This Row],[1-May]]-Fout[[#This Row],[2-May]]-Spill[[#This Row],[2-May]]</f>
        <v>17.499999999999932</v>
      </c>
      <c r="AI15">
        <f>FIn[[#This Row],[2-May]]-Fout[[#This Row],[3-May]]-Spill[[#This Row],[3-May]]</f>
        <v>15.800000000000011</v>
      </c>
      <c r="AJ15">
        <f>FIn[[#This Row],[3-May]]-Fout[[#This Row],[4-May]]-Spill[[#This Row],[4-May]]</f>
        <v>16.599999999999987</v>
      </c>
      <c r="AK15">
        <f>FIn[[#This Row],[4-May]]-Fout[[#This Row],[5-May]]-Spill[[#This Row],[5-May]]</f>
        <v>18.600000000000023</v>
      </c>
      <c r="AL15">
        <f>FIn[[#This Row],[5-May]]-Fout[[#This Row],[6-May]]-Spill[[#This Row],[6-May]]</f>
        <v>15.700000000000022</v>
      </c>
      <c r="AM15">
        <f>FIn[[#This Row],[6-May]]-Fout[[#This Row],[7-May]]-Spill[[#This Row],[7-May]]</f>
        <v>12.599999999999932</v>
      </c>
      <c r="AN15">
        <f>FIn[[#This Row],[7-May]]-Fout[[#This Row],[8-May]]-Spill[[#This Row],[8-May]]</f>
        <v>18.700000000000067</v>
      </c>
      <c r="AO15">
        <f>FIn[[#This Row],[8-May]]-Fout[[#This Row],[9-May]]-Spill[[#This Row],[9-May]]</f>
        <v>12.999999999999932</v>
      </c>
      <c r="AP15">
        <f>FIn[[#This Row],[9-May]]-Fout[[#This Row],[10-May]]-Spill[[#This Row],[10-May]]</f>
        <v>12.4</v>
      </c>
      <c r="AQ15">
        <f>FIn[[#This Row],[10-May]]-Fout[[#This Row],[11-May]]-Spill[[#This Row],[11-May]]</f>
        <v>16.500000000000068</v>
      </c>
      <c r="AS15">
        <f>FIn[[#This Row],[11-May]]-Fout[[#This Row],[13-May]]-Spill[[#This Row],[13-May]]</f>
        <v>34.299999999999955</v>
      </c>
      <c r="AT15">
        <f>FIn[[#This Row],[13-May]]-Fout[[#This Row],[14-May]]-Spill[[#This Row],[14-May]]</f>
        <v>12.299999999999955</v>
      </c>
      <c r="AU15">
        <f>FIn[[#This Row],[14-May]]-Fout[[#This Row],[15-May]]-Spill[[#This Row],[15-May]]</f>
        <v>14.5</v>
      </c>
      <c r="AV15">
        <f>FIn[[#This Row],[15-May]]-Fout[[#This Row],[16-May]]-Spill[[#This Row],[16-May]]</f>
        <v>13.7</v>
      </c>
      <c r="AW15">
        <f>FIn[[#This Row],[16-May]]-Fout[[#This Row],[17-May]]-Spill[[#This Row],[17-May]]</f>
        <v>13.000000000000046</v>
      </c>
      <c r="AX15">
        <f>FIn[[#This Row],[17-May]]-Fout[[#This Row],[18-May]]-Spill[[#This Row],[18-May]]</f>
        <v>18.999999999999989</v>
      </c>
      <c r="AY15">
        <f>FIn[[#This Row],[18-May]]-Fout[[#This Row],[19-May]]-Spill[[#This Row],[19-May]]</f>
        <v>15.499999999999989</v>
      </c>
      <c r="AZ15">
        <f>FIn[[#This Row],[19-May]]-Fout[[#This Row],[20-May]]-Spill[[#This Row],[20-May]]</f>
        <v>14.300000000000045</v>
      </c>
      <c r="BA15">
        <f>FIn[[#This Row],[20-May]]-Fout[[#This Row],[21-May]]-Spill[[#This Row],[21-May]]</f>
        <v>14.799999999999978</v>
      </c>
      <c r="BB15">
        <f>FIn[[#This Row],[21-May]]-Fout[[#This Row],[22-May]]-Spill[[#This Row],[22-May]]</f>
        <v>15.5</v>
      </c>
      <c r="BC15">
        <f>FIn[[#This Row],[22-May]]-Fout[[#This Row],[23-May]]-Spill[[#This Row],[23-May]]</f>
        <v>19.100000000000012</v>
      </c>
      <c r="BD15">
        <f>FIn[[#This Row],[23-May]]-Fout[[#This Row],[24-May]]-Spill[[#This Row],[24-May]]</f>
        <v>18.80000000000009</v>
      </c>
      <c r="BE15">
        <f>FIn[[#This Row],[24-May]]-Fout[[#This Row],[25-May]]-Spill[[#This Row],[25-May]]</f>
        <v>18.100000000000001</v>
      </c>
      <c r="BF15">
        <f>FIn[[#This Row],[25-May]]-Fout[[#This Row],[26-May]]-Spill[[#This Row],[26-May]]</f>
        <v>14.699999999999932</v>
      </c>
      <c r="BG15">
        <f>FIn[[#This Row],[26-May]]-Fout[[#This Row],[27-May]]-Spill[[#This Row],[27-May]]</f>
        <v>16</v>
      </c>
      <c r="BH15">
        <f>FIn[[#This Row],[27-May]]-Fout[[#This Row],[28-May]]-Spill[[#This Row],[28-May]]</f>
        <v>13.599999999999977</v>
      </c>
      <c r="BI15">
        <f>FIn[[#This Row],[28-May]]-Fout[[#This Row],[29-May]]-Spill[[#This Row],[29-May]]</f>
        <v>15.700000000000045</v>
      </c>
      <c r="BJ15">
        <f>FIn[[#This Row],[29-May]]-Fout[[#This Row],[30-May]]-Spill[[#This Row],[30-May]]</f>
        <v>15.799999999999978</v>
      </c>
      <c r="BK15">
        <f>FIn[[#This Row],[30-May]]-Fout[[#This Row],[31-May]]-Spill[[#This Row],[31-May]]</f>
        <v>15.499999999999977</v>
      </c>
      <c r="BL15">
        <f>FIn[[#This Row],[31-May]]-Fout[[#This Row],[1-Jun]]-Spill[[#This Row],[1-Jun]]</f>
        <v>20.499999999999979</v>
      </c>
      <c r="BM15">
        <f>FIn[[#This Row],[1-Jun]]-Fout[[#This Row],[2-Jun]]-Spill[[#This Row],[2-Jun]]</f>
        <v>11.7</v>
      </c>
      <c r="BN15">
        <f>FIn[[#This Row],[2-Jun]]-Fout[[#This Row],[3-Jun]]-Spill[[#This Row],[3-Jun]]</f>
        <v>9.4000000000000679</v>
      </c>
    </row>
    <row r="16" spans="1:66">
      <c r="A16" s="13">
        <v>51</v>
      </c>
      <c r="B16" t="s">
        <v>44</v>
      </c>
      <c r="C16" t="s">
        <v>46</v>
      </c>
      <c r="D16" t="s">
        <v>252</v>
      </c>
      <c r="E16">
        <f>FIn[[#This Row],[2-Apr]]-Fout[[#This Row],[3-Apr]]-Spill[[#This Row],[3-Apr]]</f>
        <v>15.399999999999977</v>
      </c>
      <c r="F16">
        <f>FIn[[#This Row],[3-Apr]]-Fout[[#This Row],[4-Apr]]-Spill[[#This Row],[4-Apr]]</f>
        <v>15.2</v>
      </c>
      <c r="G16">
        <f>FIn[[#This Row],[4-Apr]]-Fout[[#This Row],[5-Apr]]-Spill[[#This Row],[5-Apr]]</f>
        <v>15.900000000000045</v>
      </c>
      <c r="H16">
        <f>FIn[[#This Row],[5-Apr]]-Fout[[#This Row],[6-Apr]]-Spill[[#This Row],[6-Apr]]</f>
        <v>13.9</v>
      </c>
      <c r="I16">
        <f>FIn[[#This Row],[6-Apr]]-Fout[[#This Row],[7-Apr]]-Spill[[#This Row],[7-Apr]]</f>
        <v>19.399999999999999</v>
      </c>
      <c r="J16">
        <f>FIn[[#This Row],[7-Apr]]-Fout[[#This Row],[8-Apr]]-Spill[[#This Row],[8-Apr]]</f>
        <v>16.8</v>
      </c>
      <c r="K16" s="6">
        <f>FIn[[#This Row],[8-Apr]]-Fout[[#This Row],[9-Apr]]-Spill[[#This Row],[9-Apr]]</f>
        <v>15.5</v>
      </c>
      <c r="L16">
        <f>FIn[[#This Row],[9-Apr]]-Fout[[#This Row],[10-Apr]]-Spill[[#This Row],[10-Apr]]</f>
        <v>17.200000000000003</v>
      </c>
      <c r="M16">
        <f>FIn[[#This Row],[10-Apr]]-Fout[[#This Row],[11-Apr]]-Spill[[#This Row],[11-Apr]]</f>
        <v>21</v>
      </c>
      <c r="N16">
        <f>FIn[[#This Row],[11-Apr]]-Fout[[#This Row],[12-Apr]]-Spill[[#This Row],[12-Apr]]</f>
        <v>18.199999999999989</v>
      </c>
      <c r="O16">
        <f>FIn[[#This Row],[12-Apr]]-Fout[[#This Row],[13-Apr]]-Spill[[#This Row],[13-Apr]]</f>
        <v>18.000000000000014</v>
      </c>
      <c r="P16">
        <f>FIn[[#This Row],[13-Apr]]-Fout[[#This Row],[14-Apr]]-Spill[[#This Row],[14-Apr]]</f>
        <v>23.799999999999997</v>
      </c>
      <c r="Q16">
        <f>FIn[[#This Row],[14-Apr]]-Fout[[#This Row],[15-Apr]]-Spill[[#This Row],[15-Apr]]</f>
        <v>16.100000000000009</v>
      </c>
      <c r="R16">
        <f>FIn[[#This Row],[15-Apr]]-Fout[[#This Row],[16-Apr]]-Spill[[#This Row],[16-Apr]]</f>
        <v>18.800000000000004</v>
      </c>
      <c r="S16">
        <f>FIn[[#This Row],[16-Apr]]-Fout[[#This Row],[17-Apr]]-Spill[[#This Row],[17-Apr]]</f>
        <v>18.099999999999994</v>
      </c>
      <c r="T16">
        <f>FIn[[#This Row],[17-Apr]]-Fout[[#This Row],[18-Apr]]-Spill[[#This Row],[18-Apr]]</f>
        <v>17.400000000000006</v>
      </c>
      <c r="U16">
        <f>FIn[[#This Row],[18-Apr]]-Fout[[#This Row],[19-Apr]]-Spill[[#This Row],[19-Apr]]</f>
        <v>18.100000000000009</v>
      </c>
      <c r="V16">
        <f>FIn[[#This Row],[19-Apr]]-Fout[[#This Row],[20-Apr]]-Spill[[#This Row],[20-Apr]]</f>
        <v>19.299999999999997</v>
      </c>
      <c r="W16">
        <f>FIn[[#This Row],[20-Apr]]-Fout[[#This Row],[21-Apr]]-Spill[[#This Row],[21-Apr]]</f>
        <v>10.399999999999991</v>
      </c>
      <c r="X16">
        <f>FIn[[#This Row],[21-Apr]]-Fout[[#This Row],[22-Apr]]-Spill[[#This Row],[22-Apr]]</f>
        <v>9.6000000000000085</v>
      </c>
      <c r="Y16">
        <f>FIn[[#This Row],[22-Apr]]-Fout[[#This Row],[23-Apr]]-Spill[[#This Row],[23-Apr]]</f>
        <v>9.5</v>
      </c>
      <c r="Z16">
        <f>FIn[[#This Row],[23-Apr]]-Fout[[#This Row],[24-Apr]]-Spill[[#This Row],[24-Apr]]</f>
        <v>13</v>
      </c>
      <c r="AA16">
        <f>FIn[[#This Row],[24-Apr]]-Fout[[#This Row],[25-Apr]]-Spill[[#This Row],[25-Apr]]</f>
        <v>13.199999999999989</v>
      </c>
      <c r="AB16">
        <f>FIn[[#This Row],[25-Apr]]-Fout[[#This Row],[26-Apr]]-Spill[[#This Row],[26-Apr]]</f>
        <v>9.5</v>
      </c>
      <c r="AC16">
        <f>FIn[[#This Row],[26-Apr]]-Fout[[#This Row],[27-Apr]]-Spill[[#This Row],[27-Apr]]</f>
        <v>13</v>
      </c>
      <c r="AD16">
        <f>FIn[[#This Row],[27-Apr]]-Fout[[#This Row],[28-Apr]]-Spill[[#This Row],[28-Apr]]</f>
        <v>13.199999999999989</v>
      </c>
      <c r="AE16">
        <f>FIn[[#This Row],[28-Apr]]-Fout[[#This Row],[29-Apr]]-Spill[[#This Row],[29-Apr]]</f>
        <v>8.6000000000000085</v>
      </c>
      <c r="AF16">
        <f>FIn[[#This Row],[29-Apr]]-Fout[[#This Row],[30-Apr]]-Spill[[#This Row],[30-Apr]]</f>
        <v>8.7000000000000028</v>
      </c>
      <c r="AG16">
        <f>FIn[[#This Row],[30-Apr]]-Fout[[#This Row],[1-May]]-Spill[[#This Row],[1-May]]</f>
        <v>10.200000000000003</v>
      </c>
      <c r="AH16">
        <f>FIn[[#This Row],[1-May]]-Fout[[#This Row],[2-May]]-Spill[[#This Row],[2-May]]</f>
        <v>11.899999999999991</v>
      </c>
      <c r="AI16">
        <f>FIn[[#This Row],[2-May]]-Fout[[#This Row],[3-May]]-Spill[[#This Row],[3-May]]</f>
        <v>9.5</v>
      </c>
      <c r="AJ16">
        <f>FIn[[#This Row],[3-May]]-Fout[[#This Row],[4-May]]-Spill[[#This Row],[4-May]]</f>
        <v>16.200000000000017</v>
      </c>
      <c r="AK16">
        <f>FIn[[#This Row],[4-May]]-Fout[[#This Row],[5-May]]-Spill[[#This Row],[5-May]]</f>
        <v>12.399999999999977</v>
      </c>
      <c r="AL16">
        <f>FIn[[#This Row],[5-May]]-Fout[[#This Row],[6-May]]-Spill[[#This Row],[6-May]]</f>
        <v>10.800000000000011</v>
      </c>
      <c r="AM16">
        <f>FIn[[#This Row],[6-May]]-Fout[[#This Row],[7-May]]-Spill[[#This Row],[7-May]]</f>
        <v>12.400000000000006</v>
      </c>
      <c r="AN16">
        <f>FIn[[#This Row],[7-May]]-Fout[[#This Row],[8-May]]-Spill[[#This Row],[8-May]]</f>
        <v>10.799999999999997</v>
      </c>
      <c r="AO16">
        <f>FIn[[#This Row],[8-May]]-Fout[[#This Row],[9-May]]-Spill[[#This Row],[9-May]]</f>
        <v>10.5</v>
      </c>
      <c r="AP16">
        <f>FIn[[#This Row],[9-May]]-Fout[[#This Row],[10-May]]-Spill[[#This Row],[10-May]]</f>
        <v>13.100000000000009</v>
      </c>
      <c r="AQ16">
        <f>FIn[[#This Row],[10-May]]-Fout[[#This Row],[11-May]]-Spill[[#This Row],[11-May]]</f>
        <v>12.5</v>
      </c>
      <c r="AS16">
        <f>FIn[[#This Row],[11-May]]-Fout[[#This Row],[13-May]]-Spill[[#This Row],[13-May]]</f>
        <v>20.9</v>
      </c>
      <c r="AT16">
        <f>FIn[[#This Row],[13-May]]-Fout[[#This Row],[14-May]]-Spill[[#This Row],[14-May]]</f>
        <v>15.900000000000006</v>
      </c>
      <c r="AU16">
        <f>FIn[[#This Row],[14-May]]-Fout[[#This Row],[15-May]]-Spill[[#This Row],[15-May]]</f>
        <v>13.199999999999989</v>
      </c>
      <c r="AV16">
        <f>FIn[[#This Row],[15-May]]-Fout[[#This Row],[16-May]]-Spill[[#This Row],[16-May]]</f>
        <v>11.300000000000011</v>
      </c>
      <c r="AW16">
        <f>FIn[[#This Row],[16-May]]-Fout[[#This Row],[17-May]]-Spill[[#This Row],[17-May]]</f>
        <v>8.5</v>
      </c>
      <c r="AX16">
        <f>FIn[[#This Row],[17-May]]-Fout[[#This Row],[18-May]]-Spill[[#This Row],[18-May]]</f>
        <v>12.699999999999989</v>
      </c>
      <c r="AY16">
        <f>FIn[[#This Row],[18-May]]-Fout[[#This Row],[19-May]]-Spill[[#This Row],[19-May]]</f>
        <v>13.400000000000006</v>
      </c>
      <c r="AZ16">
        <f>FIn[[#This Row],[19-May]]-Fout[[#This Row],[20-May]]-Spill[[#This Row],[20-May]]</f>
        <v>14.5</v>
      </c>
      <c r="BA16">
        <f>FIn[[#This Row],[20-May]]-Fout[[#This Row],[21-May]]-Spill[[#This Row],[21-May]]</f>
        <v>11.599999999999994</v>
      </c>
      <c r="BB16">
        <f>FIn[[#This Row],[21-May]]-Fout[[#This Row],[22-May]]-Spill[[#This Row],[22-May]]</f>
        <v>14.299999999999983</v>
      </c>
      <c r="BC16">
        <f>FIn[[#This Row],[22-May]]-Fout[[#This Row],[23-May]]-Spill[[#This Row],[23-May]]</f>
        <v>15.5</v>
      </c>
      <c r="BD16">
        <f>FIn[[#This Row],[23-May]]-Fout[[#This Row],[24-May]]-Spill[[#This Row],[24-May]]</f>
        <v>12</v>
      </c>
      <c r="BE16">
        <f>FIn[[#This Row],[24-May]]-Fout[[#This Row],[25-May]]-Spill[[#This Row],[25-May]]</f>
        <v>18.799999999999983</v>
      </c>
      <c r="BF16">
        <f>FIn[[#This Row],[25-May]]-Fout[[#This Row],[26-May]]-Spill[[#This Row],[26-May]]</f>
        <v>10.800000000000011</v>
      </c>
      <c r="BG16">
        <f>FIn[[#This Row],[26-May]]-Fout[[#This Row],[27-May]]-Spill[[#This Row],[27-May]]</f>
        <v>13.199999999999989</v>
      </c>
      <c r="BH16">
        <f>FIn[[#This Row],[27-May]]-Fout[[#This Row],[28-May]]-Spill[[#This Row],[28-May]]</f>
        <v>11.200000000000003</v>
      </c>
      <c r="BI16">
        <f>FIn[[#This Row],[28-May]]-Fout[[#This Row],[29-May]]-Spill[[#This Row],[29-May]]</f>
        <v>11.200000000000003</v>
      </c>
      <c r="BJ16">
        <f>FIn[[#This Row],[29-May]]-Fout[[#This Row],[30-May]]-Spill[[#This Row],[30-May]]</f>
        <v>13.5</v>
      </c>
      <c r="BK16">
        <f>FIn[[#This Row],[30-May]]-Fout[[#This Row],[31-May]]-Spill[[#This Row],[31-May]]</f>
        <v>10.199999999999989</v>
      </c>
      <c r="BL16">
        <f>FIn[[#This Row],[31-May]]-Fout[[#This Row],[1-Jun]]-Spill[[#This Row],[1-Jun]]</f>
        <v>18.599999999999994</v>
      </c>
      <c r="BM16">
        <f>FIn[[#This Row],[1-Jun]]-Fout[[#This Row],[2-Jun]]-Spill[[#This Row],[2-Jun]]</f>
        <v>12.8</v>
      </c>
      <c r="BN16">
        <f>FIn[[#This Row],[2-Jun]]-Fout[[#This Row],[3-Jun]]-Spill[[#This Row],[3-Jun]]</f>
        <v>9.9000000000000057</v>
      </c>
    </row>
    <row r="17" spans="1:66">
      <c r="A17" s="14">
        <v>52</v>
      </c>
      <c r="B17" t="s">
        <v>44</v>
      </c>
      <c r="C17" t="s">
        <v>45</v>
      </c>
      <c r="D17" t="s">
        <v>252</v>
      </c>
      <c r="E17">
        <f>FIn[[#This Row],[2-Apr]]-Fout[[#This Row],[3-Apr]]-Spill[[#This Row],[3-Apr]]</f>
        <v>13.599999999999977</v>
      </c>
      <c r="F17">
        <f>FIn[[#This Row],[3-Apr]]-Fout[[#This Row],[4-Apr]]-Spill[[#This Row],[4-Apr]]</f>
        <v>16.499999999999979</v>
      </c>
      <c r="G17">
        <f>FIn[[#This Row],[4-Apr]]-Fout[[#This Row],[5-Apr]]-Spill[[#This Row],[5-Apr]]</f>
        <v>14.700000000000069</v>
      </c>
      <c r="H17">
        <f>FIn[[#This Row],[5-Apr]]-Fout[[#This Row],[6-Apr]]-Spill[[#This Row],[6-Apr]]</f>
        <v>14.699999999999978</v>
      </c>
      <c r="I17">
        <f>FIn[[#This Row],[6-Apr]]-Fout[[#This Row],[7-Apr]]-Spill[[#This Row],[7-Apr]]</f>
        <v>14.800000000000022</v>
      </c>
      <c r="J17">
        <f>FIn[[#This Row],[7-Apr]]-Fout[[#This Row],[8-Apr]]-Spill[[#This Row],[8-Apr]]</f>
        <v>15.599999999999989</v>
      </c>
      <c r="K17" s="6">
        <f>FIn[[#This Row],[8-Apr]]-Fout[[#This Row],[9-Apr]]-Spill[[#This Row],[9-Apr]]</f>
        <v>17.199999999999989</v>
      </c>
      <c r="L17">
        <f>FIn[[#This Row],[9-Apr]]-Fout[[#This Row],[10-Apr]]-Spill[[#This Row],[10-Apr]]</f>
        <v>16.70000000000001</v>
      </c>
      <c r="M17">
        <f>FIn[[#This Row],[10-Apr]]-Fout[[#This Row],[11-Apr]]-Spill[[#This Row],[11-Apr]]</f>
        <v>14.2</v>
      </c>
      <c r="N17">
        <f>FIn[[#This Row],[11-Apr]]-Fout[[#This Row],[12-Apr]]-Spill[[#This Row],[12-Apr]]</f>
        <v>15.099999999999989</v>
      </c>
      <c r="O17">
        <f>FIn[[#This Row],[12-Apr]]-Fout[[#This Row],[13-Apr]]-Spill[[#This Row],[13-Apr]]</f>
        <v>13.200000000000012</v>
      </c>
      <c r="P17">
        <f>FIn[[#This Row],[13-Apr]]-Fout[[#This Row],[14-Apr]]-Spill[[#This Row],[14-Apr]]</f>
        <v>17.600000000000044</v>
      </c>
      <c r="Q17">
        <f>FIn[[#This Row],[14-Apr]]-Fout[[#This Row],[15-Apr]]-Spill[[#This Row],[15-Apr]]</f>
        <v>16.100000000000044</v>
      </c>
      <c r="R17">
        <f>FIn[[#This Row],[15-Apr]]-Fout[[#This Row],[16-Apr]]-Spill[[#This Row],[16-Apr]]</f>
        <v>17.299999999999955</v>
      </c>
      <c r="S17">
        <f>FIn[[#This Row],[16-Apr]]-Fout[[#This Row],[17-Apr]]-Spill[[#This Row],[17-Apr]]</f>
        <v>13.500000000000046</v>
      </c>
      <c r="T17">
        <f>FIn[[#This Row],[17-Apr]]-Fout[[#This Row],[18-Apr]]-Spill[[#This Row],[18-Apr]]</f>
        <v>15.499999999999954</v>
      </c>
      <c r="U17">
        <f>FIn[[#This Row],[18-Apr]]-Fout[[#This Row],[19-Apr]]-Spill[[#This Row],[19-Apr]]</f>
        <v>17.900000000000023</v>
      </c>
      <c r="V17">
        <f>FIn[[#This Row],[19-Apr]]-Fout[[#This Row],[20-Apr]]-Spill[[#This Row],[20-Apr]]</f>
        <v>17.099999999999955</v>
      </c>
      <c r="W17">
        <f>FIn[[#This Row],[20-Apr]]-Fout[[#This Row],[21-Apr]]-Spill[[#This Row],[21-Apr]]</f>
        <v>17.000000000000011</v>
      </c>
      <c r="X17">
        <f>FIn[[#This Row],[21-Apr]]-Fout[[#This Row],[22-Apr]]-Spill[[#This Row],[22-Apr]]</f>
        <v>17</v>
      </c>
      <c r="Y17">
        <f>FIn[[#This Row],[22-Apr]]-Fout[[#This Row],[23-Apr]]-Spill[[#This Row],[23-Apr]]</f>
        <v>11.800000000000011</v>
      </c>
      <c r="Z17">
        <f>FIn[[#This Row],[23-Apr]]-Fout[[#This Row],[24-Apr]]-Spill[[#This Row],[24-Apr]]</f>
        <v>21.7</v>
      </c>
      <c r="AA17">
        <f>FIn[[#This Row],[24-Apr]]-Fout[[#This Row],[25-Apr]]-Spill[[#This Row],[25-Apr]]</f>
        <v>19.899999999999977</v>
      </c>
      <c r="AB17">
        <f>FIn[[#This Row],[25-Apr]]-Fout[[#This Row],[26-Apr]]-Spill[[#This Row],[26-Apr]]</f>
        <v>17.400000000000045</v>
      </c>
      <c r="AC17">
        <f>FIn[[#This Row],[26-Apr]]-Fout[[#This Row],[27-Apr]]-Spill[[#This Row],[27-Apr]]</f>
        <v>14.599999999999932</v>
      </c>
      <c r="AD17">
        <f>FIn[[#This Row],[27-Apr]]-Fout[[#This Row],[28-Apr]]-Spill[[#This Row],[28-Apr]]</f>
        <v>15.000000000000091</v>
      </c>
      <c r="AE17">
        <f>FIn[[#This Row],[28-Apr]]-Fout[[#This Row],[29-Apr]]-Spill[[#This Row],[29-Apr]]</f>
        <v>15.9</v>
      </c>
      <c r="AF17">
        <f>FIn[[#This Row],[29-Apr]]-Fout[[#This Row],[30-Apr]]-Spill[[#This Row],[30-Apr]]</f>
        <v>16.69999999999991</v>
      </c>
      <c r="AG17">
        <f>FIn[[#This Row],[30-Apr]]-Fout[[#This Row],[1-May]]-Spill[[#This Row],[1-May]]</f>
        <v>13.500000000000068</v>
      </c>
      <c r="AH17">
        <f>FIn[[#This Row],[1-May]]-Fout[[#This Row],[2-May]]-Spill[[#This Row],[2-May]]</f>
        <v>15.800000000000022</v>
      </c>
      <c r="AI17">
        <f>FIn[[#This Row],[2-May]]-Fout[[#This Row],[3-May]]-Spill[[#This Row],[3-May]]</f>
        <v>16.899999999999931</v>
      </c>
      <c r="AJ17">
        <f>FIn[[#This Row],[3-May]]-Fout[[#This Row],[4-May]]-Spill[[#This Row],[4-May]]</f>
        <v>17.100000000000012</v>
      </c>
      <c r="AK17">
        <f>FIn[[#This Row],[4-May]]-Fout[[#This Row],[5-May]]-Spill[[#This Row],[5-May]]</f>
        <v>17.600000000000001</v>
      </c>
      <c r="AL17">
        <f>FIn[[#This Row],[5-May]]-Fout[[#This Row],[6-May]]-Spill[[#This Row],[6-May]]</f>
        <v>15.499999999999977</v>
      </c>
      <c r="AM17">
        <f>FIn[[#This Row],[6-May]]-Fout[[#This Row],[7-May]]-Spill[[#This Row],[7-May]]</f>
        <v>384.09999999999997</v>
      </c>
      <c r="AN17">
        <f>FIn[[#This Row],[7-May]]-Fout[[#This Row],[8-May]]-Spill[[#This Row],[8-May]]</f>
        <v>-351.70000000000005</v>
      </c>
      <c r="AO17">
        <f>FIn[[#This Row],[8-May]]-Fout[[#This Row],[9-May]]-Spill[[#This Row],[9-May]]</f>
        <v>17.600000000000069</v>
      </c>
      <c r="AP17">
        <f>FIn[[#This Row],[9-May]]-Fout[[#This Row],[10-May]]-Spill[[#This Row],[10-May]]</f>
        <v>15.799999999999931</v>
      </c>
      <c r="AQ17">
        <f>FIn[[#This Row],[10-May]]-Fout[[#This Row],[11-May]]-Spill[[#This Row],[11-May]]</f>
        <v>14.400000000000045</v>
      </c>
      <c r="AS17">
        <f>FIn[[#This Row],[11-May]]-Fout[[#This Row],[13-May]]-Spill[[#This Row],[13-May]]</f>
        <v>36.399999999999977</v>
      </c>
      <c r="AT17">
        <f>FIn[[#This Row],[13-May]]-Fout[[#This Row],[14-May]]-Spill[[#This Row],[14-May]]</f>
        <v>16.000000000000021</v>
      </c>
      <c r="AU17">
        <f>FIn[[#This Row],[14-May]]-Fout[[#This Row],[15-May]]-Spill[[#This Row],[15-May]]</f>
        <v>17.199999999999953</v>
      </c>
      <c r="AV17">
        <f>FIn[[#This Row],[15-May]]-Fout[[#This Row],[16-May]]-Spill[[#This Row],[16-May]]</f>
        <v>18.000000000000092</v>
      </c>
      <c r="AW17">
        <f>FIn[[#This Row],[16-May]]-Fout[[#This Row],[17-May]]-Spill[[#This Row],[17-May]]</f>
        <v>16.099999999999909</v>
      </c>
      <c r="AX17">
        <f>FIn[[#This Row],[17-May]]-Fout[[#This Row],[18-May]]-Spill[[#This Row],[18-May]]</f>
        <v>15.600000000000023</v>
      </c>
      <c r="AY17">
        <f>FIn[[#This Row],[18-May]]-Fout[[#This Row],[19-May]]-Spill[[#This Row],[19-May]]</f>
        <v>14.000000000000011</v>
      </c>
      <c r="AZ17">
        <f>FIn[[#This Row],[19-May]]-Fout[[#This Row],[20-May]]-Spill[[#This Row],[20-May]]</f>
        <v>17.399999999999999</v>
      </c>
      <c r="BA17">
        <f>FIn[[#This Row],[20-May]]-Fout[[#This Row],[21-May]]-Spill[[#This Row],[21-May]]</f>
        <v>18.2</v>
      </c>
      <c r="BB17">
        <f>FIn[[#This Row],[21-May]]-Fout[[#This Row],[22-May]]-Spill[[#This Row],[22-May]]</f>
        <v>17.600000000000012</v>
      </c>
      <c r="BC17">
        <f>FIn[[#This Row],[22-May]]-Fout[[#This Row],[23-May]]-Spill[[#This Row],[23-May]]</f>
        <v>16.999999999999989</v>
      </c>
      <c r="BD17">
        <f>FIn[[#This Row],[23-May]]-Fout[[#This Row],[24-May]]-Spill[[#This Row],[24-May]]</f>
        <v>15.6</v>
      </c>
      <c r="BE17">
        <f>FIn[[#This Row],[24-May]]-Fout[[#This Row],[25-May]]-Spill[[#This Row],[25-May]]</f>
        <v>20.799999999999955</v>
      </c>
      <c r="BF17">
        <f>FIn[[#This Row],[25-May]]-Fout[[#This Row],[26-May]]-Spill[[#This Row],[26-May]]</f>
        <v>15.299999999999955</v>
      </c>
      <c r="BG17">
        <f>FIn[[#This Row],[26-May]]-Fout[[#This Row],[27-May]]-Spill[[#This Row],[27-May]]</f>
        <v>14.700000000000092</v>
      </c>
      <c r="BH17">
        <f>FIn[[#This Row],[27-May]]-Fout[[#This Row],[28-May]]-Spill[[#This Row],[28-May]]</f>
        <v>14.3</v>
      </c>
      <c r="BI17">
        <f>FIn[[#This Row],[28-May]]-Fout[[#This Row],[29-May]]-Spill[[#This Row],[29-May]]</f>
        <v>16.099999999999945</v>
      </c>
      <c r="BJ17">
        <f>FIn[[#This Row],[29-May]]-Fout[[#This Row],[30-May]]-Spill[[#This Row],[30-May]]</f>
        <v>17.400000000000091</v>
      </c>
      <c r="BK17">
        <f>FIn[[#This Row],[30-May]]-Fout[[#This Row],[31-May]]-Spill[[#This Row],[31-May]]</f>
        <v>16.69999999999991</v>
      </c>
      <c r="BL17">
        <f>FIn[[#This Row],[31-May]]-Fout[[#This Row],[1-Jun]]-Spill[[#This Row],[1-Jun]]</f>
        <v>20.200000000000092</v>
      </c>
      <c r="BM17">
        <f>FIn[[#This Row],[1-Jun]]-Fout[[#This Row],[2-Jun]]-Spill[[#This Row],[2-Jun]]</f>
        <v>16.100000000000001</v>
      </c>
      <c r="BN17">
        <f>FIn[[#This Row],[2-Jun]]-Fout[[#This Row],[3-Jun]]-Spill[[#This Row],[3-Jun]]</f>
        <v>11.199999999999978</v>
      </c>
    </row>
    <row r="18" spans="1:66">
      <c r="A18" s="13">
        <v>53</v>
      </c>
      <c r="B18" t="s">
        <v>44</v>
      </c>
      <c r="C18" t="s">
        <v>46</v>
      </c>
      <c r="D18" t="s">
        <v>252</v>
      </c>
      <c r="E18">
        <f>FIn[[#This Row],[2-Apr]]-Fout[[#This Row],[3-Apr]]-Spill[[#This Row],[3-Apr]]</f>
        <v>15.899999999999988</v>
      </c>
      <c r="F18">
        <f>FIn[[#This Row],[3-Apr]]-Fout[[#This Row],[4-Apr]]-Spill[[#This Row],[4-Apr]]</f>
        <v>16.5</v>
      </c>
      <c r="G18">
        <f>FIn[[#This Row],[4-Apr]]-Fout[[#This Row],[5-Apr]]-Spill[[#This Row],[5-Apr]]</f>
        <v>17.600000000000001</v>
      </c>
      <c r="H18">
        <f>FIn[[#This Row],[5-Apr]]-Fout[[#This Row],[6-Apr]]-Spill[[#This Row],[6-Apr]]</f>
        <v>15.699999999999989</v>
      </c>
      <c r="I18">
        <f>FIn[[#This Row],[6-Apr]]-Fout[[#This Row],[7-Apr]]-Spill[[#This Row],[7-Apr]]</f>
        <v>18.100000000000033</v>
      </c>
      <c r="J18">
        <f>FIn[[#This Row],[7-Apr]]-Fout[[#This Row],[8-Apr]]-Spill[[#This Row],[8-Apr]]</f>
        <v>15.099999999999989</v>
      </c>
      <c r="K18" s="6">
        <f>FIn[[#This Row],[8-Apr]]-Fout[[#This Row],[9-Apr]]-Spill[[#This Row],[9-Apr]]</f>
        <v>16.499999999999979</v>
      </c>
      <c r="L18">
        <f>FIn[[#This Row],[9-Apr]]-Fout[[#This Row],[10-Apr]]-Spill[[#This Row],[10-Apr]]</f>
        <v>19.200000000000003</v>
      </c>
      <c r="M18">
        <f>FIn[[#This Row],[10-Apr]]-Fout[[#This Row],[11-Apr]]-Spill[[#This Row],[11-Apr]]</f>
        <v>22</v>
      </c>
      <c r="N18">
        <f>FIn[[#This Row],[11-Apr]]-Fout[[#This Row],[12-Apr]]-Spill[[#This Row],[12-Apr]]</f>
        <v>19.399999999999995</v>
      </c>
      <c r="O18">
        <f>FIn[[#This Row],[12-Apr]]-Fout[[#This Row],[13-Apr]]-Spill[[#This Row],[13-Apr]]</f>
        <v>22.299999999999997</v>
      </c>
      <c r="P18">
        <f>FIn[[#This Row],[13-Apr]]-Fout[[#This Row],[14-Apr]]-Spill[[#This Row],[14-Apr]]</f>
        <v>21.500000000000007</v>
      </c>
      <c r="Q18">
        <f>FIn[[#This Row],[14-Apr]]-Fout[[#This Row],[15-Apr]]-Spill[[#This Row],[15-Apr]]</f>
        <v>20</v>
      </c>
      <c r="R18">
        <f>FIn[[#This Row],[15-Apr]]-Fout[[#This Row],[16-Apr]]-Spill[[#This Row],[16-Apr]]</f>
        <v>20.700000000000006</v>
      </c>
      <c r="S18">
        <f>FIn[[#This Row],[16-Apr]]-Fout[[#This Row],[17-Apr]]-Spill[[#This Row],[17-Apr]]</f>
        <v>18.899999999999991</v>
      </c>
      <c r="T18">
        <f>FIn[[#This Row],[17-Apr]]-Fout[[#This Row],[18-Apr]]-Spill[[#This Row],[18-Apr]]</f>
        <v>17.099999999999994</v>
      </c>
      <c r="U18">
        <f>FIn[[#This Row],[18-Apr]]-Fout[[#This Row],[19-Apr]]-Spill[[#This Row],[19-Apr]]</f>
        <v>16.599999999999994</v>
      </c>
      <c r="V18">
        <f>FIn[[#This Row],[19-Apr]]-Fout[[#This Row],[20-Apr]]-Spill[[#This Row],[20-Apr]]</f>
        <v>17.400000000000006</v>
      </c>
      <c r="W18">
        <f>FIn[[#This Row],[20-Apr]]-Fout[[#This Row],[21-Apr]]-Spill[[#This Row],[21-Apr]]</f>
        <v>12</v>
      </c>
      <c r="X18">
        <f>FIn[[#This Row],[21-Apr]]-Fout[[#This Row],[22-Apr]]-Spill[[#This Row],[22-Apr]]</f>
        <v>12.099999999999994</v>
      </c>
      <c r="Y18">
        <f>FIn[[#This Row],[22-Apr]]-Fout[[#This Row],[23-Apr]]-Spill[[#This Row],[23-Apr]]</f>
        <v>13.5</v>
      </c>
      <c r="Z18">
        <f>FIn[[#This Row],[23-Apr]]-Fout[[#This Row],[24-Apr]]-Spill[[#This Row],[24-Apr]]</f>
        <v>14.099999999999994</v>
      </c>
      <c r="AA18">
        <f>FIn[[#This Row],[24-Apr]]-Fout[[#This Row],[25-Apr]]-Spill[[#This Row],[25-Apr]]</f>
        <v>12.599999999999994</v>
      </c>
      <c r="AB18">
        <f>FIn[[#This Row],[25-Apr]]-Fout[[#This Row],[26-Apr]]-Spill[[#This Row],[26-Apr]]</f>
        <v>13.600000000000009</v>
      </c>
      <c r="AC18">
        <f>FIn[[#This Row],[26-Apr]]-Fout[[#This Row],[27-Apr]]-Spill[[#This Row],[27-Apr]]</f>
        <v>14.199999999999989</v>
      </c>
      <c r="AD18">
        <f>FIn[[#This Row],[27-Apr]]-Fout[[#This Row],[28-Apr]]-Spill[[#This Row],[28-Apr]]</f>
        <v>14.700000000000017</v>
      </c>
      <c r="AE18">
        <f>FIn[[#This Row],[28-Apr]]-Fout[[#This Row],[29-Apr]]-Spill[[#This Row],[29-Apr]]</f>
        <v>13</v>
      </c>
      <c r="AF18">
        <f>FIn[[#This Row],[29-Apr]]-Fout[[#This Row],[30-Apr]]-Spill[[#This Row],[30-Apr]]</f>
        <v>10.299999999999997</v>
      </c>
      <c r="AG18">
        <f>FIn[[#This Row],[30-Apr]]-Fout[[#This Row],[1-May]]-Spill[[#This Row],[1-May]]</f>
        <v>12.200000000000003</v>
      </c>
      <c r="AH18">
        <f>FIn[[#This Row],[1-May]]-Fout[[#This Row],[2-May]]-Spill[[#This Row],[2-May]]</f>
        <v>13</v>
      </c>
      <c r="AI18">
        <f>FIn[[#This Row],[2-May]]-Fout[[#This Row],[3-May]]-Spill[[#This Row],[3-May]]</f>
        <v>9.2999999999999972</v>
      </c>
      <c r="AJ18">
        <f>FIn[[#This Row],[3-May]]-Fout[[#This Row],[4-May]]-Spill[[#This Row],[4-May]]</f>
        <v>15.400000000000006</v>
      </c>
      <c r="AK18">
        <f>FIn[[#This Row],[4-May]]-Fout[[#This Row],[5-May]]-Spill[[#This Row],[5-May]]</f>
        <v>14.499999999999986</v>
      </c>
      <c r="AL18">
        <f>FIn[[#This Row],[5-May]]-Fout[[#This Row],[6-May]]-Spill[[#This Row],[6-May]]</f>
        <v>10.5</v>
      </c>
      <c r="AM18">
        <f>FIn[[#This Row],[6-May]]-Fout[[#This Row],[7-May]]-Spill[[#This Row],[7-May]]</f>
        <v>11.299999999999997</v>
      </c>
      <c r="AN18">
        <f>FIn[[#This Row],[7-May]]-Fout[[#This Row],[8-May]]-Spill[[#This Row],[8-May]]</f>
        <v>11</v>
      </c>
      <c r="AO18">
        <f>FIn[[#This Row],[8-May]]-Fout[[#This Row],[9-May]]-Spill[[#This Row],[9-May]]</f>
        <v>10.200000000000003</v>
      </c>
      <c r="AP18">
        <f>FIn[[#This Row],[9-May]]-Fout[[#This Row],[10-May]]-Spill[[#This Row],[10-May]]</f>
        <v>11.400000000000006</v>
      </c>
      <c r="AQ18">
        <f>FIn[[#This Row],[10-May]]-Fout[[#This Row],[11-May]]-Spill[[#This Row],[11-May]]</f>
        <v>13.5</v>
      </c>
      <c r="AS18">
        <f>FIn[[#This Row],[11-May]]-Fout[[#This Row],[13-May]]-Spill[[#This Row],[13-May]]</f>
        <v>21.400000000000006</v>
      </c>
      <c r="AT18">
        <f>FIn[[#This Row],[13-May]]-Fout[[#This Row],[14-May]]-Spill[[#This Row],[14-May]]</f>
        <v>13.099999999999994</v>
      </c>
      <c r="AU18">
        <f>FIn[[#This Row],[14-May]]-Fout[[#This Row],[15-May]]-Spill[[#This Row],[15-May]]</f>
        <v>11.599999999999994</v>
      </c>
      <c r="AV18">
        <f>FIn[[#This Row],[15-May]]-Fout[[#This Row],[16-May]]-Spill[[#This Row],[16-May]]</f>
        <v>11.799999999999997</v>
      </c>
      <c r="AW18">
        <f>FIn[[#This Row],[16-May]]-Fout[[#This Row],[17-May]]-Spill[[#This Row],[17-May]]</f>
        <v>9.6999999999999833</v>
      </c>
      <c r="AX18">
        <f>FIn[[#This Row],[17-May]]-Fout[[#This Row],[18-May]]-Spill[[#This Row],[18-May]]</f>
        <v>11.100000000000023</v>
      </c>
      <c r="AY18">
        <f>FIn[[#This Row],[18-May]]-Fout[[#This Row],[19-May]]-Spill[[#This Row],[19-May]]</f>
        <v>11.5</v>
      </c>
      <c r="AZ18">
        <f>FIn[[#This Row],[19-May]]-Fout[[#This Row],[20-May]]-Spill[[#This Row],[20-May]]</f>
        <v>13.099999999999994</v>
      </c>
      <c r="BA18">
        <f>FIn[[#This Row],[20-May]]-Fout[[#This Row],[21-May]]-Spill[[#This Row],[21-May]]</f>
        <v>9.7999999999999972</v>
      </c>
      <c r="BB18">
        <f>FIn[[#This Row],[21-May]]-Fout[[#This Row],[22-May]]-Spill[[#This Row],[22-May]]</f>
        <v>12.799999999999983</v>
      </c>
      <c r="BC18">
        <f>FIn[[#This Row],[22-May]]-Fout[[#This Row],[23-May]]-Spill[[#This Row],[23-May]]</f>
        <v>12.800000000000011</v>
      </c>
      <c r="BD18">
        <f>FIn[[#This Row],[23-May]]-Fout[[#This Row],[24-May]]-Spill[[#This Row],[24-May]]</f>
        <v>11.099999999999994</v>
      </c>
      <c r="BE18">
        <f>FIn[[#This Row],[24-May]]-Fout[[#This Row],[25-May]]-Spill[[#This Row],[25-May]]</f>
        <v>16.400000000000006</v>
      </c>
      <c r="BF18">
        <f>FIn[[#This Row],[25-May]]-Fout[[#This Row],[26-May]]-Spill[[#This Row],[26-May]]</f>
        <v>9.6999999999999886</v>
      </c>
      <c r="BG18">
        <f>FIn[[#This Row],[26-May]]-Fout[[#This Row],[27-May]]-Spill[[#This Row],[27-May]]</f>
        <v>11.200000000000017</v>
      </c>
      <c r="BH18">
        <f>FIn[[#This Row],[27-May]]-Fout[[#This Row],[28-May]]-Spill[[#This Row],[28-May]]</f>
        <v>10.599999999999994</v>
      </c>
      <c r="BI18">
        <f>FIn[[#This Row],[28-May]]-Fout[[#This Row],[29-May]]-Spill[[#This Row],[29-May]]</f>
        <v>11.299999999999997</v>
      </c>
      <c r="BJ18">
        <f>FIn[[#This Row],[29-May]]-Fout[[#This Row],[30-May]]-Spill[[#This Row],[30-May]]</f>
        <v>13.799999999999983</v>
      </c>
      <c r="BK18">
        <f>FIn[[#This Row],[30-May]]-Fout[[#This Row],[31-May]]-Spill[[#This Row],[31-May]]</f>
        <v>11.700000000000017</v>
      </c>
      <c r="BL18">
        <f>FIn[[#This Row],[31-May]]-Fout[[#This Row],[1-Jun]]-Spill[[#This Row],[1-Jun]]</f>
        <v>16.399999999999977</v>
      </c>
      <c r="BM18">
        <f>FIn[[#This Row],[1-Jun]]-Fout[[#This Row],[2-Jun]]-Spill[[#This Row],[2-Jun]]</f>
        <v>11.800000000000011</v>
      </c>
      <c r="BN18">
        <f>FIn[[#This Row],[2-Jun]]-Fout[[#This Row],[3-Jun]]-Spill[[#This Row],[3-Jun]]</f>
        <v>7.5999999999999943</v>
      </c>
    </row>
    <row r="19" spans="1:66">
      <c r="A19" s="14">
        <v>54</v>
      </c>
      <c r="B19" t="s">
        <v>44</v>
      </c>
      <c r="C19" t="s">
        <v>47</v>
      </c>
      <c r="D19" t="s">
        <v>252</v>
      </c>
      <c r="E19">
        <f>FIn[[#This Row],[2-Apr]]-Fout[[#This Row],[3-Apr]]-Spill[[#This Row],[3-Apr]]</f>
        <v>19.599999999999955</v>
      </c>
      <c r="F19">
        <f>FIn[[#This Row],[3-Apr]]-Fout[[#This Row],[4-Apr]]-Spill[[#This Row],[4-Apr]]</f>
        <v>20.200000000000045</v>
      </c>
      <c r="G19">
        <f>FIn[[#This Row],[4-Apr]]-Fout[[#This Row],[5-Apr]]-Spill[[#This Row],[5-Apr]]</f>
        <v>18.799999999999955</v>
      </c>
      <c r="H19">
        <f>FIn[[#This Row],[5-Apr]]-Fout[[#This Row],[6-Apr]]-Spill[[#This Row],[6-Apr]]</f>
        <v>16.100000000000044</v>
      </c>
      <c r="I19">
        <f>FIn[[#This Row],[6-Apr]]-Fout[[#This Row],[7-Apr]]-Spill[[#This Row],[7-Apr]]</f>
        <v>22.099999999999955</v>
      </c>
      <c r="J19">
        <f>FIn[[#This Row],[7-Apr]]-Fout[[#This Row],[8-Apr]]-Spill[[#This Row],[8-Apr]]</f>
        <v>18.600000000000023</v>
      </c>
      <c r="K19" s="6">
        <f>FIn[[#This Row],[8-Apr]]-Fout[[#This Row],[9-Apr]]-Spill[[#This Row],[9-Apr]]</f>
        <v>20.299999999999933</v>
      </c>
      <c r="L19">
        <f>FIn[[#This Row],[9-Apr]]-Fout[[#This Row],[10-Apr]]-Spill[[#This Row],[10-Apr]]</f>
        <v>13.200000000000003</v>
      </c>
      <c r="M19">
        <f>FIn[[#This Row],[10-Apr]]-Fout[[#This Row],[11-Apr]]-Spill[[#This Row],[11-Apr]]</f>
        <v>20.299999999999983</v>
      </c>
      <c r="N19">
        <f>FIn[[#This Row],[11-Apr]]-Fout[[#This Row],[12-Apr]]-Spill[[#This Row],[12-Apr]]</f>
        <v>20.600000000000009</v>
      </c>
      <c r="O19">
        <f>FIn[[#This Row],[12-Apr]]-Fout[[#This Row],[13-Apr]]-Spill[[#This Row],[13-Apr]]</f>
        <v>21.700000000000003</v>
      </c>
      <c r="P19">
        <f>FIn[[#This Row],[13-Apr]]-Fout[[#This Row],[14-Apr]]-Spill[[#This Row],[14-Apr]]</f>
        <v>26.100000000000009</v>
      </c>
      <c r="Q19">
        <f>FIn[[#This Row],[14-Apr]]-Fout[[#This Row],[15-Apr]]-Spill[[#This Row],[15-Apr]]</f>
        <v>21.299999999999997</v>
      </c>
      <c r="R19">
        <f>FIn[[#This Row],[15-Apr]]-Fout[[#This Row],[16-Apr]]-Spill[[#This Row],[16-Apr]]</f>
        <v>20.699999999999992</v>
      </c>
      <c r="S19">
        <f>FIn[[#This Row],[16-Apr]]-Fout[[#This Row],[17-Apr]]-Spill[[#This Row],[17-Apr]]</f>
        <v>23.800000000000011</v>
      </c>
      <c r="T19">
        <f>FIn[[#This Row],[17-Apr]]-Fout[[#This Row],[18-Apr]]-Spill[[#This Row],[18-Apr]]</f>
        <v>22.700000000000003</v>
      </c>
      <c r="U19">
        <f>FIn[[#This Row],[18-Apr]]-Fout[[#This Row],[19-Apr]]-Spill[[#This Row],[19-Apr]]</f>
        <v>24.799999999999997</v>
      </c>
      <c r="V19">
        <f>FIn[[#This Row],[19-Apr]]-Fout[[#This Row],[20-Apr]]-Spill[[#This Row],[20-Apr]]</f>
        <v>21.000000000000014</v>
      </c>
      <c r="W19">
        <f>FIn[[#This Row],[20-Apr]]-Fout[[#This Row],[21-Apr]]-Spill[[#This Row],[21-Apr]]</f>
        <v>18.899999999999991</v>
      </c>
      <c r="X19">
        <f>FIn[[#This Row],[21-Apr]]-Fout[[#This Row],[22-Apr]]-Spill[[#This Row],[22-Apr]]</f>
        <v>14.900000000000006</v>
      </c>
      <c r="Y19">
        <f>FIn[[#This Row],[22-Apr]]-Fout[[#This Row],[23-Apr]]-Spill[[#This Row],[23-Apr]]</f>
        <v>10.899999999999991</v>
      </c>
      <c r="Z19">
        <f>FIn[[#This Row],[23-Apr]]-Fout[[#This Row],[24-Apr]]-Spill[[#This Row],[24-Apr]]</f>
        <v>16.099999999999994</v>
      </c>
      <c r="AA19">
        <f>FIn[[#This Row],[24-Apr]]-Fout[[#This Row],[25-Apr]]-Spill[[#This Row],[25-Apr]]</f>
        <v>15</v>
      </c>
      <c r="AB19">
        <f>FIn[[#This Row],[25-Apr]]-Fout[[#This Row],[26-Apr]]-Spill[[#This Row],[26-Apr]]</f>
        <v>15.900000000000006</v>
      </c>
      <c r="AC19">
        <f>FIn[[#This Row],[26-Apr]]-Fout[[#This Row],[27-Apr]]-Spill[[#This Row],[27-Apr]]</f>
        <v>16.700000000000017</v>
      </c>
      <c r="AD19">
        <f>FIn[[#This Row],[27-Apr]]-Fout[[#This Row],[28-Apr]]-Spill[[#This Row],[28-Apr]]</f>
        <v>15.599999999999994</v>
      </c>
      <c r="AE19">
        <f>FIn[[#This Row],[28-Apr]]-Fout[[#This Row],[29-Apr]]-Spill[[#This Row],[29-Apr]]</f>
        <v>14.999999999999986</v>
      </c>
      <c r="AF19">
        <f>FIn[[#This Row],[29-Apr]]-Fout[[#This Row],[30-Apr]]-Spill[[#This Row],[30-Apr]]</f>
        <v>13.600000000000009</v>
      </c>
      <c r="AG19">
        <f>FIn[[#This Row],[30-Apr]]-Fout[[#This Row],[1-May]]-Spill[[#This Row],[1-May]]</f>
        <v>16.599999999999994</v>
      </c>
      <c r="AH19">
        <f>FIn[[#This Row],[1-May]]-Fout[[#This Row],[2-May]]-Spill[[#This Row],[2-May]]</f>
        <v>16.699999999999989</v>
      </c>
      <c r="AI19">
        <f>FIn[[#This Row],[2-May]]-Fout[[#This Row],[3-May]]-Spill[[#This Row],[3-May]]</f>
        <v>11.200000000000003</v>
      </c>
      <c r="AJ19">
        <f>FIn[[#This Row],[3-May]]-Fout[[#This Row],[4-May]]-Spill[[#This Row],[4-May]]</f>
        <v>19.700000000000003</v>
      </c>
      <c r="AK19">
        <f>FIn[[#This Row],[4-May]]-Fout[[#This Row],[5-May]]-Spill[[#This Row],[5-May]]</f>
        <v>16.5</v>
      </c>
      <c r="AL19">
        <f>FIn[[#This Row],[5-May]]-Fout[[#This Row],[6-May]]-Spill[[#This Row],[6-May]]</f>
        <v>14.799999999999997</v>
      </c>
      <c r="AM19">
        <f>FIn[[#This Row],[6-May]]-Fout[[#This Row],[7-May]]-Spill[[#This Row],[7-May]]</f>
        <v>15.600000000000009</v>
      </c>
      <c r="AN19">
        <f>FIn[[#This Row],[7-May]]-Fout[[#This Row],[8-May]]-Spill[[#This Row],[8-May]]</f>
        <v>17.699999999999989</v>
      </c>
      <c r="AO19">
        <f>FIn[[#This Row],[8-May]]-Fout[[#This Row],[9-May]]-Spill[[#This Row],[9-May]]</f>
        <v>14.8</v>
      </c>
      <c r="AP19">
        <f>FIn[[#This Row],[9-May]]-Fout[[#This Row],[10-May]]-Spill[[#This Row],[10-May]]</f>
        <v>17.099999999999994</v>
      </c>
      <c r="AQ19">
        <f>FIn[[#This Row],[10-May]]-Fout[[#This Row],[11-May]]-Spill[[#This Row],[11-May]]</f>
        <v>18.300000000000011</v>
      </c>
      <c r="AS19">
        <f>FIn[[#This Row],[11-May]]-Fout[[#This Row],[13-May]]-Spill[[#This Row],[13-May]]</f>
        <v>27.900000000000006</v>
      </c>
      <c r="AT19">
        <f>FIn[[#This Row],[13-May]]-Fout[[#This Row],[14-May]]-Spill[[#This Row],[14-May]]</f>
        <v>15</v>
      </c>
      <c r="AU19">
        <f>FIn[[#This Row],[14-May]]-Fout[[#This Row],[15-May]]-Spill[[#This Row],[15-May]]</f>
        <v>16.899999999999991</v>
      </c>
      <c r="AV19">
        <f>FIn[[#This Row],[15-May]]-Fout[[#This Row],[16-May]]-Spill[[#This Row],[16-May]]</f>
        <v>15.100000000000009</v>
      </c>
      <c r="AW19">
        <f>FIn[[#This Row],[16-May]]-Fout[[#This Row],[17-May]]-Spill[[#This Row],[17-May]]</f>
        <v>14.599999999999994</v>
      </c>
      <c r="AX19">
        <f>FIn[[#This Row],[17-May]]-Fout[[#This Row],[18-May]]-Spill[[#This Row],[18-May]]</f>
        <v>15.099999999999994</v>
      </c>
      <c r="AY19">
        <f>FIn[[#This Row],[18-May]]-Fout[[#This Row],[19-May]]-Spill[[#This Row],[19-May]]</f>
        <v>14.900000000000006</v>
      </c>
      <c r="AZ19">
        <f>FIn[[#This Row],[19-May]]-Fout[[#This Row],[20-May]]-Spill[[#This Row],[20-May]]</f>
        <v>15.400000000000006</v>
      </c>
      <c r="BA19">
        <f>FIn[[#This Row],[20-May]]-Fout[[#This Row],[21-May]]-Spill[[#This Row],[21-May]]</f>
        <v>13.200000000000003</v>
      </c>
      <c r="BB19">
        <f>FIn[[#This Row],[21-May]]-Fout[[#This Row],[22-May]]-Spill[[#This Row],[22-May]]</f>
        <v>17.099999999999994</v>
      </c>
      <c r="BC19">
        <f>FIn[[#This Row],[22-May]]-Fout[[#This Row],[23-May]]-Spill[[#This Row],[23-May]]</f>
        <v>16.600000000000009</v>
      </c>
      <c r="BD19">
        <f>FIn[[#This Row],[23-May]]-Fout[[#This Row],[24-May]]-Spill[[#This Row],[24-May]]</f>
        <v>13.799999999999997</v>
      </c>
      <c r="BE19">
        <f>FIn[[#This Row],[24-May]]-Fout[[#This Row],[25-May]]-Spill[[#This Row],[25-May]]</f>
        <v>24.000000000000007</v>
      </c>
      <c r="BF19">
        <f>FIn[[#This Row],[25-May]]-Fout[[#This Row],[26-May]]-Spill[[#This Row],[26-May]]</f>
        <v>13.799999999999983</v>
      </c>
      <c r="BG19">
        <f>FIn[[#This Row],[26-May]]-Fout[[#This Row],[27-May]]-Spill[[#This Row],[27-May]]</f>
        <v>13.300000000000011</v>
      </c>
      <c r="BH19">
        <f>FIn[[#This Row],[27-May]]-Fout[[#This Row],[28-May]]-Spill[[#This Row],[28-May]]</f>
        <v>14.199999999999989</v>
      </c>
      <c r="BI19">
        <f>FIn[[#This Row],[28-May]]-Fout[[#This Row],[29-May]]-Spill[[#This Row],[29-May]]</f>
        <v>15.900000000000006</v>
      </c>
      <c r="BJ19">
        <f>FIn[[#This Row],[29-May]]-Fout[[#This Row],[30-May]]-Spill[[#This Row],[30-May]]</f>
        <v>19.400000000000006</v>
      </c>
      <c r="BK19">
        <f>FIn[[#This Row],[30-May]]-Fout[[#This Row],[31-May]]-Spill[[#This Row],[31-May]]</f>
        <v>14.900000000000006</v>
      </c>
      <c r="BL19">
        <f>FIn[[#This Row],[31-May]]-Fout[[#This Row],[1-Jun]]-Spill[[#This Row],[1-Jun]]</f>
        <v>20</v>
      </c>
      <c r="BM19">
        <f>FIn[[#This Row],[1-Jun]]-Fout[[#This Row],[2-Jun]]-Spill[[#This Row],[2-Jun]]</f>
        <v>13.399999999999991</v>
      </c>
      <c r="BN19">
        <f>FIn[[#This Row],[2-Jun]]-Fout[[#This Row],[3-Jun]]-Spill[[#This Row],[3-Jun]]</f>
        <v>13.7</v>
      </c>
    </row>
    <row r="20" spans="1:66">
      <c r="A20" s="13">
        <v>55</v>
      </c>
      <c r="B20" t="s">
        <v>44</v>
      </c>
      <c r="C20" t="s">
        <v>46</v>
      </c>
      <c r="D20" t="s">
        <v>252</v>
      </c>
      <c r="E20">
        <f>FIn[[#This Row],[2-Apr]]-Fout[[#This Row],[3-Apr]]-Spill[[#This Row],[3-Apr]]</f>
        <v>17.799999999999908</v>
      </c>
      <c r="F20">
        <f>FIn[[#This Row],[3-Apr]]-Fout[[#This Row],[4-Apr]]-Spill[[#This Row],[4-Apr]]</f>
        <v>15.800000000000022</v>
      </c>
      <c r="G20">
        <f>FIn[[#This Row],[4-Apr]]-Fout[[#This Row],[5-Apr]]-Spill[[#This Row],[5-Apr]]</f>
        <v>18.000000000000011</v>
      </c>
      <c r="H20">
        <f>FIn[[#This Row],[5-Apr]]-Fout[[#This Row],[6-Apr]]-Spill[[#This Row],[6-Apr]]</f>
        <v>14.899999999999988</v>
      </c>
      <c r="I20">
        <f>FIn[[#This Row],[6-Apr]]-Fout[[#This Row],[7-Apr]]-Spill[[#This Row],[7-Apr]]</f>
        <v>17.400000000000045</v>
      </c>
      <c r="J20">
        <f>FIn[[#This Row],[7-Apr]]-Fout[[#This Row],[8-Apr]]-Spill[[#This Row],[8-Apr]]</f>
        <v>16.899999999999977</v>
      </c>
      <c r="K20" s="6">
        <f>FIn[[#This Row],[8-Apr]]-Fout[[#This Row],[9-Apr]]-Spill[[#This Row],[9-Apr]]</f>
        <v>17.29999999999999</v>
      </c>
      <c r="L20">
        <f>FIn[[#This Row],[9-Apr]]-Fout[[#This Row],[10-Apr]]-Spill[[#This Row],[10-Apr]]</f>
        <v>22.200000000000003</v>
      </c>
      <c r="M20" s="28">
        <f>FIn[[#This Row],[10-Apr]]-Fout[[#This Row],[11-Apr]]-Spill[[#This Row],[11-Apr]]</f>
        <v>-30.600000000000009</v>
      </c>
      <c r="N20">
        <f>FIn[[#This Row],[11-Apr]]-Fout[[#This Row],[12-Apr]]-Spill[[#This Row],[12-Apr]]</f>
        <v>18.700000000000003</v>
      </c>
      <c r="O20">
        <f>FIn[[#This Row],[12-Apr]]-Fout[[#This Row],[13-Apr]]-Spill[[#This Row],[13-Apr]]</f>
        <v>16.000000000000018</v>
      </c>
      <c r="P20">
        <f>FIn[[#This Row],[13-Apr]]-Fout[[#This Row],[14-Apr]]-Spill[[#This Row],[14-Apr]]</f>
        <v>20.299999999999997</v>
      </c>
      <c r="Q20">
        <f>FIn[[#This Row],[14-Apr]]-Fout[[#This Row],[15-Apr]]-Spill[[#This Row],[15-Apr]]</f>
        <v>18.599999999999994</v>
      </c>
      <c r="R20">
        <f>FIn[[#This Row],[15-Apr]]-Fout[[#This Row],[16-Apr]]-Spill[[#This Row],[16-Apr]]</f>
        <v>18.299999999999997</v>
      </c>
      <c r="S20">
        <f>FIn[[#This Row],[16-Apr]]-Fout[[#This Row],[17-Apr]]-Spill[[#This Row],[17-Apr]]</f>
        <v>15.799999999999997</v>
      </c>
      <c r="T20">
        <f>FIn[[#This Row],[17-Apr]]-Fout[[#This Row],[18-Apr]]-Spill[[#This Row],[18-Apr]]</f>
        <v>12</v>
      </c>
      <c r="U20">
        <f>FIn[[#This Row],[18-Apr]]-Fout[[#This Row],[19-Apr]]-Spill[[#This Row],[19-Apr]]</f>
        <v>13.900000000000006</v>
      </c>
      <c r="V20">
        <f>FIn[[#This Row],[19-Apr]]-Fout[[#This Row],[20-Apr]]-Spill[[#This Row],[20-Apr]]</f>
        <v>11.099999999999994</v>
      </c>
      <c r="W20">
        <f>FIn[[#This Row],[20-Apr]]-Fout[[#This Row],[21-Apr]]-Spill[[#This Row],[21-Apr]]</f>
        <v>10.199999999999989</v>
      </c>
      <c r="X20">
        <f>FIn[[#This Row],[21-Apr]]-Fout[[#This Row],[22-Apr]]-Spill[[#This Row],[22-Apr]]</f>
        <v>10.700000000000003</v>
      </c>
      <c r="Y20">
        <f>FIn[[#This Row],[22-Apr]]-Fout[[#This Row],[23-Apr]]-Spill[[#This Row],[23-Apr]]</f>
        <v>10.299999999999997</v>
      </c>
      <c r="Z20">
        <f>FIn[[#This Row],[23-Apr]]-Fout[[#This Row],[24-Apr]]-Spill[[#This Row],[24-Apr]]</f>
        <v>13.099999999999994</v>
      </c>
      <c r="AA20">
        <f>FIn[[#This Row],[24-Apr]]-Fout[[#This Row],[25-Apr]]-Spill[[#This Row],[25-Apr]]</f>
        <v>11.100000000000009</v>
      </c>
      <c r="AB20">
        <f>FIn[[#This Row],[25-Apr]]-Fout[[#This Row],[26-Apr]]-Spill[[#This Row],[26-Apr]]</f>
        <v>11.200000000000003</v>
      </c>
      <c r="AC20">
        <f>FIn[[#This Row],[26-Apr]]-Fout[[#This Row],[27-Apr]]-Spill[[#This Row],[27-Apr]]</f>
        <v>7.7999999999999829</v>
      </c>
      <c r="AD20">
        <f>FIn[[#This Row],[27-Apr]]-Fout[[#This Row],[28-Apr]]-Spill[[#This Row],[28-Apr]]</f>
        <v>7</v>
      </c>
      <c r="AE20">
        <f>FIn[[#This Row],[28-Apr]]-Fout[[#This Row],[29-Apr]]-Spill[[#This Row],[29-Apr]]</f>
        <v>9.1000000000000227</v>
      </c>
      <c r="AF20">
        <f>FIn[[#This Row],[29-Apr]]-Fout[[#This Row],[30-Apr]]-Spill[[#This Row],[30-Apr]]</f>
        <v>9.8999999999999915</v>
      </c>
      <c r="AG20">
        <f>FIn[[#This Row],[30-Apr]]-Fout[[#This Row],[1-May]]-Spill[[#This Row],[1-May]]</f>
        <v>11.200000000000003</v>
      </c>
      <c r="AH20">
        <f>FIn[[#This Row],[1-May]]-Fout[[#This Row],[2-May]]-Spill[[#This Row],[2-May]]</f>
        <v>7.2999999999999972</v>
      </c>
      <c r="AI20">
        <f>FIn[[#This Row],[2-May]]-Fout[[#This Row],[3-May]]-Spill[[#This Row],[3-May]]</f>
        <v>13.099999999999994</v>
      </c>
      <c r="AJ20">
        <f>FIn[[#This Row],[3-May]]-Fout[[#This Row],[4-May]]-Spill[[#This Row],[4-May]]</f>
        <v>11.199999999999989</v>
      </c>
      <c r="AK20">
        <f>FIn[[#This Row],[4-May]]-Fout[[#This Row],[5-May]]-Spill[[#This Row],[5-May]]</f>
        <v>13.400000000000006</v>
      </c>
      <c r="AL20">
        <f>FIn[[#This Row],[5-May]]-Fout[[#This Row],[6-May]]-Spill[[#This Row],[6-May]]</f>
        <v>10.599999999999994</v>
      </c>
      <c r="AM20">
        <f>FIn[[#This Row],[6-May]]-Fout[[#This Row],[7-May]]-Spill[[#This Row],[7-May]]</f>
        <v>11.099999999999994</v>
      </c>
      <c r="AN20">
        <f>FIn[[#This Row],[7-May]]-Fout[[#This Row],[8-May]]-Spill[[#This Row],[8-May]]</f>
        <v>13.900000000000006</v>
      </c>
      <c r="AO20">
        <f>FIn[[#This Row],[8-May]]-Fout[[#This Row],[9-May]]-Spill[[#This Row],[9-May]]</f>
        <v>13.400000000000006</v>
      </c>
      <c r="AP20">
        <f>FIn[[#This Row],[9-May]]-Fout[[#This Row],[10-May]]-Spill[[#This Row],[10-May]]</f>
        <v>12.299999999999997</v>
      </c>
      <c r="AQ20">
        <f>FIn[[#This Row],[10-May]]-Fout[[#This Row],[11-May]]-Spill[[#This Row],[11-May]]</f>
        <v>12.299999999999997</v>
      </c>
      <c r="AS20">
        <f>FIn[[#This Row],[11-May]]-Fout[[#This Row],[13-May]]-Spill[[#This Row],[13-May]]</f>
        <v>22.100000000000009</v>
      </c>
      <c r="AT20">
        <f>FIn[[#This Row],[13-May]]-Fout[[#This Row],[14-May]]-Spill[[#This Row],[14-May]]</f>
        <v>12.400000000000006</v>
      </c>
      <c r="AU20">
        <f>FIn[[#This Row],[14-May]]-Fout[[#This Row],[15-May]]-Spill[[#This Row],[15-May]]</f>
        <v>10.300000000000011</v>
      </c>
      <c r="AV20">
        <f>FIn[[#This Row],[15-May]]-Fout[[#This Row],[16-May]]-Spill[[#This Row],[16-May]]</f>
        <v>9.5999999999999943</v>
      </c>
      <c r="AW20">
        <f>FIn[[#This Row],[16-May]]-Fout[[#This Row],[17-May]]-Spill[[#This Row],[17-May]]</f>
        <v>9.1999999999999886</v>
      </c>
      <c r="AX20">
        <f>FIn[[#This Row],[17-May]]-Fout[[#This Row],[18-May]]-Spill[[#This Row],[18-May]]</f>
        <v>9.0999999999999943</v>
      </c>
      <c r="AY20">
        <f>FIn[[#This Row],[18-May]]-Fout[[#This Row],[19-May]]-Spill[[#This Row],[19-May]]</f>
        <v>14</v>
      </c>
      <c r="AZ20">
        <f>FIn[[#This Row],[19-May]]-Fout[[#This Row],[20-May]]-Spill[[#This Row],[20-May]]</f>
        <v>14.399999999999991</v>
      </c>
      <c r="BA20">
        <f>FIn[[#This Row],[20-May]]-Fout[[#This Row],[21-May]]-Spill[[#This Row],[21-May]]</f>
        <v>11.700000000000003</v>
      </c>
      <c r="BB20">
        <f>FIn[[#This Row],[21-May]]-Fout[[#This Row],[22-May]]-Spill[[#This Row],[22-May]]</f>
        <v>8.9000000000000057</v>
      </c>
      <c r="BC20">
        <f>FIn[[#This Row],[22-May]]-Fout[[#This Row],[23-May]]-Spill[[#This Row],[23-May]]</f>
        <v>9.6999999999999886</v>
      </c>
      <c r="BD20">
        <f>FIn[[#This Row],[23-May]]-Fout[[#This Row],[24-May]]-Spill[[#This Row],[24-May]]</f>
        <v>10.100000000000023</v>
      </c>
      <c r="BE20">
        <f>FIn[[#This Row],[24-May]]-Fout[[#This Row],[25-May]]-Spill[[#This Row],[25-May]]</f>
        <v>14.600000000000005</v>
      </c>
      <c r="BF20">
        <f>FIn[[#This Row],[25-May]]-Fout[[#This Row],[26-May]]-Spill[[#This Row],[26-May]]</f>
        <v>10.799999999999983</v>
      </c>
      <c r="BG20">
        <f>FIn[[#This Row],[26-May]]-Fout[[#This Row],[27-May]]-Spill[[#This Row],[27-May]]</f>
        <v>10.5</v>
      </c>
      <c r="BH20">
        <f>FIn[[#This Row],[27-May]]-Fout[[#This Row],[28-May]]-Spill[[#This Row],[28-May]]</f>
        <v>11.300000000000011</v>
      </c>
      <c r="BI20">
        <f>FIn[[#This Row],[28-May]]-Fout[[#This Row],[29-May]]-Spill[[#This Row],[29-May]]</f>
        <v>10.399999999999991</v>
      </c>
      <c r="BJ20">
        <f>FIn[[#This Row],[29-May]]-Fout[[#This Row],[30-May]]-Spill[[#This Row],[30-May]]</f>
        <v>9.7000000000000171</v>
      </c>
      <c r="BK20">
        <f>FIn[[#This Row],[30-May]]-Fout[[#This Row],[31-May]]-Spill[[#This Row],[31-May]]</f>
        <v>11.599999999999994</v>
      </c>
      <c r="BL20">
        <f>FIn[[#This Row],[31-May]]-Fout[[#This Row],[1-Jun]]-Spill[[#This Row],[1-Jun]]</f>
        <v>17.099999999999987</v>
      </c>
      <c r="BM20">
        <f>FIn[[#This Row],[1-Jun]]-Fout[[#This Row],[2-Jun]]-Spill[[#This Row],[2-Jun]]</f>
        <v>13.600000000000009</v>
      </c>
      <c r="BN20">
        <f>FIn[[#This Row],[2-Jun]]-Fout[[#This Row],[3-Jun]]-Spill[[#This Row],[3-Jun]]</f>
        <v>7</v>
      </c>
    </row>
    <row r="21" spans="1:66">
      <c r="A21" s="14">
        <v>56</v>
      </c>
      <c r="B21" t="s">
        <v>48</v>
      </c>
      <c r="C21" t="s">
        <v>47</v>
      </c>
      <c r="D21" t="s">
        <v>252</v>
      </c>
      <c r="E21">
        <f>FIn[[#This Row],[2-Apr]]-Fout[[#This Row],[3-Apr]]-Spill[[#This Row],[3-Apr]]</f>
        <v>25.700000000000024</v>
      </c>
      <c r="F21">
        <f>FIn[[#This Row],[3-Apr]]-Fout[[#This Row],[4-Apr]]-Spill[[#This Row],[4-Apr]]</f>
        <v>20.2</v>
      </c>
      <c r="G21">
        <f>FIn[[#This Row],[4-Apr]]-Fout[[#This Row],[5-Apr]]-Spill[[#This Row],[5-Apr]]</f>
        <v>20.399999999999999</v>
      </c>
      <c r="H21">
        <f>FIn[[#This Row],[5-Apr]]-Fout[[#This Row],[6-Apr]]-Spill[[#This Row],[6-Apr]]</f>
        <v>19.2</v>
      </c>
      <c r="I21">
        <f>FIn[[#This Row],[6-Apr]]-Fout[[#This Row],[7-Apr]]-Spill[[#This Row],[7-Apr]]</f>
        <v>22.4</v>
      </c>
      <c r="J21">
        <f>FIn[[#This Row],[7-Apr]]-Fout[[#This Row],[8-Apr]]-Spill[[#This Row],[8-Apr]]</f>
        <v>20.999999999999979</v>
      </c>
      <c r="K21" s="6">
        <f>FIn[[#This Row],[8-Apr]]-Fout[[#This Row],[9-Apr]]-Spill[[#This Row],[9-Apr]]</f>
        <v>20.699999999999978</v>
      </c>
      <c r="L21">
        <f>FIn[[#This Row],[9-Apr]]-Fout[[#This Row],[10-Apr]]-Spill[[#This Row],[10-Apr]]</f>
        <v>13.5</v>
      </c>
      <c r="M21">
        <f>FIn[[#This Row],[10-Apr]]-Fout[[#This Row],[11-Apr]]-Spill[[#This Row],[11-Apr]]</f>
        <v>19.100000000000009</v>
      </c>
      <c r="N21">
        <f>FIn[[#This Row],[11-Apr]]-Fout[[#This Row],[12-Apr]]-Spill[[#This Row],[12-Apr]]</f>
        <v>17</v>
      </c>
      <c r="O21">
        <f>FIn[[#This Row],[12-Apr]]-Fout[[#This Row],[13-Apr]]-Spill[[#This Row],[13-Apr]]</f>
        <v>17.699999999999996</v>
      </c>
      <c r="P21">
        <f>FIn[[#This Row],[13-Apr]]-Fout[[#This Row],[14-Apr]]-Spill[[#This Row],[14-Apr]]</f>
        <v>19</v>
      </c>
      <c r="Q21">
        <f>FIn[[#This Row],[14-Apr]]-Fout[[#This Row],[15-Apr]]-Spill[[#This Row],[15-Apr]]</f>
        <v>18.799999999999997</v>
      </c>
      <c r="R21">
        <f>FIn[[#This Row],[15-Apr]]-Fout[[#This Row],[16-Apr]]-Spill[[#This Row],[16-Apr]]</f>
        <v>19.899999999999991</v>
      </c>
      <c r="S21">
        <f>FIn[[#This Row],[16-Apr]]-Fout[[#This Row],[17-Apr]]-Spill[[#This Row],[17-Apr]]</f>
        <v>17.400000000000006</v>
      </c>
      <c r="T21">
        <f>FIn[[#This Row],[17-Apr]]-Fout[[#This Row],[18-Apr]]-Spill[[#This Row],[18-Apr]]</f>
        <v>18.599999999999994</v>
      </c>
      <c r="U21">
        <f>FIn[[#This Row],[18-Apr]]-Fout[[#This Row],[19-Apr]]-Spill[[#This Row],[19-Apr]]</f>
        <v>17.399999999999999</v>
      </c>
      <c r="V21">
        <f>FIn[[#This Row],[19-Apr]]-Fout[[#This Row],[20-Apr]]-Spill[[#This Row],[20-Apr]]</f>
        <v>19.700000000000017</v>
      </c>
      <c r="W21">
        <f>FIn[[#This Row],[20-Apr]]-Fout[[#This Row],[21-Apr]]-Spill[[#This Row],[21-Apr]]</f>
        <v>14.699999999999989</v>
      </c>
      <c r="X21">
        <f>FIn[[#This Row],[21-Apr]]-Fout[[#This Row],[22-Apr]]-Spill[[#This Row],[22-Apr]]</f>
        <v>13.400000000000006</v>
      </c>
      <c r="Y21">
        <f>FIn[[#This Row],[22-Apr]]-Fout[[#This Row],[23-Apr]]-Spill[[#This Row],[23-Apr]]</f>
        <v>16</v>
      </c>
      <c r="Z21">
        <f>FIn[[#This Row],[23-Apr]]-Fout[[#This Row],[24-Apr]]-Spill[[#This Row],[24-Apr]]</f>
        <v>17.700000000000017</v>
      </c>
      <c r="AA21">
        <f>FIn[[#This Row],[24-Apr]]-Fout[[#This Row],[25-Apr]]-Spill[[#This Row],[25-Apr]]</f>
        <v>17</v>
      </c>
      <c r="AB21">
        <f>FIn[[#This Row],[25-Apr]]-Fout[[#This Row],[26-Apr]]-Spill[[#This Row],[26-Apr]]</f>
        <v>15.799999999999997</v>
      </c>
      <c r="AC21">
        <f>FIn[[#This Row],[26-Apr]]-Fout[[#This Row],[27-Apr]]-Spill[[#This Row],[27-Apr]]</f>
        <v>15.300000000000011</v>
      </c>
      <c r="AD21">
        <f>FIn[[#This Row],[27-Apr]]-Fout[[#This Row],[28-Apr]]-Spill[[#This Row],[28-Apr]]</f>
        <v>16.599999999999994</v>
      </c>
      <c r="AE21">
        <f>FIn[[#This Row],[28-Apr]]-Fout[[#This Row],[29-Apr]]-Spill[[#This Row],[29-Apr]]</f>
        <v>15.900000000000006</v>
      </c>
      <c r="AF21">
        <f>FIn[[#This Row],[29-Apr]]-Fout[[#This Row],[30-Apr]]-Spill[[#This Row],[30-Apr]]</f>
        <v>15.599999999999994</v>
      </c>
      <c r="AG21">
        <f>FIn[[#This Row],[30-Apr]]-Fout[[#This Row],[1-May]]-Spill[[#This Row],[1-May]]</f>
        <v>14.900000000000006</v>
      </c>
      <c r="AH21">
        <f>FIn[[#This Row],[1-May]]-Fout[[#This Row],[2-May]]-Spill[[#This Row],[2-May]]</f>
        <v>18.100000000000009</v>
      </c>
      <c r="AI21">
        <f>FIn[[#This Row],[2-May]]-Fout[[#This Row],[3-May]]-Spill[[#This Row],[3-May]]</f>
        <v>12</v>
      </c>
      <c r="AJ21">
        <f>FIn[[#This Row],[3-May]]-Fout[[#This Row],[4-May]]-Spill[[#This Row],[4-May]]</f>
        <v>20.900000000000006</v>
      </c>
      <c r="AK21">
        <f>FIn[[#This Row],[4-May]]-Fout[[#This Row],[5-May]]-Spill[[#This Row],[5-May]]</f>
        <v>15.099999999999994</v>
      </c>
      <c r="AL21">
        <f>FIn[[#This Row],[5-May]]-Fout[[#This Row],[6-May]]-Spill[[#This Row],[6-May]]</f>
        <v>12.699999999999989</v>
      </c>
      <c r="AM21">
        <f>FIn[[#This Row],[6-May]]-Fout[[#This Row],[7-May]]-Spill[[#This Row],[7-May]]</f>
        <v>14.399999999999991</v>
      </c>
      <c r="AN21">
        <f>FIn[[#This Row],[7-May]]-Fout[[#This Row],[8-May]]-Spill[[#This Row],[8-May]]</f>
        <v>15.700000000000003</v>
      </c>
      <c r="AO21">
        <f>FIn[[#This Row],[8-May]]-Fout[[#This Row],[9-May]]-Spill[[#This Row],[9-May]]</f>
        <v>14</v>
      </c>
      <c r="AP21">
        <f>FIn[[#This Row],[9-May]]-Fout[[#This Row],[10-May]]-Spill[[#This Row],[10-May]]</f>
        <v>16.100000000000009</v>
      </c>
      <c r="AQ21">
        <f>FIn[[#This Row],[10-May]]-Fout[[#This Row],[11-May]]-Spill[[#This Row],[11-May]]</f>
        <v>16.099999999999994</v>
      </c>
      <c r="AS21">
        <f>FIn[[#This Row],[11-May]]-Fout[[#This Row],[13-May]]-Spill[[#This Row],[13-May]]</f>
        <v>27.799999999999997</v>
      </c>
      <c r="AT21">
        <f>FIn[[#This Row],[13-May]]-Fout[[#This Row],[14-May]]-Spill[[#This Row],[14-May]]</f>
        <v>15.200000000000003</v>
      </c>
      <c r="AU21">
        <f>FIn[[#This Row],[14-May]]-Fout[[#This Row],[15-May]]-Spill[[#This Row],[15-May]]</f>
        <v>16.599999999999994</v>
      </c>
      <c r="AV21">
        <f>FIn[[#This Row],[15-May]]-Fout[[#This Row],[16-May]]-Spill[[#This Row],[16-May]]</f>
        <v>15.600000000000009</v>
      </c>
      <c r="AW21">
        <f>FIn[[#This Row],[16-May]]-Fout[[#This Row],[17-May]]-Spill[[#This Row],[17-May]]</f>
        <v>16.400000000000006</v>
      </c>
      <c r="AX21">
        <f>FIn[[#This Row],[17-May]]-Fout[[#This Row],[18-May]]-Spill[[#This Row],[18-May]]</f>
        <v>15.200000000000003</v>
      </c>
      <c r="AY21">
        <f>FIn[[#This Row],[18-May]]-Fout[[#This Row],[19-May]]-Spill[[#This Row],[19-May]]</f>
        <v>15.299999999999997</v>
      </c>
      <c r="AZ21">
        <f>FIn[[#This Row],[19-May]]-Fout[[#This Row],[20-May]]-Spill[[#This Row],[20-May]]</f>
        <v>17.400000000000006</v>
      </c>
      <c r="BA21">
        <f>FIn[[#This Row],[20-May]]-Fout[[#This Row],[21-May]]-Spill[[#This Row],[21-May]]</f>
        <v>18.099999999999994</v>
      </c>
      <c r="BB21">
        <f>FIn[[#This Row],[21-May]]-Fout[[#This Row],[22-May]]-Spill[[#This Row],[22-May]]</f>
        <v>14.300000000000011</v>
      </c>
      <c r="BC21">
        <f>FIn[[#This Row],[22-May]]-Fout[[#This Row],[23-May]]-Spill[[#This Row],[23-May]]</f>
        <v>17.400000000000006</v>
      </c>
      <c r="BD21">
        <f>FIn[[#This Row],[23-May]]-Fout[[#This Row],[24-May]]-Spill[[#This Row],[24-May]]</f>
        <v>13.599999999999994</v>
      </c>
      <c r="BE21">
        <f>FIn[[#This Row],[24-May]]-Fout[[#This Row],[25-May]]-Spill[[#This Row],[25-May]]</f>
        <v>24.599999999999994</v>
      </c>
      <c r="BF21">
        <f>FIn[[#This Row],[25-May]]-Fout[[#This Row],[26-May]]-Spill[[#This Row],[26-May]]</f>
        <v>12.900000000000006</v>
      </c>
      <c r="BG21">
        <f>FIn[[#This Row],[26-May]]-Fout[[#This Row],[27-May]]-Spill[[#This Row],[27-May]]</f>
        <v>14</v>
      </c>
      <c r="BH21">
        <f>FIn[[#This Row],[27-May]]-Fout[[#This Row],[28-May]]-Spill[[#This Row],[28-May]]</f>
        <v>16.199999999999989</v>
      </c>
      <c r="BI21">
        <f>FIn[[#This Row],[28-May]]-Fout[[#This Row],[29-May]]-Spill[[#This Row],[29-May]]</f>
        <v>16.299999999999997</v>
      </c>
      <c r="BJ21">
        <f>FIn[[#This Row],[29-May]]-Fout[[#This Row],[30-May]]-Spill[[#This Row],[30-May]]</f>
        <v>16.299999999999983</v>
      </c>
      <c r="BK21">
        <f>FIn[[#This Row],[30-May]]-Fout[[#This Row],[31-May]]-Spill[[#This Row],[31-May]]</f>
        <v>16.800000000000011</v>
      </c>
      <c r="BL21">
        <f>FIn[[#This Row],[31-May]]-Fout[[#This Row],[1-Jun]]-Spill[[#This Row],[1-Jun]]</f>
        <v>20.599999999999994</v>
      </c>
      <c r="BM21">
        <f>FIn[[#This Row],[1-Jun]]-Fout[[#This Row],[2-Jun]]-Spill[[#This Row],[2-Jun]]</f>
        <v>16.800000000000011</v>
      </c>
      <c r="BN21">
        <f>FIn[[#This Row],[2-Jun]]-Fout[[#This Row],[3-Jun]]-Spill[[#This Row],[3-Jun]]</f>
        <v>4.8999999999999915</v>
      </c>
    </row>
    <row r="22" spans="1:66">
      <c r="A22" s="13">
        <v>57</v>
      </c>
      <c r="B22" t="s">
        <v>48</v>
      </c>
      <c r="C22" t="s">
        <v>45</v>
      </c>
      <c r="D22" t="s">
        <v>252</v>
      </c>
      <c r="E22">
        <f>FIn[[#This Row],[2-Apr]]-Fout[[#This Row],[3-Apr]]-Spill[[#This Row],[3-Apr]]</f>
        <v>20.399999999999999</v>
      </c>
      <c r="F22">
        <f>FIn[[#This Row],[3-Apr]]-Fout[[#This Row],[4-Apr]]-Spill[[#This Row],[4-Apr]]</f>
        <v>18.599999999999977</v>
      </c>
      <c r="G22">
        <f>FIn[[#This Row],[4-Apr]]-Fout[[#This Row],[5-Apr]]-Spill[[#This Row],[5-Apr]]</f>
        <v>18.700000000000067</v>
      </c>
      <c r="H22">
        <f>FIn[[#This Row],[5-Apr]]-Fout[[#This Row],[6-Apr]]-Spill[[#This Row],[6-Apr]]</f>
        <v>18.000000000000021</v>
      </c>
      <c r="I22">
        <f>FIn[[#This Row],[6-Apr]]-Fout[[#This Row],[7-Apr]]-Spill[[#This Row],[7-Apr]]</f>
        <v>19.899999999999931</v>
      </c>
      <c r="J22">
        <f>FIn[[#This Row],[7-Apr]]-Fout[[#This Row],[8-Apr]]-Spill[[#This Row],[8-Apr]]</f>
        <v>19.900000000000023</v>
      </c>
      <c r="K22" s="6">
        <f>FIn[[#This Row],[8-Apr]]-Fout[[#This Row],[9-Apr]]-Spill[[#This Row],[9-Apr]]</f>
        <v>14.599999999999989</v>
      </c>
      <c r="L22">
        <f>FIn[[#This Row],[9-Apr]]-Fout[[#This Row],[10-Apr]]-Spill[[#This Row],[10-Apr]]</f>
        <v>18.899999999999999</v>
      </c>
      <c r="M22">
        <f>FIn[[#This Row],[10-Apr]]-Fout[[#This Row],[11-Apr]]-Spill[[#This Row],[11-Apr]]</f>
        <v>21.4</v>
      </c>
      <c r="N22">
        <f>FIn[[#This Row],[11-Apr]]-Fout[[#This Row],[12-Apr]]-Spill[[#This Row],[12-Apr]]</f>
        <v>22.400000000000034</v>
      </c>
      <c r="O22">
        <f>FIn[[#This Row],[12-Apr]]-Fout[[#This Row],[13-Apr]]-Spill[[#This Row],[13-Apr]]</f>
        <v>20.099999999999977</v>
      </c>
      <c r="P22">
        <f>FIn[[#This Row],[13-Apr]]-Fout[[#This Row],[14-Apr]]-Spill[[#This Row],[14-Apr]]</f>
        <v>24.900000000000023</v>
      </c>
      <c r="Q22">
        <f>FIn[[#This Row],[14-Apr]]-Fout[[#This Row],[15-Apr]]-Spill[[#This Row],[15-Apr]]</f>
        <v>19.59999999999993</v>
      </c>
      <c r="R22">
        <f>FIn[[#This Row],[15-Apr]]-Fout[[#This Row],[16-Apr]]-Spill[[#This Row],[16-Apr]]</f>
        <v>19.8</v>
      </c>
      <c r="S22">
        <f>FIn[[#This Row],[16-Apr]]-Fout[[#This Row],[17-Apr]]-Spill[[#This Row],[17-Apr]]</f>
        <v>22.3</v>
      </c>
      <c r="T22">
        <f>FIn[[#This Row],[17-Apr]]-Fout[[#This Row],[18-Apr]]-Spill[[#This Row],[18-Apr]]</f>
        <v>16.700000000000045</v>
      </c>
      <c r="U22">
        <f>FIn[[#This Row],[18-Apr]]-Fout[[#This Row],[19-Apr]]-Spill[[#This Row],[19-Apr]]</f>
        <v>19.299999999999955</v>
      </c>
      <c r="V22">
        <f>FIn[[#This Row],[19-Apr]]-Fout[[#This Row],[20-Apr]]-Spill[[#This Row],[20-Apr]]</f>
        <v>22.600000000000023</v>
      </c>
      <c r="W22">
        <f>FIn[[#This Row],[20-Apr]]-Fout[[#This Row],[21-Apr]]-Spill[[#This Row],[21-Apr]]</f>
        <v>17.70000000000001</v>
      </c>
      <c r="X22">
        <f>FIn[[#This Row],[21-Apr]]-Fout[[#This Row],[22-Apr]]-Spill[[#This Row],[22-Apr]]</f>
        <v>24.599999999999966</v>
      </c>
      <c r="Y22">
        <f>FIn[[#This Row],[22-Apr]]-Fout[[#This Row],[23-Apr]]-Spill[[#This Row],[23-Apr]]</f>
        <v>26.300000000000011</v>
      </c>
      <c r="Z22">
        <f>FIn[[#This Row],[23-Apr]]-Fout[[#This Row],[24-Apr]]-Spill[[#This Row],[24-Apr]]</f>
        <v>19</v>
      </c>
      <c r="AA22">
        <f>FIn[[#This Row],[24-Apr]]-Fout[[#This Row],[25-Apr]]-Spill[[#This Row],[25-Apr]]</f>
        <v>24.799999999999976</v>
      </c>
      <c r="AB22">
        <f>FIn[[#This Row],[25-Apr]]-Fout[[#This Row],[26-Apr]]-Spill[[#This Row],[26-Apr]]</f>
        <v>17.5</v>
      </c>
      <c r="AC22">
        <f>FIn[[#This Row],[26-Apr]]-Fout[[#This Row],[27-Apr]]-Spill[[#This Row],[27-Apr]]</f>
        <v>25.899999999999977</v>
      </c>
      <c r="AD22">
        <f>FIn[[#This Row],[27-Apr]]-Fout[[#This Row],[28-Apr]]-Spill[[#This Row],[28-Apr]]</f>
        <v>22.900000000000045</v>
      </c>
      <c r="AE22">
        <f>FIn[[#This Row],[28-Apr]]-Fout[[#This Row],[29-Apr]]-Spill[[#This Row],[29-Apr]]</f>
        <v>18.999999999999932</v>
      </c>
      <c r="AF22">
        <f>FIn[[#This Row],[29-Apr]]-Fout[[#This Row],[30-Apr]]-Spill[[#This Row],[30-Apr]]</f>
        <v>16.300000000000068</v>
      </c>
      <c r="AG22">
        <f>FIn[[#This Row],[30-Apr]]-Fout[[#This Row],[1-May]]-Spill[[#This Row],[1-May]]</f>
        <v>27.399999999999977</v>
      </c>
      <c r="AH22">
        <f>FIn[[#This Row],[1-May]]-Fout[[#This Row],[2-May]]-Spill[[#This Row],[2-May]]</f>
        <v>-24.000000000000046</v>
      </c>
      <c r="AI22">
        <f>FIn[[#This Row],[2-May]]-Fout[[#This Row],[3-May]]-Spill[[#This Row],[3-May]]</f>
        <v>70.70000000000006</v>
      </c>
      <c r="AJ22">
        <f>FIn[[#This Row],[3-May]]-Fout[[#This Row],[4-May]]-Spill[[#This Row],[4-May]]</f>
        <v>26.1</v>
      </c>
      <c r="AK22">
        <f>FIn[[#This Row],[4-May]]-Fout[[#This Row],[5-May]]-Spill[[#This Row],[5-May]]</f>
        <v>22.300000000000011</v>
      </c>
      <c r="AL22">
        <f>FIn[[#This Row],[5-May]]-Fout[[#This Row],[6-May]]-Spill[[#This Row],[6-May]]</f>
        <v>17.199999999999978</v>
      </c>
      <c r="AM22">
        <f>FIn[[#This Row],[6-May]]-Fout[[#This Row],[7-May]]-Spill[[#This Row],[7-May]]</f>
        <v>22.300000000000047</v>
      </c>
      <c r="AN22">
        <f>FIn[[#This Row],[7-May]]-Fout[[#This Row],[8-May]]-Spill[[#This Row],[8-May]]</f>
        <v>27.999999999999979</v>
      </c>
      <c r="AO22">
        <f>FIn[[#This Row],[8-May]]-Fout[[#This Row],[9-May]]-Spill[[#This Row],[9-May]]</f>
        <v>21.099999999999977</v>
      </c>
      <c r="AP22">
        <f>FIn[[#This Row],[9-May]]-Fout[[#This Row],[10-May]]-Spill[[#This Row],[10-May]]</f>
        <v>21.900000000000091</v>
      </c>
      <c r="AQ22">
        <f>FIn[[#This Row],[10-May]]-Fout[[#This Row],[11-May]]-Spill[[#This Row],[11-May]]</f>
        <v>22.799999999999908</v>
      </c>
      <c r="AS22">
        <f>FIn[[#This Row],[11-May]]-Fout[[#This Row],[13-May]]-Spill[[#This Row],[13-May]]</f>
        <v>44.700000000000024</v>
      </c>
      <c r="AT22">
        <f>FIn[[#This Row],[13-May]]-Fout[[#This Row],[14-May]]-Spill[[#This Row],[14-May]]</f>
        <v>17.600000000000044</v>
      </c>
      <c r="AU22">
        <f>FIn[[#This Row],[14-May]]-Fout[[#This Row],[15-May]]-Spill[[#This Row],[15-May]]</f>
        <v>22.299999999999965</v>
      </c>
      <c r="AV22">
        <f>FIn[[#This Row],[15-May]]-Fout[[#This Row],[16-May]]-Spill[[#This Row],[16-May]]</f>
        <v>25.3</v>
      </c>
      <c r="AW22">
        <f>FIn[[#This Row],[16-May]]-Fout[[#This Row],[17-May]]-Spill[[#This Row],[17-May]]</f>
        <v>20</v>
      </c>
      <c r="AX22">
        <f>FIn[[#This Row],[17-May]]-Fout[[#This Row],[18-May]]-Spill[[#This Row],[18-May]]</f>
        <v>22.3</v>
      </c>
      <c r="AY22">
        <f>FIn[[#This Row],[18-May]]-Fout[[#This Row],[19-May]]-Spill[[#This Row],[19-May]]</f>
        <v>23.400000000000045</v>
      </c>
      <c r="AZ22">
        <f>FIn[[#This Row],[19-May]]-Fout[[#This Row],[20-May]]-Spill[[#This Row],[20-May]]</f>
        <v>23.799999999999976</v>
      </c>
      <c r="BA22">
        <f>FIn[[#This Row],[20-May]]-Fout[[#This Row],[21-May]]-Spill[[#This Row],[21-May]]</f>
        <v>23.899999999999977</v>
      </c>
      <c r="BB22">
        <f>FIn[[#This Row],[21-May]]-Fout[[#This Row],[22-May]]-Spill[[#This Row],[22-May]]</f>
        <v>18.899999999999999</v>
      </c>
      <c r="BC22">
        <f>FIn[[#This Row],[22-May]]-Fout[[#This Row],[23-May]]-Spill[[#This Row],[23-May]]</f>
        <v>23.6</v>
      </c>
      <c r="BD22">
        <f>FIn[[#This Row],[23-May]]-Fout[[#This Row],[24-May]]-Spill[[#This Row],[24-May]]</f>
        <v>24.199999999999978</v>
      </c>
      <c r="BE22">
        <f>FIn[[#This Row],[24-May]]-Fout[[#This Row],[25-May]]-Spill[[#This Row],[25-May]]</f>
        <v>27.200000000000045</v>
      </c>
      <c r="BF22">
        <f>FIn[[#This Row],[25-May]]-Fout[[#This Row],[26-May]]-Spill[[#This Row],[26-May]]</f>
        <v>18.400000000000045</v>
      </c>
      <c r="BG22">
        <f>FIn[[#This Row],[26-May]]-Fout[[#This Row],[27-May]]-Spill[[#This Row],[27-May]]</f>
        <v>21.09999999999993</v>
      </c>
      <c r="BH22">
        <f>FIn[[#This Row],[27-May]]-Fout[[#This Row],[28-May]]-Spill[[#This Row],[28-May]]</f>
        <v>22.5</v>
      </c>
      <c r="BI22">
        <f>FIn[[#This Row],[28-May]]-Fout[[#This Row],[29-May]]-Spill[[#This Row],[29-May]]</f>
        <v>20.800000000000047</v>
      </c>
      <c r="BJ22">
        <f>FIn[[#This Row],[29-May]]-Fout[[#This Row],[30-May]]-Spill[[#This Row],[30-May]]</f>
        <v>21.500000000000092</v>
      </c>
      <c r="BK22">
        <f>FIn[[#This Row],[30-May]]-Fout[[#This Row],[31-May]]-Spill[[#This Row],[31-May]]</f>
        <v>15.499999999999977</v>
      </c>
      <c r="BL22">
        <f>FIn[[#This Row],[31-May]]-Fout[[#This Row],[1-Jun]]-Spill[[#This Row],[1-Jun]]</f>
        <v>32.299999999999933</v>
      </c>
      <c r="BM22">
        <f>FIn[[#This Row],[1-Jun]]-Fout[[#This Row],[2-Jun]]-Spill[[#This Row],[2-Jun]]</f>
        <v>19.000000000000092</v>
      </c>
      <c r="BN22">
        <f>FIn[[#This Row],[2-Jun]]-Fout[[#This Row],[3-Jun]]-Spill[[#This Row],[3-Jun]]</f>
        <v>6.6999999999999318</v>
      </c>
    </row>
    <row r="23" spans="1:66">
      <c r="A23" s="14">
        <v>58</v>
      </c>
      <c r="B23" t="s">
        <v>48</v>
      </c>
      <c r="C23" t="s">
        <v>45</v>
      </c>
      <c r="D23" t="s">
        <v>252</v>
      </c>
      <c r="E23">
        <f>FIn[[#This Row],[2-Apr]]-Fout[[#This Row],[3-Apr]]-Spill[[#This Row],[3-Apr]]</f>
        <v>22.5</v>
      </c>
      <c r="F23">
        <f>FIn[[#This Row],[3-Apr]]-Fout[[#This Row],[4-Apr]]-Spill[[#This Row],[4-Apr]]</f>
        <v>23.6</v>
      </c>
      <c r="G23">
        <f>FIn[[#This Row],[4-Apr]]-Fout[[#This Row],[5-Apr]]-Spill[[#This Row],[5-Apr]]</f>
        <v>24.899999999999977</v>
      </c>
      <c r="H23">
        <f>FIn[[#This Row],[5-Apr]]-Fout[[#This Row],[6-Apr]]-Spill[[#This Row],[6-Apr]]</f>
        <v>20.499999999999932</v>
      </c>
      <c r="I23">
        <f>FIn[[#This Row],[6-Apr]]-Fout[[#This Row],[7-Apr]]-Spill[[#This Row],[7-Apr]]</f>
        <v>29.10000000000009</v>
      </c>
      <c r="J23">
        <f>FIn[[#This Row],[7-Apr]]-Fout[[#This Row],[8-Apr]]-Spill[[#This Row],[8-Apr]]</f>
        <v>21.399999999999931</v>
      </c>
      <c r="K23" s="6">
        <f>FIn[[#This Row],[8-Apr]]-Fout[[#This Row],[9-Apr]]-Spill[[#This Row],[9-Apr]]</f>
        <v>25.800000000000033</v>
      </c>
      <c r="L23">
        <f>FIn[[#This Row],[9-Apr]]-Fout[[#This Row],[10-Apr]]-Spill[[#This Row],[10-Apr]]</f>
        <v>26.499999999999979</v>
      </c>
      <c r="M23">
        <f>FIn[[#This Row],[10-Apr]]-Fout[[#This Row],[11-Apr]]-Spill[[#This Row],[11-Apr]]</f>
        <v>25.500000000000036</v>
      </c>
      <c r="N23">
        <f>FIn[[#This Row],[11-Apr]]-Fout[[#This Row],[12-Apr]]-Spill[[#This Row],[12-Apr]]</f>
        <v>23.9</v>
      </c>
      <c r="O23">
        <f>FIn[[#This Row],[12-Apr]]-Fout[[#This Row],[13-Apr]]-Spill[[#This Row],[13-Apr]]</f>
        <v>27.199999999999967</v>
      </c>
      <c r="P23">
        <f>FIn[[#This Row],[13-Apr]]-Fout[[#This Row],[14-Apr]]-Spill[[#This Row],[14-Apr]]</f>
        <v>30.1</v>
      </c>
      <c r="Q23">
        <f>FIn[[#This Row],[14-Apr]]-Fout[[#This Row],[15-Apr]]-Spill[[#This Row],[15-Apr]]</f>
        <v>21.800000000000068</v>
      </c>
      <c r="R23">
        <f>FIn[[#This Row],[15-Apr]]-Fout[[#This Row],[16-Apr]]-Spill[[#This Row],[16-Apr]]</f>
        <v>24.199999999999932</v>
      </c>
      <c r="S23">
        <f>FIn[[#This Row],[16-Apr]]-Fout[[#This Row],[17-Apr]]-Spill[[#This Row],[17-Apr]]</f>
        <v>24.499999999999979</v>
      </c>
      <c r="T23">
        <f>FIn[[#This Row],[17-Apr]]-Fout[[#This Row],[18-Apr]]-Spill[[#This Row],[18-Apr]]</f>
        <v>24.400000000000091</v>
      </c>
      <c r="U23">
        <f>FIn[[#This Row],[18-Apr]]-Fout[[#This Row],[19-Apr]]-Spill[[#This Row],[19-Apr]]</f>
        <v>20.6</v>
      </c>
      <c r="V23">
        <f>FIn[[#This Row],[19-Apr]]-Fout[[#This Row],[20-Apr]]-Spill[[#This Row],[20-Apr]]</f>
        <v>27.599999999999977</v>
      </c>
      <c r="W23">
        <f>FIn[[#This Row],[20-Apr]]-Fout[[#This Row],[21-Apr]]-Spill[[#This Row],[21-Apr]]</f>
        <v>19.500000000000036</v>
      </c>
      <c r="X23">
        <f>FIn[[#This Row],[21-Apr]]-Fout[[#This Row],[22-Apr]]-Spill[[#This Row],[22-Apr]]</f>
        <v>26.999999999999979</v>
      </c>
      <c r="Y23">
        <f>FIn[[#This Row],[22-Apr]]-Fout[[#This Row],[23-Apr]]-Spill[[#This Row],[23-Apr]]</f>
        <v>22.999999999999989</v>
      </c>
      <c r="Z23">
        <f>FIn[[#This Row],[23-Apr]]-Fout[[#This Row],[24-Apr]]-Spill[[#This Row],[24-Apr]]</f>
        <v>23.799999999999933</v>
      </c>
      <c r="AA23">
        <f>FIn[[#This Row],[24-Apr]]-Fout[[#This Row],[25-Apr]]-Spill[[#This Row],[25-Apr]]</f>
        <v>24</v>
      </c>
      <c r="AB23">
        <f>FIn[[#This Row],[25-Apr]]-Fout[[#This Row],[26-Apr]]-Spill[[#This Row],[26-Apr]]</f>
        <v>23.6</v>
      </c>
      <c r="AC23">
        <f>FIn[[#This Row],[26-Apr]]-Fout[[#This Row],[27-Apr]]-Spill[[#This Row],[27-Apr]]</f>
        <v>23.900000000000091</v>
      </c>
      <c r="AD23">
        <f>FIn[[#This Row],[27-Apr]]-Fout[[#This Row],[28-Apr]]-Spill[[#This Row],[28-Apr]]</f>
        <v>27.399999999999977</v>
      </c>
      <c r="AE23">
        <f>FIn[[#This Row],[28-Apr]]-Fout[[#This Row],[29-Apr]]-Spill[[#This Row],[29-Apr]]</f>
        <v>22.999999999999932</v>
      </c>
      <c r="AF23">
        <f>FIn[[#This Row],[29-Apr]]-Fout[[#This Row],[30-Apr]]-Spill[[#This Row],[30-Apr]]</f>
        <v>23.30000000000009</v>
      </c>
      <c r="AG23">
        <f>FIn[[#This Row],[30-Apr]]-Fout[[#This Row],[1-May]]-Spill[[#This Row],[1-May]]</f>
        <v>22.999999999999943</v>
      </c>
      <c r="AH23">
        <f>FIn[[#This Row],[1-May]]-Fout[[#This Row],[2-May]]-Spill[[#This Row],[2-May]]</f>
        <v>24.2</v>
      </c>
      <c r="AI23">
        <f>FIn[[#This Row],[2-May]]-Fout[[#This Row],[3-May]]-Spill[[#This Row],[3-May]]</f>
        <v>19.900000000000023</v>
      </c>
      <c r="AJ23">
        <f>FIn[[#This Row],[3-May]]-Fout[[#This Row],[4-May]]-Spill[[#This Row],[4-May]]</f>
        <v>26.099999999999977</v>
      </c>
      <c r="AK23">
        <f>FIn[[#This Row],[4-May]]-Fout[[#This Row],[5-May]]-Spill[[#This Row],[5-May]]</f>
        <v>25.900000000000034</v>
      </c>
      <c r="AL23">
        <f>FIn[[#This Row],[5-May]]-Fout[[#This Row],[6-May]]-Spill[[#This Row],[6-May]]</f>
        <v>19.700000000000045</v>
      </c>
      <c r="AM23">
        <f>FIn[[#This Row],[6-May]]-Fout[[#This Row],[7-May]]-Spill[[#This Row],[7-May]]</f>
        <v>22.299999999999976</v>
      </c>
      <c r="AN23">
        <f>FIn[[#This Row],[7-May]]-Fout[[#This Row],[8-May]]-Spill[[#This Row],[8-May]]</f>
        <v>28.299999999999955</v>
      </c>
      <c r="AO23">
        <f>FIn[[#This Row],[8-May]]-Fout[[#This Row],[9-May]]-Spill[[#This Row],[9-May]]</f>
        <v>22.40000000000007</v>
      </c>
      <c r="AP23">
        <f>FIn[[#This Row],[9-May]]-Fout[[#This Row],[10-May]]-Spill[[#This Row],[10-May]]</f>
        <v>23.099999999999977</v>
      </c>
      <c r="AQ23">
        <f>FIn[[#This Row],[10-May]]-Fout[[#This Row],[11-May]]-Spill[[#This Row],[11-May]]</f>
        <v>22.8</v>
      </c>
      <c r="AS23">
        <f>FIn[[#This Row],[11-May]]-Fout[[#This Row],[13-May]]-Spill[[#This Row],[13-May]]</f>
        <v>50.1</v>
      </c>
      <c r="AT23">
        <f>FIn[[#This Row],[13-May]]-Fout[[#This Row],[14-May]]-Spill[[#This Row],[14-May]]</f>
        <v>20.100000000000012</v>
      </c>
      <c r="AU23">
        <f>FIn[[#This Row],[14-May]]-Fout[[#This Row],[15-May]]-Spill[[#This Row],[15-May]]</f>
        <v>23.899999999999967</v>
      </c>
      <c r="AV23">
        <f>FIn[[#This Row],[15-May]]-Fout[[#This Row],[16-May]]-Spill[[#This Row],[16-May]]</f>
        <v>24.800000000000068</v>
      </c>
      <c r="AW23">
        <f>FIn[[#This Row],[16-May]]-Fout[[#This Row],[17-May]]-Spill[[#This Row],[17-May]]</f>
        <v>23.099999999999977</v>
      </c>
      <c r="AX23">
        <f>FIn[[#This Row],[17-May]]-Fout[[#This Row],[18-May]]-Spill[[#This Row],[18-May]]</f>
        <v>22.200000000000024</v>
      </c>
      <c r="AY23">
        <f>FIn[[#This Row],[18-May]]-Fout[[#This Row],[19-May]]-Spill[[#This Row],[19-May]]</f>
        <v>24.899999999999956</v>
      </c>
      <c r="AZ23">
        <f>FIn[[#This Row],[19-May]]-Fout[[#This Row],[20-May]]-Spill[[#This Row],[20-May]]</f>
        <v>25.300000000000022</v>
      </c>
      <c r="BA23">
        <f>FIn[[#This Row],[20-May]]-Fout[[#This Row],[21-May]]-Spill[[#This Row],[21-May]]</f>
        <v>23.199999999999989</v>
      </c>
      <c r="BB23">
        <f>FIn[[#This Row],[21-May]]-Fout[[#This Row],[22-May]]-Spill[[#This Row],[22-May]]</f>
        <v>20.600000000000023</v>
      </c>
      <c r="BC23">
        <f>FIn[[#This Row],[22-May]]-Fout[[#This Row],[23-May]]-Spill[[#This Row],[23-May]]</f>
        <v>24.700000000000045</v>
      </c>
      <c r="BD23">
        <f>FIn[[#This Row],[23-May]]-Fout[[#This Row],[24-May]]-Spill[[#This Row],[24-May]]</f>
        <v>20.799999999999955</v>
      </c>
      <c r="BE23">
        <f>FIn[[#This Row],[24-May]]-Fout[[#This Row],[25-May]]-Spill[[#This Row],[25-May]]</f>
        <v>29.299999999999976</v>
      </c>
      <c r="BF23">
        <f>FIn[[#This Row],[25-May]]-Fout[[#This Row],[26-May]]-Spill[[#This Row],[26-May]]</f>
        <v>17.700000000000067</v>
      </c>
      <c r="BG23">
        <f>FIn[[#This Row],[26-May]]-Fout[[#This Row],[27-May]]-Spill[[#This Row],[27-May]]</f>
        <v>21.299999999999908</v>
      </c>
      <c r="BH23">
        <f>FIn[[#This Row],[27-May]]-Fout[[#This Row],[28-May]]-Spill[[#This Row],[28-May]]</f>
        <v>21.600000000000023</v>
      </c>
      <c r="BI23">
        <f>FIn[[#This Row],[28-May]]-Fout[[#This Row],[29-May]]-Spill[[#This Row],[29-May]]</f>
        <v>21.2</v>
      </c>
      <c r="BJ23">
        <f>FIn[[#This Row],[29-May]]-Fout[[#This Row],[30-May]]-Spill[[#This Row],[30-May]]</f>
        <v>22.80000000000009</v>
      </c>
      <c r="BK23">
        <f>FIn[[#This Row],[30-May]]-Fout[[#This Row],[31-May]]-Spill[[#This Row],[31-May]]</f>
        <v>19.999999999999954</v>
      </c>
      <c r="BL23">
        <f>FIn[[#This Row],[31-May]]-Fout[[#This Row],[1-Jun]]-Spill[[#This Row],[1-Jun]]</f>
        <v>33.400000000000048</v>
      </c>
      <c r="BM23">
        <f>FIn[[#This Row],[1-Jun]]-Fout[[#This Row],[2-Jun]]-Spill[[#This Row],[2-Jun]]</f>
        <v>19.799999999999976</v>
      </c>
      <c r="BN23">
        <f>FIn[[#This Row],[2-Jun]]-Fout[[#This Row],[3-Jun]]-Spill[[#This Row],[3-Jun]]</f>
        <v>9.1999999999999318</v>
      </c>
    </row>
    <row r="24" spans="1:66">
      <c r="A24" s="13">
        <v>59</v>
      </c>
      <c r="B24" t="s">
        <v>48</v>
      </c>
      <c r="C24" t="s">
        <v>46</v>
      </c>
      <c r="D24" t="s">
        <v>252</v>
      </c>
      <c r="E24">
        <f>FIn[[#This Row],[2-Apr]]-Fout[[#This Row],[3-Apr]]-Spill[[#This Row],[3-Apr]]</f>
        <v>19</v>
      </c>
      <c r="F24">
        <f>FIn[[#This Row],[3-Apr]]-Fout[[#This Row],[4-Apr]]-Spill[[#This Row],[4-Apr]]</f>
        <v>20.999999999999989</v>
      </c>
      <c r="G24">
        <f>FIn[[#This Row],[4-Apr]]-Fout[[#This Row],[5-Apr]]-Spill[[#This Row],[5-Apr]]</f>
        <v>21.300000000000011</v>
      </c>
      <c r="H24">
        <f>FIn[[#This Row],[5-Apr]]-Fout[[#This Row],[6-Apr]]-Spill[[#This Row],[6-Apr]]</f>
        <v>19.999999999999979</v>
      </c>
      <c r="I24">
        <f>FIn[[#This Row],[6-Apr]]-Fout[[#This Row],[7-Apr]]-Spill[[#This Row],[7-Apr]]</f>
        <v>23.600000000000023</v>
      </c>
      <c r="J24">
        <f>FIn[[#This Row],[7-Apr]]-Fout[[#This Row],[8-Apr]]-Spill[[#This Row],[8-Apr]]</f>
        <v>21.7</v>
      </c>
      <c r="K24" s="6">
        <f>FIn[[#This Row],[8-Apr]]-Fout[[#This Row],[9-Apr]]-Spill[[#This Row],[9-Apr]]</f>
        <v>25.100000000000012</v>
      </c>
      <c r="L24">
        <f>FIn[[#This Row],[9-Apr]]-Fout[[#This Row],[10-Apr]]-Spill[[#This Row],[10-Apr]]</f>
        <v>24.700000000000003</v>
      </c>
      <c r="M24">
        <f>FIn[[#This Row],[10-Apr]]-Fout[[#This Row],[11-Apr]]-Spill[[#This Row],[11-Apr]]</f>
        <v>28.399999999999991</v>
      </c>
      <c r="N24">
        <f>FIn[[#This Row],[11-Apr]]-Fout[[#This Row],[12-Apr]]-Spill[[#This Row],[12-Apr]]</f>
        <v>22.999999999999993</v>
      </c>
      <c r="O24">
        <f>FIn[[#This Row],[12-Apr]]-Fout[[#This Row],[13-Apr]]-Spill[[#This Row],[13-Apr]]</f>
        <v>27.200000000000017</v>
      </c>
      <c r="P24">
        <f>FIn[[#This Row],[13-Apr]]-Fout[[#This Row],[14-Apr]]-Spill[[#This Row],[14-Apr]]</f>
        <v>26.199999999999989</v>
      </c>
      <c r="Q24">
        <f>FIn[[#This Row],[14-Apr]]-Fout[[#This Row],[15-Apr]]-Spill[[#This Row],[15-Apr]]</f>
        <v>25.5</v>
      </c>
      <c r="R24">
        <f>FIn[[#This Row],[15-Apr]]-Fout[[#This Row],[16-Apr]]-Spill[[#This Row],[16-Apr]]</f>
        <v>25.600000000000009</v>
      </c>
      <c r="S24">
        <f>FIn[[#This Row],[16-Apr]]-Fout[[#This Row],[17-Apr]]-Spill[[#This Row],[17-Apr]]</f>
        <v>25.299999999999983</v>
      </c>
      <c r="T24">
        <f>FIn[[#This Row],[17-Apr]]-Fout[[#This Row],[18-Apr]]-Spill[[#This Row],[18-Apr]]</f>
        <v>23.400000000000006</v>
      </c>
      <c r="U24">
        <f>FIn[[#This Row],[18-Apr]]-Fout[[#This Row],[19-Apr]]-Spill[[#This Row],[19-Apr]]</f>
        <v>22.999999999999986</v>
      </c>
      <c r="V24">
        <f>FIn[[#This Row],[19-Apr]]-Fout[[#This Row],[20-Apr]]-Spill[[#This Row],[20-Apr]]</f>
        <v>25.600000000000009</v>
      </c>
      <c r="W24">
        <f>FIn[[#This Row],[20-Apr]]-Fout[[#This Row],[21-Apr]]-Spill[[#This Row],[21-Apr]]</f>
        <v>22.300000000000011</v>
      </c>
      <c r="X24">
        <f>FIn[[#This Row],[21-Apr]]-Fout[[#This Row],[22-Apr]]-Spill[[#This Row],[22-Apr]]</f>
        <v>22</v>
      </c>
      <c r="Y24">
        <f>FIn[[#This Row],[22-Apr]]-Fout[[#This Row],[23-Apr]]-Spill[[#This Row],[23-Apr]]</f>
        <v>22.599999999999994</v>
      </c>
      <c r="Z24">
        <f>FIn[[#This Row],[23-Apr]]-Fout[[#This Row],[24-Apr]]-Spill[[#This Row],[24-Apr]]</f>
        <v>22.900000000000006</v>
      </c>
      <c r="AA24">
        <f>FIn[[#This Row],[24-Apr]]-Fout[[#This Row],[25-Apr]]-Spill[[#This Row],[25-Apr]]</f>
        <v>20.799999999999997</v>
      </c>
      <c r="AB24">
        <f>FIn[[#This Row],[25-Apr]]-Fout[[#This Row],[26-Apr]]-Spill[[#This Row],[26-Apr]]</f>
        <v>18.100000000000009</v>
      </c>
      <c r="AC24">
        <f>FIn[[#This Row],[26-Apr]]-Fout[[#This Row],[27-Apr]]-Spill[[#This Row],[27-Apr]]</f>
        <v>21.300000000000011</v>
      </c>
      <c r="AD24">
        <f>FIn[[#This Row],[27-Apr]]-Fout[[#This Row],[28-Apr]]-Spill[[#This Row],[28-Apr]]</f>
        <v>22.5</v>
      </c>
      <c r="AE24">
        <f>FIn[[#This Row],[28-Apr]]-Fout[[#This Row],[29-Apr]]-Spill[[#This Row],[29-Apr]]</f>
        <v>14.799999999999997</v>
      </c>
      <c r="AF24">
        <f>FIn[[#This Row],[29-Apr]]-Fout[[#This Row],[30-Apr]]-Spill[[#This Row],[30-Apr]]</f>
        <v>15.200000000000003</v>
      </c>
      <c r="AG24">
        <f>FIn[[#This Row],[30-Apr]]-Fout[[#This Row],[1-May]]-Spill[[#This Row],[1-May]]</f>
        <v>14.900000000000006</v>
      </c>
      <c r="AH24">
        <f>FIn[[#This Row],[1-May]]-Fout[[#This Row],[2-May]]-Spill[[#This Row],[2-May]]</f>
        <v>20.600000000000009</v>
      </c>
      <c r="AI24">
        <f>FIn[[#This Row],[2-May]]-Fout[[#This Row],[3-May]]-Spill[[#This Row],[3-May]]</f>
        <v>12.199999999999989</v>
      </c>
      <c r="AJ24">
        <f>FIn[[#This Row],[3-May]]-Fout[[#This Row],[4-May]]-Spill[[#This Row],[4-May]]</f>
        <v>20.900000000000006</v>
      </c>
      <c r="AK24">
        <f>FIn[[#This Row],[4-May]]-Fout[[#This Row],[5-May]]-Spill[[#This Row],[5-May]]</f>
        <v>19.099999999999994</v>
      </c>
      <c r="AL24">
        <f>FIn[[#This Row],[5-May]]-Fout[[#This Row],[6-May]]-Spill[[#This Row],[6-May]]</f>
        <v>14.799999999999997</v>
      </c>
      <c r="AM24">
        <f>FIn[[#This Row],[6-May]]-Fout[[#This Row],[7-May]]-Spill[[#This Row],[7-May]]</f>
        <v>13.700000000000003</v>
      </c>
      <c r="AN24">
        <f>FIn[[#This Row],[7-May]]-Fout[[#This Row],[8-May]]-Spill[[#This Row],[8-May]]</f>
        <v>17.5</v>
      </c>
      <c r="AO24">
        <f>FIn[[#This Row],[8-May]]-Fout[[#This Row],[9-May]]-Spill[[#This Row],[9-May]]</f>
        <v>14.299999999999997</v>
      </c>
      <c r="AP24">
        <f>FIn[[#This Row],[9-May]]-Fout[[#This Row],[10-May]]-Spill[[#This Row],[10-May]]</f>
        <v>18.099999999999994</v>
      </c>
      <c r="AQ24">
        <f>FIn[[#This Row],[10-May]]-Fout[[#This Row],[11-May]]-Spill[[#This Row],[11-May]]</f>
        <v>16.400000000000006</v>
      </c>
      <c r="AS24">
        <f>FIn[[#This Row],[11-May]]-Fout[[#This Row],[13-May]]-Spill[[#This Row],[13-May]]</f>
        <v>30.599999999999994</v>
      </c>
      <c r="AT24">
        <f>FIn[[#This Row],[13-May]]-Fout[[#This Row],[14-May]]-Spill[[#This Row],[14-May]]</f>
        <v>16.5</v>
      </c>
      <c r="AU24">
        <f>FIn[[#This Row],[14-May]]-Fout[[#This Row],[15-May]]-Spill[[#This Row],[15-May]]</f>
        <v>18.299999999999997</v>
      </c>
      <c r="AV24">
        <f>FIn[[#This Row],[15-May]]-Fout[[#This Row],[16-May]]-Spill[[#This Row],[16-May]]</f>
        <v>17.599999999999994</v>
      </c>
      <c r="AW24">
        <f>FIn[[#This Row],[16-May]]-Fout[[#This Row],[17-May]]-Spill[[#This Row],[17-May]]</f>
        <v>18.300000000000011</v>
      </c>
      <c r="AX24">
        <f>FIn[[#This Row],[17-May]]-Fout[[#This Row],[18-May]]-Spill[[#This Row],[18-May]]</f>
        <v>15.700000000000003</v>
      </c>
      <c r="AY24">
        <f>FIn[[#This Row],[18-May]]-Fout[[#This Row],[19-May]]-Spill[[#This Row],[19-May]]</f>
        <v>17.299999999999997</v>
      </c>
      <c r="AZ24">
        <f>FIn[[#This Row],[19-May]]-Fout[[#This Row],[20-May]]-Spill[[#This Row],[20-May]]</f>
        <v>16.599999999999994</v>
      </c>
      <c r="BA24">
        <f>FIn[[#This Row],[20-May]]-Fout[[#This Row],[21-May]]-Spill[[#This Row],[21-May]]</f>
        <v>16.899999999999991</v>
      </c>
      <c r="BB24">
        <f>FIn[[#This Row],[21-May]]-Fout[[#This Row],[22-May]]-Spill[[#This Row],[22-May]]</f>
        <v>14.800000000000011</v>
      </c>
      <c r="BC24">
        <f>FIn[[#This Row],[22-May]]-Fout[[#This Row],[23-May]]-Spill[[#This Row],[23-May]]</f>
        <v>16.299999999999983</v>
      </c>
      <c r="BD24">
        <f>FIn[[#This Row],[23-May]]-Fout[[#This Row],[24-May]]-Spill[[#This Row],[24-May]]</f>
        <v>14.800000000000011</v>
      </c>
      <c r="BE24">
        <f>FIn[[#This Row],[24-May]]-Fout[[#This Row],[25-May]]-Spill[[#This Row],[25-May]]</f>
        <v>22.699999999999989</v>
      </c>
      <c r="BF24">
        <f>FIn[[#This Row],[25-May]]-Fout[[#This Row],[26-May]]-Spill[[#This Row],[26-May]]</f>
        <v>14</v>
      </c>
      <c r="BG24">
        <f>FIn[[#This Row],[26-May]]-Fout[[#This Row],[27-May]]-Spill[[#This Row],[27-May]]</f>
        <v>14.200000000000017</v>
      </c>
      <c r="BH24">
        <f>FIn[[#This Row],[27-May]]-Fout[[#This Row],[28-May]]-Spill[[#This Row],[28-May]]</f>
        <v>12.299999999999997</v>
      </c>
      <c r="BI24">
        <f>FIn[[#This Row],[28-May]]-Fout[[#This Row],[29-May]]-Spill[[#This Row],[29-May]]</f>
        <v>13.799999999999997</v>
      </c>
      <c r="BJ24">
        <f>FIn[[#This Row],[29-May]]-Fout[[#This Row],[30-May]]-Spill[[#This Row],[30-May]]</f>
        <v>15.400000000000006</v>
      </c>
      <c r="BK24">
        <f>FIn[[#This Row],[30-May]]-Fout[[#This Row],[31-May]]-Spill[[#This Row],[31-May]]</f>
        <v>16.599999999999994</v>
      </c>
      <c r="BL24">
        <f>FIn[[#This Row],[31-May]]-Fout[[#This Row],[1-Jun]]-Spill[[#This Row],[1-Jun]]</f>
        <v>21</v>
      </c>
      <c r="BM24">
        <f>FIn[[#This Row],[1-Jun]]-Fout[[#This Row],[2-Jun]]-Spill[[#This Row],[2-Jun]]</f>
        <v>15.299999999999997</v>
      </c>
      <c r="BN24">
        <f>FIn[[#This Row],[2-Jun]]-Fout[[#This Row],[3-Jun]]-Spill[[#This Row],[3-Jun]]</f>
        <v>7.6000000000000085</v>
      </c>
    </row>
    <row r="25" spans="1:66">
      <c r="A25" s="14">
        <v>60</v>
      </c>
      <c r="B25" t="s">
        <v>48</v>
      </c>
      <c r="C25" t="s">
        <v>47</v>
      </c>
      <c r="D25" t="s">
        <v>252</v>
      </c>
      <c r="E25">
        <f>FIn[[#This Row],[2-Apr]]-Fout[[#This Row],[3-Apr]]-Spill[[#This Row],[3-Apr]]</f>
        <v>22.999999999999954</v>
      </c>
      <c r="F25">
        <f>FIn[[#This Row],[3-Apr]]-Fout[[#This Row],[4-Apr]]-Spill[[#This Row],[4-Apr]]</f>
        <v>26.100000000000069</v>
      </c>
      <c r="G25">
        <f>FIn[[#This Row],[4-Apr]]-Fout[[#This Row],[5-Apr]]-Spill[[#This Row],[5-Apr]]</f>
        <v>24.3</v>
      </c>
      <c r="H25">
        <f>FIn[[#This Row],[5-Apr]]-Fout[[#This Row],[6-Apr]]-Spill[[#This Row],[6-Apr]]</f>
        <v>23.900000000000023</v>
      </c>
      <c r="I25">
        <f>FIn[[#This Row],[6-Apr]]-Fout[[#This Row],[7-Apr]]-Spill[[#This Row],[7-Apr]]</f>
        <v>27.899999999999931</v>
      </c>
      <c r="J25">
        <f>FIn[[#This Row],[7-Apr]]-Fout[[#This Row],[8-Apr]]-Spill[[#This Row],[8-Apr]]</f>
        <v>23.300000000000047</v>
      </c>
      <c r="K25" s="6">
        <f>FIn[[#This Row],[8-Apr]]-Fout[[#This Row],[9-Apr]]-Spill[[#This Row],[9-Apr]]</f>
        <v>24.799999999999965</v>
      </c>
      <c r="L25">
        <f>FIn[[#This Row],[9-Apr]]-Fout[[#This Row],[10-Apr]]-Spill[[#This Row],[10-Apr]]</f>
        <v>11.900000000000006</v>
      </c>
      <c r="M25">
        <f>FIn[[#This Row],[10-Apr]]-Fout[[#This Row],[11-Apr]]-Spill[[#This Row],[11-Apr]]</f>
        <v>17.099999999999994</v>
      </c>
      <c r="N25">
        <f>FIn[[#This Row],[11-Apr]]-Fout[[#This Row],[12-Apr]]-Spill[[#This Row],[12-Apr]]</f>
        <v>20.200000000000003</v>
      </c>
      <c r="O25">
        <f>FIn[[#This Row],[12-Apr]]-Fout[[#This Row],[13-Apr]]-Spill[[#This Row],[13-Apr]]</f>
        <v>17.800000000000004</v>
      </c>
      <c r="P25">
        <f>FIn[[#This Row],[13-Apr]]-Fout[[#This Row],[14-Apr]]-Spill[[#This Row],[14-Apr]]</f>
        <v>22.300000000000004</v>
      </c>
      <c r="Q25">
        <f>FIn[[#This Row],[14-Apr]]-Fout[[#This Row],[15-Apr]]-Spill[[#This Row],[15-Apr]]</f>
        <v>18.300000000000011</v>
      </c>
      <c r="R25">
        <f>FIn[[#This Row],[15-Apr]]-Fout[[#This Row],[16-Apr]]-Spill[[#This Row],[16-Apr]]</f>
        <v>20.299999999999997</v>
      </c>
      <c r="S25">
        <f>FIn[[#This Row],[16-Apr]]-Fout[[#This Row],[17-Apr]]-Spill[[#This Row],[17-Apr]]</f>
        <v>18.800000000000011</v>
      </c>
      <c r="T25">
        <f>FIn[[#This Row],[17-Apr]]-Fout[[#This Row],[18-Apr]]-Spill[[#This Row],[18-Apr]]</f>
        <v>18.199999999999989</v>
      </c>
      <c r="U25">
        <f>FIn[[#This Row],[18-Apr]]-Fout[[#This Row],[19-Apr]]-Spill[[#This Row],[19-Apr]]</f>
        <v>16.399999999999991</v>
      </c>
      <c r="V25">
        <f>FIn[[#This Row],[19-Apr]]-Fout[[#This Row],[20-Apr]]-Spill[[#This Row],[20-Apr]]</f>
        <v>19.100000000000009</v>
      </c>
      <c r="W25">
        <f>FIn[[#This Row],[20-Apr]]-Fout[[#This Row],[21-Apr]]-Spill[[#This Row],[21-Apr]]</f>
        <v>17</v>
      </c>
      <c r="X25">
        <f>FIn[[#This Row],[21-Apr]]-Fout[[#This Row],[22-Apr]]-Spill[[#This Row],[22-Apr]]</f>
        <v>15.599999999999994</v>
      </c>
      <c r="Y25">
        <f>FIn[[#This Row],[22-Apr]]-Fout[[#This Row],[23-Apr]]-Spill[[#This Row],[23-Apr]]</f>
        <v>15.999999999999995</v>
      </c>
      <c r="Z25">
        <f>FIn[[#This Row],[23-Apr]]-Fout[[#This Row],[24-Apr]]-Spill[[#This Row],[24-Apr]]</f>
        <v>26.5</v>
      </c>
      <c r="AA25">
        <f>FIn[[#This Row],[24-Apr]]-Fout[[#This Row],[25-Apr]]-Spill[[#This Row],[25-Apr]]</f>
        <v>10.199999999999998</v>
      </c>
      <c r="AB25">
        <f>FIn[[#This Row],[25-Apr]]-Fout[[#This Row],[26-Apr]]-Spill[[#This Row],[26-Apr]]</f>
        <v>13.200000000000003</v>
      </c>
      <c r="AC25">
        <f>FIn[[#This Row],[26-Apr]]-Fout[[#This Row],[27-Apr]]-Spill[[#This Row],[27-Apr]]</f>
        <v>18.5</v>
      </c>
      <c r="AD25">
        <f>FIn[[#This Row],[27-Apr]]-Fout[[#This Row],[28-Apr]]-Spill[[#This Row],[28-Apr]]</f>
        <v>15.899999999999977</v>
      </c>
      <c r="AE25">
        <f>FIn[[#This Row],[28-Apr]]-Fout[[#This Row],[29-Apr]]-Spill[[#This Row],[29-Apr]]</f>
        <v>13.300000000000011</v>
      </c>
      <c r="AF25">
        <f>FIn[[#This Row],[29-Apr]]-Fout[[#This Row],[30-Apr]]-Spill[[#This Row],[30-Apr]]</f>
        <v>15.099999999999994</v>
      </c>
      <c r="AG25">
        <f>FIn[[#This Row],[30-Apr]]-Fout[[#This Row],[1-May]]-Spill[[#This Row],[1-May]]</f>
        <v>13</v>
      </c>
      <c r="AH25">
        <f>FIn[[#This Row],[1-May]]-Fout[[#This Row],[2-May]]-Spill[[#This Row],[2-May]]</f>
        <v>21.099999999999994</v>
      </c>
      <c r="AI25">
        <f>FIn[[#This Row],[2-May]]-Fout[[#This Row],[3-May]]-Spill[[#This Row],[3-May]]</f>
        <v>10.400000000000006</v>
      </c>
      <c r="AJ25">
        <f>FIn[[#This Row],[3-May]]-Fout[[#This Row],[4-May]]-Spill[[#This Row],[4-May]]</f>
        <v>19.899999999999991</v>
      </c>
      <c r="AK25">
        <f>FIn[[#This Row],[4-May]]-Fout[[#This Row],[5-May]]-Spill[[#This Row],[5-May]]</f>
        <v>18.599999999999994</v>
      </c>
      <c r="AL25">
        <f>FIn[[#This Row],[5-May]]-Fout[[#This Row],[6-May]]-Spill[[#This Row],[6-May]]</f>
        <v>14.099999999999994</v>
      </c>
      <c r="AM25">
        <f>FIn[[#This Row],[6-May]]-Fout[[#This Row],[7-May]]-Spill[[#This Row],[7-May]]</f>
        <v>14.599999999999998</v>
      </c>
      <c r="AN25">
        <f>FIn[[#This Row],[7-May]]-Fout[[#This Row],[8-May]]-Spill[[#This Row],[8-May]]</f>
        <v>17.5</v>
      </c>
      <c r="AO25">
        <f>FIn[[#This Row],[8-May]]-Fout[[#This Row],[9-May]]-Spill[[#This Row],[9-May]]</f>
        <v>15.200000000000012</v>
      </c>
      <c r="AP25">
        <f>FIn[[#This Row],[9-May]]-Fout[[#This Row],[10-May]]-Spill[[#This Row],[10-May]]</f>
        <v>17.299999999999983</v>
      </c>
      <c r="AQ25">
        <f>FIn[[#This Row],[10-May]]-Fout[[#This Row],[11-May]]-Spill[[#This Row],[11-May]]</f>
        <v>13.300000000000011</v>
      </c>
      <c r="AS25">
        <f>FIn[[#This Row],[11-May]]-Fout[[#This Row],[13-May]]-Spill[[#This Row],[13-May]]</f>
        <v>30.699999999999989</v>
      </c>
      <c r="AT25">
        <f>FIn[[#This Row],[13-May]]-Fout[[#This Row],[14-May]]-Spill[[#This Row],[14-May]]</f>
        <v>15.5</v>
      </c>
      <c r="AU25">
        <f>FIn[[#This Row],[14-May]]-Fout[[#This Row],[15-May]]-Spill[[#This Row],[15-May]]</f>
        <v>19.099999999999994</v>
      </c>
      <c r="AV25">
        <f>FIn[[#This Row],[15-May]]-Fout[[#This Row],[16-May]]-Spill[[#This Row],[16-May]]</f>
        <v>15.200000000000003</v>
      </c>
      <c r="AW25">
        <f>FIn[[#This Row],[16-May]]-Fout[[#This Row],[17-May]]-Spill[[#This Row],[17-May]]</f>
        <v>17.800000000000011</v>
      </c>
      <c r="AX25">
        <f>FIn[[#This Row],[17-May]]-Fout[[#This Row],[18-May]]-Spill[[#This Row],[18-May]]</f>
        <v>16.400000000000006</v>
      </c>
      <c r="AY25">
        <f>FIn[[#This Row],[18-May]]-Fout[[#This Row],[19-May]]-Spill[[#This Row],[19-May]]</f>
        <v>15.799999999999997</v>
      </c>
      <c r="AZ25">
        <f>FIn[[#This Row],[19-May]]-Fout[[#This Row],[20-May]]-Spill[[#This Row],[20-May]]</f>
        <v>18.199999999999989</v>
      </c>
      <c r="BA25">
        <f>FIn[[#This Row],[20-May]]-Fout[[#This Row],[21-May]]-Spill[[#This Row],[21-May]]</f>
        <v>17.600000000000023</v>
      </c>
      <c r="BB25">
        <f>FIn[[#This Row],[21-May]]-Fout[[#This Row],[22-May]]-Spill[[#This Row],[22-May]]</f>
        <v>17.699999999999989</v>
      </c>
      <c r="BC25">
        <f>FIn[[#This Row],[22-May]]-Fout[[#This Row],[23-May]]-Spill[[#This Row],[23-May]]</f>
        <v>16.300000000000011</v>
      </c>
      <c r="BD25">
        <f>FIn[[#This Row],[23-May]]-Fout[[#This Row],[24-May]]-Spill[[#This Row],[24-May]]</f>
        <v>17.599999999999994</v>
      </c>
      <c r="BE25">
        <f>FIn[[#This Row],[24-May]]-Fout[[#This Row],[25-May]]-Spill[[#This Row],[25-May]]</f>
        <v>24</v>
      </c>
      <c r="BF25">
        <f>FIn[[#This Row],[25-May]]-Fout[[#This Row],[26-May]]-Spill[[#This Row],[26-May]]</f>
        <v>16.300000000000011</v>
      </c>
      <c r="BG25">
        <f>FIn[[#This Row],[26-May]]-Fout[[#This Row],[27-May]]-Spill[[#This Row],[27-May]]</f>
        <v>12.199999999999989</v>
      </c>
      <c r="BH25">
        <f>FIn[[#This Row],[27-May]]-Fout[[#This Row],[28-May]]-Spill[[#This Row],[28-May]]</f>
        <v>15.100000000000009</v>
      </c>
      <c r="BI25">
        <f>FIn[[#This Row],[28-May]]-Fout[[#This Row],[29-May]]-Spill[[#This Row],[29-May]]</f>
        <v>15.099999999999994</v>
      </c>
      <c r="BJ25">
        <f>FIn[[#This Row],[29-May]]-Fout[[#This Row],[30-May]]-Spill[[#This Row],[30-May]]</f>
        <v>18.299999999999983</v>
      </c>
      <c r="BK25">
        <f>FIn[[#This Row],[30-May]]-Fout[[#This Row],[31-May]]-Spill[[#This Row],[31-May]]</f>
        <v>12.700000000000017</v>
      </c>
      <c r="BL25">
        <f>FIn[[#This Row],[31-May]]-Fout[[#This Row],[1-Jun]]-Spill[[#This Row],[1-Jun]]</f>
        <v>22.899999999999991</v>
      </c>
      <c r="BM25">
        <f>FIn[[#This Row],[1-Jun]]-Fout[[#This Row],[2-Jun]]-Spill[[#This Row],[2-Jun]]</f>
        <v>13.299999999999997</v>
      </c>
      <c r="BN25">
        <f>FIn[[#This Row],[2-Jun]]-Fout[[#This Row],[3-Jun]]-Spill[[#This Row],[3-Jun]]</f>
        <v>8.5000000000000089</v>
      </c>
    </row>
    <row r="26" spans="1:66">
      <c r="A26" s="13">
        <v>61</v>
      </c>
      <c r="B26" t="s">
        <v>48</v>
      </c>
      <c r="C26" t="s">
        <v>46</v>
      </c>
      <c r="D26" t="s">
        <v>252</v>
      </c>
      <c r="E26">
        <f>FIn[[#This Row],[2-Apr]]-Fout[[#This Row],[3-Apr]]-Spill[[#This Row],[3-Apr]]</f>
        <v>21.3</v>
      </c>
      <c r="F26">
        <f>FIn[[#This Row],[3-Apr]]-Fout[[#This Row],[4-Apr]]-Spill[[#This Row],[4-Apr]]</f>
        <v>20.899999999999967</v>
      </c>
      <c r="G26">
        <f>FIn[[#This Row],[4-Apr]]-Fout[[#This Row],[5-Apr]]-Spill[[#This Row],[5-Apr]]</f>
        <v>21.599999999999966</v>
      </c>
      <c r="H26">
        <f>FIn[[#This Row],[5-Apr]]-Fout[[#This Row],[6-Apr]]-Spill[[#This Row],[6-Apr]]</f>
        <v>17.800000000000047</v>
      </c>
      <c r="I26">
        <f>FIn[[#This Row],[6-Apr]]-Fout[[#This Row],[7-Apr]]-Spill[[#This Row],[7-Apr]]</f>
        <v>21.999999999999979</v>
      </c>
      <c r="J26">
        <f>FIn[[#This Row],[7-Apr]]-Fout[[#This Row],[8-Apr]]-Spill[[#This Row],[8-Apr]]</f>
        <v>20.199999999999978</v>
      </c>
      <c r="K26" s="6">
        <f>FIn[[#This Row],[8-Apr]]-Fout[[#This Row],[9-Apr]]-Spill[[#This Row],[9-Apr]]</f>
        <v>22.399999999999977</v>
      </c>
      <c r="L26">
        <f>FIn[[#This Row],[9-Apr]]-Fout[[#This Row],[10-Apr]]-Spill[[#This Row],[10-Apr]]</f>
        <v>22.79999999999999</v>
      </c>
      <c r="M26">
        <f>FIn[[#This Row],[10-Apr]]-Fout[[#This Row],[11-Apr]]-Spill[[#This Row],[11-Apr]]</f>
        <v>24.000000000000011</v>
      </c>
      <c r="N26">
        <f>FIn[[#This Row],[11-Apr]]-Fout[[#This Row],[12-Apr]]-Spill[[#This Row],[12-Apr]]</f>
        <v>13.9</v>
      </c>
      <c r="O26">
        <f>FIn[[#This Row],[12-Apr]]-Fout[[#This Row],[13-Apr]]-Spill[[#This Row],[13-Apr]]</f>
        <v>24.999999999999986</v>
      </c>
      <c r="P26">
        <f>FIn[[#This Row],[13-Apr]]-Fout[[#This Row],[14-Apr]]-Spill[[#This Row],[14-Apr]]</f>
        <v>22.299999999999997</v>
      </c>
      <c r="Q26">
        <f>FIn[[#This Row],[14-Apr]]-Fout[[#This Row],[15-Apr]]-Spill[[#This Row],[15-Apr]]</f>
        <v>20.599999999999994</v>
      </c>
      <c r="R26">
        <f>FIn[[#This Row],[15-Apr]]-Fout[[#This Row],[16-Apr]]-Spill[[#This Row],[16-Apr]]</f>
        <v>19.5</v>
      </c>
      <c r="S26">
        <f>FIn[[#This Row],[16-Apr]]-Fout[[#This Row],[17-Apr]]-Spill[[#This Row],[17-Apr]]</f>
        <v>22</v>
      </c>
      <c r="T26">
        <f>FIn[[#This Row],[17-Apr]]-Fout[[#This Row],[18-Apr]]-Spill[[#This Row],[18-Apr]]</f>
        <v>20.699999999999989</v>
      </c>
      <c r="U26">
        <f>FIn[[#This Row],[18-Apr]]-Fout[[#This Row],[19-Apr]]-Spill[[#This Row],[19-Apr]]</f>
        <v>19.299999999999997</v>
      </c>
      <c r="V26">
        <f>FIn[[#This Row],[19-Apr]]-Fout[[#This Row],[20-Apr]]-Spill[[#This Row],[20-Apr]]</f>
        <v>20.899999999999991</v>
      </c>
      <c r="W26">
        <f>FIn[[#This Row],[20-Apr]]-Fout[[#This Row],[21-Apr]]-Spill[[#This Row],[21-Apr]]</f>
        <v>16.299999999999997</v>
      </c>
      <c r="X26">
        <f>FIn[[#This Row],[21-Apr]]-Fout[[#This Row],[22-Apr]]-Spill[[#This Row],[22-Apr]]</f>
        <v>18.5</v>
      </c>
      <c r="Y26">
        <f>FIn[[#This Row],[22-Apr]]-Fout[[#This Row],[23-Apr]]-Spill[[#This Row],[23-Apr]]</f>
        <v>20.500000000000014</v>
      </c>
      <c r="Z26">
        <f>FIn[[#This Row],[23-Apr]]-Fout[[#This Row],[24-Apr]]-Spill[[#This Row],[24-Apr]]</f>
        <v>19.699999999999989</v>
      </c>
      <c r="AA26">
        <f>FIn[[#This Row],[24-Apr]]-Fout[[#This Row],[25-Apr]]-Spill[[#This Row],[25-Apr]]</f>
        <v>18.600000000000009</v>
      </c>
      <c r="AB26">
        <f>FIn[[#This Row],[25-Apr]]-Fout[[#This Row],[26-Apr]]-Spill[[#This Row],[26-Apr]]</f>
        <v>18.599999999999994</v>
      </c>
      <c r="AC26">
        <f>FIn[[#This Row],[26-Apr]]-Fout[[#This Row],[27-Apr]]-Spill[[#This Row],[27-Apr]]</f>
        <v>21.099999999999994</v>
      </c>
      <c r="AD26">
        <f>FIn[[#This Row],[27-Apr]]-Fout[[#This Row],[28-Apr]]-Spill[[#This Row],[28-Apr]]</f>
        <v>17.300000000000008</v>
      </c>
      <c r="AE26">
        <f>FIn[[#This Row],[28-Apr]]-Fout[[#This Row],[29-Apr]]-Spill[[#This Row],[29-Apr]]</f>
        <v>12.099999999999994</v>
      </c>
      <c r="AF26">
        <f>FIn[[#This Row],[29-Apr]]-Fout[[#This Row],[30-Apr]]-Spill[[#This Row],[30-Apr]]</f>
        <v>13.299999999999997</v>
      </c>
      <c r="AG26">
        <f>FIn[[#This Row],[30-Apr]]-Fout[[#This Row],[1-May]]-Spill[[#This Row],[1-May]]</f>
        <v>14.600000000000009</v>
      </c>
      <c r="AH26">
        <f>FIn[[#This Row],[1-May]]-Fout[[#This Row],[2-May]]-Spill[[#This Row],[2-May]]</f>
        <v>17.900000000000006</v>
      </c>
      <c r="AI26">
        <f>FIn[[#This Row],[2-May]]-Fout[[#This Row],[3-May]]-Spill[[#This Row],[3-May]]</f>
        <v>12.599999999999994</v>
      </c>
      <c r="AJ26">
        <f>FIn[[#This Row],[3-May]]-Fout[[#This Row],[4-May]]-Spill[[#This Row],[4-May]]</f>
        <v>20.900000000000006</v>
      </c>
      <c r="AK26">
        <f>FIn[[#This Row],[4-May]]-Fout[[#This Row],[5-May]]-Spill[[#This Row],[5-May]]</f>
        <v>16</v>
      </c>
      <c r="AL26">
        <f>FIn[[#This Row],[5-May]]-Fout[[#This Row],[6-May]]-Spill[[#This Row],[6-May]]</f>
        <v>13.799999999999983</v>
      </c>
      <c r="AM26">
        <f>FIn[[#This Row],[6-May]]-Fout[[#This Row],[7-May]]-Spill[[#This Row],[7-May]]</f>
        <v>11.900000000000006</v>
      </c>
      <c r="AN26">
        <f>FIn[[#This Row],[7-May]]-Fout[[#This Row],[8-May]]-Spill[[#This Row],[8-May]]</f>
        <v>15.400000000000006</v>
      </c>
      <c r="AO26">
        <f>FIn[[#This Row],[8-May]]-Fout[[#This Row],[9-May]]-Spill[[#This Row],[9-May]]</f>
        <v>16.399999999999991</v>
      </c>
      <c r="AP26">
        <f>FIn[[#This Row],[9-May]]-Fout[[#This Row],[10-May]]-Spill[[#This Row],[10-May]]</f>
        <v>14.299999999999997</v>
      </c>
      <c r="AQ26">
        <f>FIn[[#This Row],[10-May]]-Fout[[#This Row],[11-May]]-Spill[[#This Row],[11-May]]</f>
        <v>17.899999999999991</v>
      </c>
      <c r="AS26">
        <f>FIn[[#This Row],[11-May]]-Fout[[#This Row],[13-May]]-Spill[[#This Row],[13-May]]</f>
        <v>30.100000000000009</v>
      </c>
      <c r="AT26">
        <f>FIn[[#This Row],[13-May]]-Fout[[#This Row],[14-May]]-Spill[[#This Row],[14-May]]</f>
        <v>18.499999999999986</v>
      </c>
      <c r="AU26">
        <f>FIn[[#This Row],[14-May]]-Fout[[#This Row],[15-May]]-Spill[[#This Row],[15-May]]</f>
        <v>15</v>
      </c>
      <c r="AV26">
        <f>FIn[[#This Row],[15-May]]-Fout[[#This Row],[16-May]]-Spill[[#This Row],[16-May]]</f>
        <v>15.100000000000009</v>
      </c>
      <c r="AW26">
        <f>FIn[[#This Row],[16-May]]-Fout[[#This Row],[17-May]]-Spill[[#This Row],[17-May]]</f>
        <v>18.400000000000006</v>
      </c>
      <c r="AX26">
        <f>FIn[[#This Row],[17-May]]-Fout[[#This Row],[18-May]]-Spill[[#This Row],[18-May]]</f>
        <v>13.5</v>
      </c>
      <c r="AY26">
        <f>FIn[[#This Row],[18-May]]-Fout[[#This Row],[19-May]]-Spill[[#This Row],[19-May]]</f>
        <v>16.999999999999986</v>
      </c>
      <c r="AZ26">
        <f>FIn[[#This Row],[19-May]]-Fout[[#This Row],[20-May]]-Spill[[#This Row],[20-May]]</f>
        <v>16.100000000000023</v>
      </c>
      <c r="BA26">
        <f>FIn[[#This Row],[20-May]]-Fout[[#This Row],[21-May]]-Spill[[#This Row],[21-May]]</f>
        <v>17.899999999999977</v>
      </c>
      <c r="BB26">
        <f>FIn[[#This Row],[21-May]]-Fout[[#This Row],[22-May]]-Spill[[#This Row],[22-May]]</f>
        <v>15.5</v>
      </c>
      <c r="BC26">
        <f>FIn[[#This Row],[22-May]]-Fout[[#This Row],[23-May]]-Spill[[#This Row],[23-May]]</f>
        <v>14.599999999999994</v>
      </c>
      <c r="BD26">
        <f>FIn[[#This Row],[23-May]]-Fout[[#This Row],[24-May]]-Spill[[#This Row],[24-May]]</f>
        <v>17</v>
      </c>
      <c r="BE26">
        <f>FIn[[#This Row],[24-May]]-Fout[[#This Row],[25-May]]-Spill[[#This Row],[25-May]]</f>
        <v>20.099999999999994</v>
      </c>
      <c r="BF26">
        <f>FIn[[#This Row],[25-May]]-Fout[[#This Row],[26-May]]-Spill[[#This Row],[26-May]]</f>
        <v>13.5</v>
      </c>
      <c r="BG26">
        <f>FIn[[#This Row],[26-May]]-Fout[[#This Row],[27-May]]-Spill[[#This Row],[27-May]]</f>
        <v>13.400000000000006</v>
      </c>
      <c r="BH26">
        <f>FIn[[#This Row],[27-May]]-Fout[[#This Row],[28-May]]-Spill[[#This Row],[28-May]]</f>
        <v>15.200000000000003</v>
      </c>
      <c r="BI26">
        <f>FIn[[#This Row],[28-May]]-Fout[[#This Row],[29-May]]-Spill[[#This Row],[29-May]]</f>
        <v>12.599999999999994</v>
      </c>
      <c r="BJ26">
        <f>FIn[[#This Row],[29-May]]-Fout[[#This Row],[30-May]]-Spill[[#This Row],[30-May]]</f>
        <v>17.400000000000006</v>
      </c>
      <c r="BK26">
        <f>FIn[[#This Row],[30-May]]-Fout[[#This Row],[31-May]]-Spill[[#This Row],[31-May]]</f>
        <v>15.800000000000011</v>
      </c>
      <c r="BL26">
        <f>FIn[[#This Row],[31-May]]-Fout[[#This Row],[1-Jun]]-Spill[[#This Row],[1-Jun]]</f>
        <v>21.399999999999991</v>
      </c>
      <c r="BM26">
        <f>FIn[[#This Row],[1-Jun]]-Fout[[#This Row],[2-Jun]]-Spill[[#This Row],[2-Jun]]</f>
        <v>13.700000000000003</v>
      </c>
      <c r="BN26">
        <f>FIn[[#This Row],[2-Jun]]-Fout[[#This Row],[3-Jun]]-Spill[[#This Row],[3-Jun]]</f>
        <v>7.3999999999999915</v>
      </c>
    </row>
    <row r="27" spans="1:66">
      <c r="A27" s="14">
        <v>62</v>
      </c>
      <c r="B27" t="s">
        <v>48</v>
      </c>
      <c r="C27" t="s">
        <v>45</v>
      </c>
      <c r="D27" t="s">
        <v>252</v>
      </c>
      <c r="E27">
        <f>FIn[[#This Row],[2-Apr]]-Fout[[#This Row],[3-Apr]]-Spill[[#This Row],[3-Apr]]</f>
        <v>24.200000000000024</v>
      </c>
      <c r="F27">
        <f>FIn[[#This Row],[3-Apr]]-Fout[[#This Row],[4-Apr]]-Spill[[#This Row],[4-Apr]]</f>
        <v>23.299999999999976</v>
      </c>
      <c r="G27">
        <f>FIn[[#This Row],[4-Apr]]-Fout[[#This Row],[5-Apr]]-Spill[[#This Row],[5-Apr]]</f>
        <v>21.199999999999978</v>
      </c>
      <c r="H27">
        <f>FIn[[#This Row],[5-Apr]]-Fout[[#This Row],[6-Apr]]-Spill[[#This Row],[6-Apr]]</f>
        <v>20</v>
      </c>
      <c r="I27">
        <f>FIn[[#This Row],[6-Apr]]-Fout[[#This Row],[7-Apr]]-Spill[[#This Row],[7-Apr]]</f>
        <v>24.4</v>
      </c>
      <c r="J27">
        <f>FIn[[#This Row],[7-Apr]]-Fout[[#This Row],[8-Apr]]-Spill[[#This Row],[8-Apr]]</f>
        <v>21.799999999999955</v>
      </c>
      <c r="K27" s="6">
        <f>FIn[[#This Row],[8-Apr]]-Fout[[#This Row],[9-Apr]]-Spill[[#This Row],[9-Apr]]</f>
        <v>22.700000000000024</v>
      </c>
      <c r="L27">
        <f>FIn[[#This Row],[9-Apr]]-Fout[[#This Row],[10-Apr]]-Spill[[#This Row],[10-Apr]]</f>
        <v>21.4</v>
      </c>
      <c r="M27">
        <f>FIn[[#This Row],[10-Apr]]-Fout[[#This Row],[11-Apr]]-Spill[[#This Row],[11-Apr]]</f>
        <v>20.2</v>
      </c>
      <c r="N27">
        <f>FIn[[#This Row],[11-Apr]]-Fout[[#This Row],[12-Apr]]-Spill[[#This Row],[12-Apr]]</f>
        <v>21.800000000000047</v>
      </c>
      <c r="O27">
        <f>FIn[[#This Row],[12-Apr]]-Fout[[#This Row],[13-Apr]]-Spill[[#This Row],[13-Apr]]</f>
        <v>21.999999999999989</v>
      </c>
      <c r="P27">
        <f>FIn[[#This Row],[13-Apr]]-Fout[[#This Row],[14-Apr]]-Spill[[#This Row],[14-Apr]]</f>
        <v>24.699999999999978</v>
      </c>
      <c r="Q27">
        <f>FIn[[#This Row],[14-Apr]]-Fout[[#This Row],[15-Apr]]-Spill[[#This Row],[15-Apr]]</f>
        <v>21.199999999999978</v>
      </c>
      <c r="R27">
        <f>FIn[[#This Row],[15-Apr]]-Fout[[#This Row],[16-Apr]]-Spill[[#This Row],[16-Apr]]</f>
        <v>21.500000000000021</v>
      </c>
      <c r="S27">
        <f>FIn[[#This Row],[16-Apr]]-Fout[[#This Row],[17-Apr]]-Spill[[#This Row],[17-Apr]]</f>
        <v>23.3</v>
      </c>
      <c r="T27">
        <f>FIn[[#This Row],[17-Apr]]-Fout[[#This Row],[18-Apr]]-Spill[[#This Row],[18-Apr]]</f>
        <v>21.700000000000045</v>
      </c>
      <c r="U27">
        <f>FIn[[#This Row],[18-Apr]]-Fout[[#This Row],[19-Apr]]-Spill[[#This Row],[19-Apr]]</f>
        <v>19.89999999999991</v>
      </c>
      <c r="V27">
        <f>FIn[[#This Row],[19-Apr]]-Fout[[#This Row],[20-Apr]]-Spill[[#This Row],[20-Apr]]</f>
        <v>23.600000000000044</v>
      </c>
      <c r="W27">
        <f>FIn[[#This Row],[20-Apr]]-Fout[[#This Row],[21-Apr]]-Spill[[#This Row],[21-Apr]]</f>
        <v>18.599999999999977</v>
      </c>
      <c r="X27">
        <f>FIn[[#This Row],[21-Apr]]-Fout[[#This Row],[22-Apr]]-Spill[[#This Row],[22-Apr]]</f>
        <v>22.800000000000022</v>
      </c>
      <c r="Y27">
        <f>FIn[[#This Row],[22-Apr]]-Fout[[#This Row],[23-Apr]]-Spill[[#This Row],[23-Apr]]</f>
        <v>21.599999999999977</v>
      </c>
      <c r="Z27">
        <f>FIn[[#This Row],[23-Apr]]-Fout[[#This Row],[24-Apr]]-Spill[[#This Row],[24-Apr]]</f>
        <v>22.8</v>
      </c>
      <c r="AA27">
        <f>FIn[[#This Row],[24-Apr]]-Fout[[#This Row],[25-Apr]]-Spill[[#This Row],[25-Apr]]</f>
        <v>19.7</v>
      </c>
      <c r="AB27">
        <f>FIn[[#This Row],[25-Apr]]-Fout[[#This Row],[26-Apr]]-Spill[[#This Row],[26-Apr]]</f>
        <v>21.600000000000069</v>
      </c>
      <c r="AC27">
        <f>FIn[[#This Row],[26-Apr]]-Fout[[#This Row],[27-Apr]]-Spill[[#This Row],[27-Apr]]</f>
        <v>21.299999999999955</v>
      </c>
      <c r="AD27">
        <f>FIn[[#This Row],[27-Apr]]-Fout[[#This Row],[28-Apr]]-Spill[[#This Row],[28-Apr]]</f>
        <v>24.100000000000044</v>
      </c>
      <c r="AE27">
        <f>FIn[[#This Row],[28-Apr]]-Fout[[#This Row],[29-Apr]]-Spill[[#This Row],[29-Apr]]</f>
        <v>19.199999999999978</v>
      </c>
      <c r="AF27">
        <f>FIn[[#This Row],[29-Apr]]-Fout[[#This Row],[30-Apr]]-Spill[[#This Row],[30-Apr]]</f>
        <v>22.199999999999932</v>
      </c>
      <c r="AG27">
        <f>FIn[[#This Row],[30-Apr]]-Fout[[#This Row],[1-May]]-Spill[[#This Row],[1-May]]</f>
        <v>20.9</v>
      </c>
      <c r="AH27">
        <f>FIn[[#This Row],[1-May]]-Fout[[#This Row],[2-May]]-Spill[[#This Row],[2-May]]</f>
        <v>26.000000000000046</v>
      </c>
      <c r="AI27">
        <f>FIn[[#This Row],[2-May]]-Fout[[#This Row],[3-May]]-Spill[[#This Row],[3-May]]</f>
        <v>18</v>
      </c>
      <c r="AJ27">
        <f>FIn[[#This Row],[3-May]]-Fout[[#This Row],[4-May]]-Spill[[#This Row],[4-May]]</f>
        <v>26.400000000000013</v>
      </c>
      <c r="AK27">
        <f>FIn[[#This Row],[4-May]]-Fout[[#This Row],[5-May]]-Spill[[#This Row],[5-May]]</f>
        <v>25.5</v>
      </c>
      <c r="AL27">
        <f>FIn[[#This Row],[5-May]]-Fout[[#This Row],[6-May]]-Spill[[#This Row],[6-May]]</f>
        <v>20.19999999999991</v>
      </c>
      <c r="AM27">
        <f>FIn[[#This Row],[6-May]]-Fout[[#This Row],[7-May]]-Spill[[#This Row],[7-May]]</f>
        <v>22.200000000000067</v>
      </c>
      <c r="AN27">
        <f>FIn[[#This Row],[7-May]]-Fout[[#This Row],[8-May]]-Spill[[#This Row],[8-May]]</f>
        <v>25.200000000000024</v>
      </c>
      <c r="AO27">
        <f>FIn[[#This Row],[8-May]]-Fout[[#This Row],[9-May]]-Spill[[#This Row],[9-May]]</f>
        <v>22.499999999999954</v>
      </c>
      <c r="AP27">
        <f>FIn[[#This Row],[9-May]]-Fout[[#This Row],[10-May]]-Spill[[#This Row],[10-May]]</f>
        <v>22</v>
      </c>
      <c r="AQ27">
        <f>FIn[[#This Row],[10-May]]-Fout[[#This Row],[11-May]]-Spill[[#This Row],[11-May]]</f>
        <v>27.099999999999955</v>
      </c>
      <c r="AS27">
        <f>FIn[[#This Row],[11-May]]-Fout[[#This Row],[13-May]]-Spill[[#This Row],[13-May]]</f>
        <v>48.40000000000007</v>
      </c>
      <c r="AT27">
        <f>FIn[[#This Row],[13-May]]-Fout[[#This Row],[14-May]]-Spill[[#This Row],[14-May]]</f>
        <v>21.1</v>
      </c>
      <c r="AU27">
        <f>FIn[[#This Row],[14-May]]-Fout[[#This Row],[15-May]]-Spill[[#This Row],[15-May]]</f>
        <v>22.8</v>
      </c>
      <c r="AV27">
        <f>FIn[[#This Row],[15-May]]-Fout[[#This Row],[16-May]]-Spill[[#This Row],[16-May]]</f>
        <v>22.999999999999954</v>
      </c>
      <c r="AW27">
        <f>FIn[[#This Row],[16-May]]-Fout[[#This Row],[17-May]]-Spill[[#This Row],[17-May]]</f>
        <v>24</v>
      </c>
      <c r="AX27">
        <f>FIn[[#This Row],[17-May]]-Fout[[#This Row],[18-May]]-Spill[[#This Row],[18-May]]</f>
        <v>21.499999999999979</v>
      </c>
      <c r="AY27">
        <f>FIn[[#This Row],[18-May]]-Fout[[#This Row],[19-May]]-Spill[[#This Row],[19-May]]</f>
        <v>23.200000000000056</v>
      </c>
      <c r="AZ27">
        <f>FIn[[#This Row],[19-May]]-Fout[[#This Row],[20-May]]-Spill[[#This Row],[20-May]]</f>
        <v>25.2</v>
      </c>
      <c r="BA27">
        <f>FIn[[#This Row],[20-May]]-Fout[[#This Row],[21-May]]-Spill[[#This Row],[21-May]]</f>
        <v>22.199999999999989</v>
      </c>
      <c r="BB27">
        <f>FIn[[#This Row],[21-May]]-Fout[[#This Row],[22-May]]-Spill[[#This Row],[22-May]]</f>
        <v>21.7</v>
      </c>
      <c r="BC27">
        <f>FIn[[#This Row],[22-May]]-Fout[[#This Row],[23-May]]-Spill[[#This Row],[23-May]]</f>
        <v>27.100000000000023</v>
      </c>
      <c r="BD27">
        <f>FIn[[#This Row],[23-May]]-Fout[[#This Row],[24-May]]-Spill[[#This Row],[24-May]]</f>
        <v>24.3</v>
      </c>
      <c r="BE27">
        <f>FIn[[#This Row],[24-May]]-Fout[[#This Row],[25-May]]-Spill[[#This Row],[25-May]]</f>
        <v>26.199999999999978</v>
      </c>
      <c r="BF27">
        <f>FIn[[#This Row],[25-May]]-Fout[[#This Row],[26-May]]-Spill[[#This Row],[26-May]]</f>
        <v>18.499999999999954</v>
      </c>
      <c r="BG27">
        <f>FIn[[#This Row],[26-May]]-Fout[[#This Row],[27-May]]-Spill[[#This Row],[27-May]]</f>
        <v>22.699999999999978</v>
      </c>
      <c r="BH27">
        <f>FIn[[#This Row],[27-May]]-Fout[[#This Row],[28-May]]-Spill[[#This Row],[28-May]]</f>
        <v>19.900000000000091</v>
      </c>
      <c r="BI27">
        <f>FIn[[#This Row],[28-May]]-Fout[[#This Row],[29-May]]-Spill[[#This Row],[29-May]]</f>
        <v>22.799999999999955</v>
      </c>
      <c r="BJ27">
        <f>FIn[[#This Row],[29-May]]-Fout[[#This Row],[30-May]]-Spill[[#This Row],[30-May]]</f>
        <v>21.2</v>
      </c>
      <c r="BK27">
        <f>FIn[[#This Row],[30-May]]-Fout[[#This Row],[31-May]]-Spill[[#This Row],[31-May]]</f>
        <v>21.300000000000047</v>
      </c>
      <c r="BL27">
        <f>FIn[[#This Row],[31-May]]-Fout[[#This Row],[1-Jun]]-Spill[[#This Row],[1-Jun]]</f>
        <v>30.200000000000045</v>
      </c>
      <c r="BM27">
        <f>FIn[[#This Row],[1-Jun]]-Fout[[#This Row],[2-Jun]]-Spill[[#This Row],[2-Jun]]</f>
        <v>21.799999999999908</v>
      </c>
      <c r="BN27">
        <f>FIn[[#This Row],[2-Jun]]-Fout[[#This Row],[3-Jun]]-Spill[[#This Row],[3-Jun]]</f>
        <v>11.500000000000068</v>
      </c>
    </row>
    <row r="28" spans="1:66">
      <c r="A28" s="13">
        <v>63</v>
      </c>
      <c r="B28" t="s">
        <v>48</v>
      </c>
      <c r="C28" t="s">
        <v>47</v>
      </c>
      <c r="D28" t="s">
        <v>252</v>
      </c>
      <c r="E28">
        <f>FIn[[#This Row],[2-Apr]]-Fout[[#This Row],[3-Apr]]-Spill[[#This Row],[3-Apr]]</f>
        <v>23.999999999999954</v>
      </c>
      <c r="F28">
        <f>FIn[[#This Row],[3-Apr]]-Fout[[#This Row],[4-Apr]]-Spill[[#This Row],[4-Apr]]</f>
        <v>20.7</v>
      </c>
      <c r="G28">
        <f>FIn[[#This Row],[4-Apr]]-Fout[[#This Row],[5-Apr]]-Spill[[#This Row],[5-Apr]]</f>
        <v>22.3</v>
      </c>
      <c r="H28">
        <f>FIn[[#This Row],[5-Apr]]-Fout[[#This Row],[6-Apr]]-Spill[[#This Row],[6-Apr]]</f>
        <v>20.500000000000011</v>
      </c>
      <c r="I28">
        <f>FIn[[#This Row],[6-Apr]]-Fout[[#This Row],[7-Apr]]-Spill[[#This Row],[7-Apr]]</f>
        <v>24.399999999999967</v>
      </c>
      <c r="J28">
        <f>FIn[[#This Row],[7-Apr]]-Fout[[#This Row],[8-Apr]]-Spill[[#This Row],[8-Apr]]</f>
        <v>17.5</v>
      </c>
      <c r="K28" s="6">
        <f>FIn[[#This Row],[8-Apr]]-Fout[[#This Row],[9-Apr]]-Spill[[#This Row],[9-Apr]]</f>
        <v>22.5</v>
      </c>
      <c r="L28">
        <f>FIn[[#This Row],[9-Apr]]-Fout[[#This Row],[10-Apr]]-Spill[[#This Row],[10-Apr]]</f>
        <v>17.100000000000009</v>
      </c>
      <c r="M28">
        <f>FIn[[#This Row],[10-Apr]]-Fout[[#This Row],[11-Apr]]-Spill[[#This Row],[11-Apr]]</f>
        <v>18.000000000000018</v>
      </c>
      <c r="N28">
        <f>FIn[[#This Row],[11-Apr]]-Fout[[#This Row],[12-Apr]]-Spill[[#This Row],[12-Apr]]</f>
        <v>19.699999999999996</v>
      </c>
      <c r="O28">
        <f>FIn[[#This Row],[12-Apr]]-Fout[[#This Row],[13-Apr]]-Spill[[#This Row],[13-Apr]]</f>
        <v>22.5</v>
      </c>
      <c r="P28">
        <f>FIn[[#This Row],[13-Apr]]-Fout[[#This Row],[14-Apr]]-Spill[[#This Row],[14-Apr]]</f>
        <v>23.200000000000003</v>
      </c>
      <c r="Q28">
        <f>FIn[[#This Row],[14-Apr]]-Fout[[#This Row],[15-Apr]]-Spill[[#This Row],[15-Apr]]</f>
        <v>19.799999999999997</v>
      </c>
      <c r="R28">
        <f>FIn[[#This Row],[15-Apr]]-Fout[[#This Row],[16-Apr]]-Spill[[#This Row],[16-Apr]]</f>
        <v>20</v>
      </c>
      <c r="S28">
        <f>FIn[[#This Row],[16-Apr]]-Fout[[#This Row],[17-Apr]]-Spill[[#This Row],[17-Apr]]</f>
        <v>21.600000000000009</v>
      </c>
      <c r="T28">
        <f>FIn[[#This Row],[17-Apr]]-Fout[[#This Row],[18-Apr]]-Spill[[#This Row],[18-Apr]]</f>
        <v>22.699999999999989</v>
      </c>
      <c r="U28">
        <f>FIn[[#This Row],[18-Apr]]-Fout[[#This Row],[19-Apr]]-Spill[[#This Row],[19-Apr]]</f>
        <v>21.900000000000002</v>
      </c>
      <c r="V28">
        <f>FIn[[#This Row],[19-Apr]]-Fout[[#This Row],[20-Apr]]-Spill[[#This Row],[20-Apr]]</f>
        <v>23.099999999999994</v>
      </c>
      <c r="W28">
        <f>FIn[[#This Row],[20-Apr]]-Fout[[#This Row],[21-Apr]]-Spill[[#This Row],[21-Apr]]</f>
        <v>20.599999999999994</v>
      </c>
      <c r="X28">
        <f>FIn[[#This Row],[21-Apr]]-Fout[[#This Row],[22-Apr]]-Spill[[#This Row],[22-Apr]]</f>
        <v>17.600000000000009</v>
      </c>
      <c r="Y28">
        <f>FIn[[#This Row],[22-Apr]]-Fout[[#This Row],[23-Apr]]-Spill[[#This Row],[23-Apr]]</f>
        <v>20.400000000000006</v>
      </c>
      <c r="Z28">
        <f>FIn[[#This Row],[23-Apr]]-Fout[[#This Row],[24-Apr]]-Spill[[#This Row],[24-Apr]]</f>
        <v>19.800000000000011</v>
      </c>
      <c r="AA28">
        <f>FIn[[#This Row],[24-Apr]]-Fout[[#This Row],[25-Apr]]-Spill[[#This Row],[25-Apr]]</f>
        <v>19.5</v>
      </c>
      <c r="AB28">
        <f>FIn[[#This Row],[25-Apr]]-Fout[[#This Row],[26-Apr]]-Spill[[#This Row],[26-Apr]]</f>
        <v>16.099999999999994</v>
      </c>
      <c r="AC28">
        <f>FIn[[#This Row],[26-Apr]]-Fout[[#This Row],[27-Apr]]-Spill[[#This Row],[27-Apr]]</f>
        <v>20.299999999999997</v>
      </c>
      <c r="AD28">
        <f>FIn[[#This Row],[27-Apr]]-Fout[[#This Row],[28-Apr]]-Spill[[#This Row],[28-Apr]]</f>
        <v>20.400000000000006</v>
      </c>
      <c r="AE28">
        <f>FIn[[#This Row],[28-Apr]]-Fout[[#This Row],[29-Apr]]-Spill[[#This Row],[29-Apr]]</f>
        <v>16.299999999999997</v>
      </c>
      <c r="AF28">
        <f>FIn[[#This Row],[29-Apr]]-Fout[[#This Row],[30-Apr]]-Spill[[#This Row],[30-Apr]]</f>
        <v>15.900000000000006</v>
      </c>
      <c r="AG28">
        <f>FIn[[#This Row],[30-Apr]]-Fout[[#This Row],[1-May]]-Spill[[#This Row],[1-May]]</f>
        <v>14.5</v>
      </c>
      <c r="AH28">
        <f>FIn[[#This Row],[1-May]]-Fout[[#This Row],[2-May]]-Spill[[#This Row],[2-May]]</f>
        <v>20.299999999999997</v>
      </c>
      <c r="AI28">
        <f>FIn[[#This Row],[2-May]]-Fout[[#This Row],[3-May]]-Spill[[#This Row],[3-May]]</f>
        <v>13.700000000000003</v>
      </c>
      <c r="AJ28">
        <f>FIn[[#This Row],[3-May]]-Fout[[#This Row],[4-May]]-Spill[[#This Row],[4-May]]</f>
        <v>22.5</v>
      </c>
      <c r="AK28">
        <f>FIn[[#This Row],[4-May]]-Fout[[#This Row],[5-May]]-Spill[[#This Row],[5-May]]</f>
        <v>18.400000000000006</v>
      </c>
      <c r="AL28">
        <f>FIn[[#This Row],[5-May]]-Fout[[#This Row],[6-May]]-Spill[[#This Row],[6-May]]</f>
        <v>14.300000000000011</v>
      </c>
      <c r="AM28">
        <f>FIn[[#This Row],[6-May]]-Fout[[#This Row],[7-May]]-Spill[[#This Row],[7-May]]</f>
        <v>15.799999999999997</v>
      </c>
      <c r="AN28">
        <f>FIn[[#This Row],[7-May]]-Fout[[#This Row],[8-May]]-Spill[[#This Row],[8-May]]</f>
        <v>15.700000000000003</v>
      </c>
      <c r="AO28">
        <f>FIn[[#This Row],[8-May]]-Fout[[#This Row],[9-May]]-Spill[[#This Row],[9-May]]</f>
        <v>14.900000000000009</v>
      </c>
      <c r="AP28">
        <f>FIn[[#This Row],[9-May]]-Fout[[#This Row],[10-May]]-Spill[[#This Row],[10-May]]</f>
        <v>18.099999999999994</v>
      </c>
      <c r="AQ28">
        <f>FIn[[#This Row],[10-May]]-Fout[[#This Row],[11-May]]-Spill[[#This Row],[11-May]]</f>
        <v>16.200000000000003</v>
      </c>
      <c r="AS28">
        <f>FIn[[#This Row],[11-May]]-Fout[[#This Row],[13-May]]-Spill[[#This Row],[13-May]]</f>
        <v>29.399999999999991</v>
      </c>
      <c r="AT28">
        <f>FIn[[#This Row],[13-May]]-Fout[[#This Row],[14-May]]-Spill[[#This Row],[14-May]]</f>
        <v>18.5</v>
      </c>
      <c r="AU28">
        <f>FIn[[#This Row],[14-May]]-Fout[[#This Row],[15-May]]-Spill[[#This Row],[15-May]]</f>
        <v>18.400000000000006</v>
      </c>
      <c r="AV28">
        <f>FIn[[#This Row],[15-May]]-Fout[[#This Row],[16-May]]-Spill[[#This Row],[16-May]]</f>
        <v>12</v>
      </c>
      <c r="AW28">
        <f>FIn[[#This Row],[16-May]]-Fout[[#This Row],[17-May]]-Spill[[#This Row],[17-May]]</f>
        <v>18.099999999999994</v>
      </c>
      <c r="AX28">
        <f>FIn[[#This Row],[17-May]]-Fout[[#This Row],[18-May]]-Spill[[#This Row],[18-May]]</f>
        <v>17.600000000000009</v>
      </c>
      <c r="AY28">
        <f>FIn[[#This Row],[18-May]]-Fout[[#This Row],[19-May]]-Spill[[#This Row],[19-May]]</f>
        <v>14.700000000000003</v>
      </c>
      <c r="AZ28">
        <f>FIn[[#This Row],[19-May]]-Fout[[#This Row],[20-May]]-Spill[[#This Row],[20-May]]</f>
        <v>23.200000000000003</v>
      </c>
      <c r="BA28">
        <f>FIn[[#This Row],[20-May]]-Fout[[#This Row],[21-May]]-Spill[[#This Row],[21-May]]</f>
        <v>16.200000000000003</v>
      </c>
      <c r="BB28">
        <f>FIn[[#This Row],[21-May]]-Fout[[#This Row],[22-May]]-Spill[[#This Row],[22-May]]</f>
        <v>19.099999999999994</v>
      </c>
      <c r="BC28">
        <f>FIn[[#This Row],[22-May]]-Fout[[#This Row],[23-May]]-Spill[[#This Row],[23-May]]</f>
        <v>16.900000000000006</v>
      </c>
      <c r="BD28">
        <f>FIn[[#This Row],[23-May]]-Fout[[#This Row],[24-May]]-Spill[[#This Row],[24-May]]</f>
        <v>17.400000000000006</v>
      </c>
      <c r="BE28">
        <f>FIn[[#This Row],[24-May]]-Fout[[#This Row],[25-May]]-Spill[[#This Row],[25-May]]</f>
        <v>28.100000000000023</v>
      </c>
      <c r="BF28">
        <f>FIn[[#This Row],[25-May]]-Fout[[#This Row],[26-May]]-Spill[[#This Row],[26-May]]</f>
        <v>12.599999999999994</v>
      </c>
      <c r="BG28">
        <f>FIn[[#This Row],[26-May]]-Fout[[#This Row],[27-May]]-Spill[[#This Row],[27-May]]</f>
        <v>16.299999999999997</v>
      </c>
      <c r="BH28">
        <f>FIn[[#This Row],[27-May]]-Fout[[#This Row],[28-May]]-Spill[[#This Row],[28-May]]</f>
        <v>17.099999999999994</v>
      </c>
      <c r="BI28">
        <f>FIn[[#This Row],[28-May]]-Fout[[#This Row],[29-May]]-Spill[[#This Row],[29-May]]</f>
        <v>16</v>
      </c>
      <c r="BJ28">
        <f>FIn[[#This Row],[29-May]]-Fout[[#This Row],[30-May]]-Spill[[#This Row],[30-May]]</f>
        <v>19.099999999999994</v>
      </c>
      <c r="BK28">
        <f>FIn[[#This Row],[30-May]]-Fout[[#This Row],[31-May]]-Spill[[#This Row],[31-May]]</f>
        <v>17.299999999999997</v>
      </c>
      <c r="BL28">
        <f>FIn[[#This Row],[31-May]]-Fout[[#This Row],[1-Jun]]-Spill[[#This Row],[1-Jun]]</f>
        <v>21.399999999999991</v>
      </c>
      <c r="BM28">
        <f>FIn[[#This Row],[1-Jun]]-Fout[[#This Row],[2-Jun]]-Spill[[#This Row],[2-Jun]]</f>
        <v>16.300000000000011</v>
      </c>
      <c r="BN28">
        <f>FIn[[#This Row],[2-Jun]]-Fout[[#This Row],[3-Jun]]-Spill[[#This Row],[3-Jun]]</f>
        <v>10</v>
      </c>
    </row>
    <row r="29" spans="1:66">
      <c r="A29" s="14">
        <v>64</v>
      </c>
      <c r="B29" t="s">
        <v>48</v>
      </c>
      <c r="C29" t="s">
        <v>45</v>
      </c>
      <c r="D29" t="s">
        <v>252</v>
      </c>
      <c r="E29">
        <f>FIn[[#This Row],[2-Apr]]-Fout[[#This Row],[3-Apr]]-Spill[[#This Row],[3-Apr]]</f>
        <v>24.600000000000069</v>
      </c>
      <c r="F29">
        <f>FIn[[#This Row],[3-Apr]]-Fout[[#This Row],[4-Apr]]-Spill[[#This Row],[4-Apr]]</f>
        <v>22.599999999999909</v>
      </c>
      <c r="G29">
        <f>FIn[[#This Row],[4-Apr]]-Fout[[#This Row],[5-Apr]]-Spill[[#This Row],[5-Apr]]</f>
        <v>23.6</v>
      </c>
      <c r="H29">
        <f>FIn[[#This Row],[5-Apr]]-Fout[[#This Row],[6-Apr]]-Spill[[#This Row],[6-Apr]]</f>
        <v>21.000000000000092</v>
      </c>
      <c r="I29">
        <f>FIn[[#This Row],[6-Apr]]-Fout[[#This Row],[7-Apr]]-Spill[[#This Row],[7-Apr]]</f>
        <v>29</v>
      </c>
      <c r="J29">
        <f>FIn[[#This Row],[7-Apr]]-Fout[[#This Row],[8-Apr]]-Spill[[#This Row],[8-Apr]]</f>
        <v>21.599999999999945</v>
      </c>
      <c r="K29" s="6">
        <f>FIn[[#This Row],[8-Apr]]-Fout[[#This Row],[9-Apr]]-Spill[[#This Row],[9-Apr]]</f>
        <v>23.2</v>
      </c>
      <c r="L29">
        <f>FIn[[#This Row],[9-Apr]]-Fout[[#This Row],[10-Apr]]-Spill[[#This Row],[10-Apr]]</f>
        <v>24.300000000000011</v>
      </c>
      <c r="M29">
        <f>FIn[[#This Row],[10-Apr]]-Fout[[#This Row],[11-Apr]]-Spill[[#This Row],[11-Apr]]</f>
        <v>26.900000000000013</v>
      </c>
      <c r="N29">
        <f>FIn[[#This Row],[11-Apr]]-Fout[[#This Row],[12-Apr]]-Spill[[#This Row],[12-Apr]]</f>
        <v>25.399999999999967</v>
      </c>
      <c r="O29">
        <f>FIn[[#This Row],[12-Apr]]-Fout[[#This Row],[13-Apr]]-Spill[[#This Row],[13-Apr]]</f>
        <v>30</v>
      </c>
      <c r="P29">
        <f>FIn[[#This Row],[13-Apr]]-Fout[[#This Row],[14-Apr]]-Spill[[#This Row],[14-Apr]]</f>
        <v>27.900000000000045</v>
      </c>
      <c r="Q29">
        <f>FIn[[#This Row],[14-Apr]]-Fout[[#This Row],[15-Apr]]-Spill[[#This Row],[15-Apr]]</f>
        <v>26.400000000000045</v>
      </c>
      <c r="R29">
        <f>FIn[[#This Row],[15-Apr]]-Fout[[#This Row],[16-Apr]]-Spill[[#This Row],[16-Apr]]</f>
        <v>28.399999999999977</v>
      </c>
      <c r="S29">
        <f>FIn[[#This Row],[16-Apr]]-Fout[[#This Row],[17-Apr]]-Spill[[#This Row],[17-Apr]]</f>
        <v>27.000000000000021</v>
      </c>
      <c r="T29">
        <f>FIn[[#This Row],[17-Apr]]-Fout[[#This Row],[18-Apr]]-Spill[[#This Row],[18-Apr]]</f>
        <v>33.899999999999977</v>
      </c>
      <c r="U29">
        <f>FIn[[#This Row],[18-Apr]]-Fout[[#This Row],[19-Apr]]-Spill[[#This Row],[19-Apr]]</f>
        <v>23.899999999999956</v>
      </c>
      <c r="V29">
        <f>FIn[[#This Row],[19-Apr]]-Fout[[#This Row],[20-Apr]]-Spill[[#This Row],[20-Apr]]</f>
        <v>30</v>
      </c>
      <c r="W29">
        <f>FIn[[#This Row],[20-Apr]]-Fout[[#This Row],[21-Apr]]-Spill[[#This Row],[21-Apr]]</f>
        <v>28.899999999999956</v>
      </c>
      <c r="X29">
        <f>FIn[[#This Row],[21-Apr]]-Fout[[#This Row],[22-Apr]]-Spill[[#This Row],[22-Apr]]</f>
        <v>28.000000000000046</v>
      </c>
      <c r="Y29">
        <f>FIn[[#This Row],[22-Apr]]-Fout[[#This Row],[23-Apr]]-Spill[[#This Row],[23-Apr]]</f>
        <v>29.499999999999954</v>
      </c>
      <c r="Z29">
        <f>FIn[[#This Row],[23-Apr]]-Fout[[#This Row],[24-Apr]]-Spill[[#This Row],[24-Apr]]</f>
        <v>23.7</v>
      </c>
      <c r="AA29">
        <f>FIn[[#This Row],[24-Apr]]-Fout[[#This Row],[25-Apr]]-Spill[[#This Row],[25-Apr]]</f>
        <v>27.799999999999976</v>
      </c>
      <c r="AB29">
        <f>FIn[[#This Row],[25-Apr]]-Fout[[#This Row],[26-Apr]]-Spill[[#This Row],[26-Apr]]</f>
        <v>26.300000000000022</v>
      </c>
      <c r="AC29">
        <f>FIn[[#This Row],[26-Apr]]-Fout[[#This Row],[27-Apr]]-Spill[[#This Row],[27-Apr]]</f>
        <v>29.399999999999977</v>
      </c>
      <c r="AD29">
        <f>FIn[[#This Row],[27-Apr]]-Fout[[#This Row],[28-Apr]]-Spill[[#This Row],[28-Apr]]</f>
        <v>28.100000000000069</v>
      </c>
      <c r="AE29">
        <f>FIn[[#This Row],[28-Apr]]-Fout[[#This Row],[29-Apr]]-Spill[[#This Row],[29-Apr]]</f>
        <v>27.499999999999908</v>
      </c>
      <c r="AF29">
        <f>FIn[[#This Row],[29-Apr]]-Fout[[#This Row],[30-Apr]]-Spill[[#This Row],[30-Apr]]</f>
        <v>26.600000000000023</v>
      </c>
      <c r="AG29">
        <f>FIn[[#This Row],[30-Apr]]-Fout[[#This Row],[1-May]]-Spill[[#This Row],[1-May]]</f>
        <v>29.000000000000046</v>
      </c>
      <c r="AH29">
        <f>FIn[[#This Row],[1-May]]-Fout[[#This Row],[2-May]]-Spill[[#This Row],[2-May]]</f>
        <v>31.79999999999999</v>
      </c>
      <c r="AI29">
        <f>FIn[[#This Row],[2-May]]-Fout[[#This Row],[3-May]]-Spill[[#This Row],[3-May]]</f>
        <v>22.5</v>
      </c>
      <c r="AJ29">
        <f>FIn[[#This Row],[3-May]]-Fout[[#This Row],[4-May]]-Spill[[#This Row],[4-May]]</f>
        <v>31.799999999999976</v>
      </c>
      <c r="AK29">
        <f>FIn[[#This Row],[4-May]]-Fout[[#This Row],[5-May]]-Spill[[#This Row],[5-May]]</f>
        <v>32.400000000000048</v>
      </c>
      <c r="AL29">
        <f>FIn[[#This Row],[5-May]]-Fout[[#This Row],[6-May]]-Spill[[#This Row],[6-May]]</f>
        <v>24.099999999999955</v>
      </c>
      <c r="AM29">
        <f>FIn[[#This Row],[6-May]]-Fout[[#This Row],[7-May]]-Spill[[#This Row],[7-May]]</f>
        <v>25.300000000000022</v>
      </c>
      <c r="AN29">
        <f>FIn[[#This Row],[7-May]]-Fout[[#This Row],[8-May]]-Spill[[#This Row],[8-May]]</f>
        <v>30.90000000000007</v>
      </c>
      <c r="AO29">
        <f>FIn[[#This Row],[8-May]]-Fout[[#This Row],[9-May]]-Spill[[#This Row],[9-May]]</f>
        <v>23.899999999999977</v>
      </c>
      <c r="AP29">
        <f>FIn[[#This Row],[9-May]]-Fout[[#This Row],[10-May]]-Spill[[#This Row],[10-May]]</f>
        <v>26.1</v>
      </c>
      <c r="AQ29">
        <f>FIn[[#This Row],[10-May]]-Fout[[#This Row],[11-May]]-Spill[[#This Row],[11-May]]</f>
        <v>29.299999999999955</v>
      </c>
      <c r="AS29">
        <f>FIn[[#This Row],[11-May]]-Fout[[#This Row],[13-May]]-Spill[[#This Row],[13-May]]</f>
        <v>59.100000000000009</v>
      </c>
      <c r="AT29">
        <f>FIn[[#This Row],[13-May]]-Fout[[#This Row],[14-May]]-Spill[[#This Row],[14-May]]</f>
        <v>24.000000000000021</v>
      </c>
      <c r="AU29">
        <f>FIn[[#This Row],[14-May]]-Fout[[#This Row],[15-May]]-Spill[[#This Row],[15-May]]</f>
        <v>28.499999999999979</v>
      </c>
      <c r="AV29">
        <f>FIn[[#This Row],[15-May]]-Fout[[#This Row],[16-May]]-Spill[[#This Row],[16-May]]</f>
        <v>27.700000000000035</v>
      </c>
      <c r="AW29">
        <f>FIn[[#This Row],[16-May]]-Fout[[#This Row],[17-May]]-Spill[[#This Row],[17-May]]</f>
        <v>26.9</v>
      </c>
      <c r="AX29">
        <f>FIn[[#This Row],[17-May]]-Fout[[#This Row],[18-May]]-Spill[[#This Row],[18-May]]</f>
        <v>20.999999999999989</v>
      </c>
      <c r="AY29">
        <f>FIn[[#This Row],[18-May]]-Fout[[#This Row],[19-May]]-Spill[[#This Row],[19-May]]</f>
        <v>31.1</v>
      </c>
      <c r="AZ29">
        <f>FIn[[#This Row],[19-May]]-Fout[[#This Row],[20-May]]-Spill[[#This Row],[20-May]]</f>
        <v>25.7</v>
      </c>
      <c r="BA29">
        <f>FIn[[#This Row],[20-May]]-Fout[[#This Row],[21-May]]-Spill[[#This Row],[21-May]]</f>
        <v>27.699999999999932</v>
      </c>
      <c r="BB29">
        <f>FIn[[#This Row],[21-May]]-Fout[[#This Row],[22-May]]-Spill[[#This Row],[22-May]]</f>
        <v>22.300000000000022</v>
      </c>
      <c r="BC29">
        <f>FIn[[#This Row],[22-May]]-Fout[[#This Row],[23-May]]-Spill[[#This Row],[23-May]]</f>
        <v>28.100000000000033</v>
      </c>
      <c r="BD29">
        <f>FIn[[#This Row],[23-May]]-Fout[[#This Row],[24-May]]-Spill[[#This Row],[24-May]]</f>
        <v>27.20000000000001</v>
      </c>
      <c r="BE29">
        <f>FIn[[#This Row],[24-May]]-Fout[[#This Row],[25-May]]-Spill[[#This Row],[25-May]]</f>
        <v>32.40000000000007</v>
      </c>
      <c r="BF29">
        <f>FIn[[#This Row],[25-May]]-Fout[[#This Row],[26-May]]-Spill[[#This Row],[26-May]]</f>
        <v>22.299999999999955</v>
      </c>
      <c r="BG29">
        <f>FIn[[#This Row],[26-May]]-Fout[[#This Row],[27-May]]-Spill[[#This Row],[27-May]]</f>
        <v>22.400000000000045</v>
      </c>
      <c r="BH29">
        <f>FIn[[#This Row],[27-May]]-Fout[[#This Row],[28-May]]-Spill[[#This Row],[28-May]]</f>
        <v>24.999999999999908</v>
      </c>
      <c r="BI29">
        <f>FIn[[#This Row],[28-May]]-Fout[[#This Row],[29-May]]-Spill[[#This Row],[29-May]]</f>
        <v>22.500000000000046</v>
      </c>
      <c r="BJ29">
        <f>FIn[[#This Row],[29-May]]-Fout[[#This Row],[30-May]]-Spill[[#This Row],[30-May]]</f>
        <v>24.899999999999931</v>
      </c>
      <c r="BK29">
        <f>FIn[[#This Row],[30-May]]-Fout[[#This Row],[31-May]]-Spill[[#This Row],[31-May]]</f>
        <v>27.000000000000092</v>
      </c>
      <c r="BL29">
        <f>FIn[[#This Row],[31-May]]-Fout[[#This Row],[1-Jun]]-Spill[[#This Row],[1-Jun]]</f>
        <v>36.999999999999979</v>
      </c>
      <c r="BM29">
        <f>FIn[[#This Row],[1-Jun]]-Fout[[#This Row],[2-Jun]]-Spill[[#This Row],[2-Jun]]</f>
        <v>28.000000000000021</v>
      </c>
      <c r="BN29">
        <f>FIn[[#This Row],[2-Jun]]-Fout[[#This Row],[3-Jun]]-Spill[[#This Row],[3-Jun]]</f>
        <v>10</v>
      </c>
    </row>
    <row r="30" spans="1:66">
      <c r="A30" s="13">
        <v>65</v>
      </c>
      <c r="B30" t="s">
        <v>48</v>
      </c>
      <c r="C30" t="s">
        <v>46</v>
      </c>
      <c r="D30" t="s">
        <v>252</v>
      </c>
      <c r="E30">
        <f>FIn[[#This Row],[2-Apr]]-Fout[[#This Row],[3-Apr]]-Spill[[#This Row],[3-Apr]]</f>
        <v>26.900000000000091</v>
      </c>
      <c r="F30">
        <f>FIn[[#This Row],[3-Apr]]-Fout[[#This Row],[4-Apr]]-Spill[[#This Row],[4-Apr]]</f>
        <v>25.799999999999933</v>
      </c>
      <c r="G30">
        <f>FIn[[#This Row],[4-Apr]]-Fout[[#This Row],[5-Apr]]-Spill[[#This Row],[5-Apr]]</f>
        <v>23.199999999999978</v>
      </c>
      <c r="H30">
        <f>FIn[[#This Row],[5-Apr]]-Fout[[#This Row],[6-Apr]]-Spill[[#This Row],[6-Apr]]</f>
        <v>20.000000000000068</v>
      </c>
      <c r="I30">
        <f>FIn[[#This Row],[6-Apr]]-Fout[[#This Row],[7-Apr]]-Spill[[#This Row],[7-Apr]]</f>
        <v>24.599999999999977</v>
      </c>
      <c r="J30">
        <f>FIn[[#This Row],[7-Apr]]-Fout[[#This Row],[8-Apr]]-Spill[[#This Row],[8-Apr]]</f>
        <v>19.899999999999999</v>
      </c>
      <c r="K30" s="6">
        <f>FIn[[#This Row],[8-Apr]]-Fout[[#This Row],[9-Apr]]-Spill[[#This Row],[9-Apr]]</f>
        <v>25.500000000000021</v>
      </c>
      <c r="L30">
        <f>FIn[[#This Row],[9-Apr]]-Fout[[#This Row],[10-Apr]]-Spill[[#This Row],[10-Apr]]</f>
        <v>23.299999999999997</v>
      </c>
      <c r="M30">
        <f>FIn[[#This Row],[10-Apr]]-Fout[[#This Row],[11-Apr]]-Spill[[#This Row],[11-Apr]]</f>
        <v>28.700000000000003</v>
      </c>
      <c r="N30">
        <f>FIn[[#This Row],[11-Apr]]-Fout[[#This Row],[12-Apr]]-Spill[[#This Row],[12-Apr]]</f>
        <v>20.400000000000006</v>
      </c>
      <c r="O30">
        <f>FIn[[#This Row],[12-Apr]]-Fout[[#This Row],[13-Apr]]-Spill[[#This Row],[13-Apr]]</f>
        <v>25.599999999999994</v>
      </c>
      <c r="P30">
        <f>FIn[[#This Row],[13-Apr]]-Fout[[#This Row],[14-Apr]]-Spill[[#This Row],[14-Apr]]</f>
        <v>26.799999999999997</v>
      </c>
      <c r="Q30">
        <f>FIn[[#This Row],[14-Apr]]-Fout[[#This Row],[15-Apr]]-Spill[[#This Row],[15-Apr]]</f>
        <v>22.099999999999994</v>
      </c>
      <c r="R30">
        <f>FIn[[#This Row],[15-Apr]]-Fout[[#This Row],[16-Apr]]-Spill[[#This Row],[16-Apr]]</f>
        <v>26.899999999999991</v>
      </c>
      <c r="S30">
        <f>FIn[[#This Row],[16-Apr]]-Fout[[#This Row],[17-Apr]]-Spill[[#This Row],[17-Apr]]</f>
        <v>23.300000000000011</v>
      </c>
      <c r="T30">
        <f>FIn[[#This Row],[17-Apr]]-Fout[[#This Row],[18-Apr]]-Spill[[#This Row],[18-Apr]]</f>
        <v>24.099999999999994</v>
      </c>
      <c r="U30">
        <f>FIn[[#This Row],[18-Apr]]-Fout[[#This Row],[19-Apr]]-Spill[[#This Row],[19-Apr]]</f>
        <v>20.000000000000014</v>
      </c>
      <c r="V30">
        <f>FIn[[#This Row],[19-Apr]]-Fout[[#This Row],[20-Apr]]-Spill[[#This Row],[20-Apr]]</f>
        <v>28.100000000000005</v>
      </c>
      <c r="W30">
        <f>FIn[[#This Row],[20-Apr]]-Fout[[#This Row],[21-Apr]]-Spill[[#This Row],[21-Apr]]</f>
        <v>16.800000000000011</v>
      </c>
      <c r="X30">
        <f>FIn[[#This Row],[21-Apr]]-Fout[[#This Row],[22-Apr]]-Spill[[#This Row],[22-Apr]]</f>
        <v>19.5</v>
      </c>
      <c r="Y30">
        <f>FIn[[#This Row],[22-Apr]]-Fout[[#This Row],[23-Apr]]-Spill[[#This Row],[23-Apr]]</f>
        <v>19.899999999999991</v>
      </c>
      <c r="Z30">
        <f>FIn[[#This Row],[23-Apr]]-Fout[[#This Row],[24-Apr]]-Spill[[#This Row],[24-Apr]]</f>
        <v>21.200000000000017</v>
      </c>
      <c r="AA30">
        <f>FIn[[#This Row],[24-Apr]]-Fout[[#This Row],[25-Apr]]-Spill[[#This Row],[25-Apr]]</f>
        <v>20.199999999999989</v>
      </c>
      <c r="AB30">
        <f>FIn[[#This Row],[25-Apr]]-Fout[[#This Row],[26-Apr]]-Spill[[#This Row],[26-Apr]]</f>
        <v>18.299999999999997</v>
      </c>
      <c r="AC30">
        <f>FIn[[#This Row],[26-Apr]]-Fout[[#This Row],[27-Apr]]-Spill[[#This Row],[27-Apr]]</f>
        <v>20.699999999999989</v>
      </c>
      <c r="AD30">
        <f>FIn[[#This Row],[27-Apr]]-Fout[[#This Row],[28-Apr]]-Spill[[#This Row],[28-Apr]]</f>
        <v>16.100000000000009</v>
      </c>
      <c r="AE30">
        <f>FIn[[#This Row],[28-Apr]]-Fout[[#This Row],[29-Apr]]-Spill[[#This Row],[29-Apr]]</f>
        <v>15.399999999999991</v>
      </c>
      <c r="AF30">
        <f>FIn[[#This Row],[29-Apr]]-Fout[[#This Row],[30-Apr]]-Spill[[#This Row],[30-Apr]]</f>
        <v>17.299999999999997</v>
      </c>
      <c r="AG30">
        <f>FIn[[#This Row],[30-Apr]]-Fout[[#This Row],[1-May]]-Spill[[#This Row],[1-May]]</f>
        <v>17.799999999999997</v>
      </c>
      <c r="AH30">
        <f>FIn[[#This Row],[1-May]]-Fout[[#This Row],[2-May]]-Spill[[#This Row],[2-May]]</f>
        <v>21.999999999999993</v>
      </c>
      <c r="AI30">
        <f>FIn[[#This Row],[2-May]]-Fout[[#This Row],[3-May]]-Spill[[#This Row],[3-May]]</f>
        <v>16.400000000000006</v>
      </c>
      <c r="AJ30">
        <f>FIn[[#This Row],[3-May]]-Fout[[#This Row],[4-May]]-Spill[[#This Row],[4-May]]</f>
        <v>25.400000000000006</v>
      </c>
      <c r="AK30">
        <f>FIn[[#This Row],[4-May]]-Fout[[#This Row],[5-May]]-Spill[[#This Row],[5-May]]</f>
        <v>19.79999999999999</v>
      </c>
      <c r="AL30">
        <f>FIn[[#This Row],[5-May]]-Fout[[#This Row],[6-May]]-Spill[[#This Row],[6-May]]</f>
        <v>18.899999999999991</v>
      </c>
      <c r="AM30">
        <f>FIn[[#This Row],[6-May]]-Fout[[#This Row],[7-May]]-Spill[[#This Row],[7-May]]</f>
        <v>16.999999999999996</v>
      </c>
      <c r="AN30">
        <f>FIn[[#This Row],[7-May]]-Fout[[#This Row],[8-May]]-Spill[[#This Row],[8-May]]</f>
        <v>21.100000000000009</v>
      </c>
      <c r="AO30">
        <f>FIn[[#This Row],[8-May]]-Fout[[#This Row],[9-May]]-Spill[[#This Row],[9-May]]</f>
        <v>20.099999999999994</v>
      </c>
      <c r="AP30">
        <f>FIn[[#This Row],[9-May]]-Fout[[#This Row],[10-May]]-Spill[[#This Row],[10-May]]</f>
        <v>22.199999999999989</v>
      </c>
      <c r="AQ30">
        <f>FIn[[#This Row],[10-May]]-Fout[[#This Row],[11-May]]-Spill[[#This Row],[11-May]]</f>
        <v>20.300000000000011</v>
      </c>
      <c r="AS30">
        <f>FIn[[#This Row],[11-May]]-Fout[[#This Row],[13-May]]-Spill[[#This Row],[13-May]]</f>
        <v>40.899999999999991</v>
      </c>
      <c r="AT30">
        <f>FIn[[#This Row],[13-May]]-Fout[[#This Row],[14-May]]-Spill[[#This Row],[14-May]]</f>
        <v>18.300000000000011</v>
      </c>
      <c r="AU30">
        <f>FIn[[#This Row],[14-May]]-Fout[[#This Row],[15-May]]-Spill[[#This Row],[15-May]]</f>
        <v>22.199999999999989</v>
      </c>
      <c r="AV30">
        <f>FIn[[#This Row],[15-May]]-Fout[[#This Row],[16-May]]-Spill[[#This Row],[16-May]]</f>
        <v>19.900000000000006</v>
      </c>
      <c r="AW30">
        <f>FIn[[#This Row],[16-May]]-Fout[[#This Row],[17-May]]-Spill[[#This Row],[17-May]]</f>
        <v>18.700000000000017</v>
      </c>
      <c r="AX30">
        <f>FIn[[#This Row],[17-May]]-Fout[[#This Row],[18-May]]-Spill[[#This Row],[18-May]]</f>
        <v>18.099999999999994</v>
      </c>
      <c r="AY30">
        <f>FIn[[#This Row],[18-May]]-Fout[[#This Row],[19-May]]-Spill[[#This Row],[19-May]]</f>
        <v>20.399999999999991</v>
      </c>
      <c r="AZ30">
        <f>FIn[[#This Row],[19-May]]-Fout[[#This Row],[20-May]]-Spill[[#This Row],[20-May]]</f>
        <v>23.099999999999994</v>
      </c>
      <c r="BA30">
        <f>FIn[[#This Row],[20-May]]-Fout[[#This Row],[21-May]]-Spill[[#This Row],[21-May]]</f>
        <v>20.999999999999989</v>
      </c>
      <c r="BB30">
        <f>FIn[[#This Row],[21-May]]-Fout[[#This Row],[22-May]]-Spill[[#This Row],[22-May]]</f>
        <v>16.300000000000011</v>
      </c>
      <c r="BC30">
        <f>FIn[[#This Row],[22-May]]-Fout[[#This Row],[23-May]]-Spill[[#This Row],[23-May]]</f>
        <v>22.200000000000003</v>
      </c>
      <c r="BD30">
        <f>FIn[[#This Row],[23-May]]-Fout[[#This Row],[24-May]]-Spill[[#This Row],[24-May]]</f>
        <v>18.399999999999991</v>
      </c>
      <c r="BE30">
        <f>FIn[[#This Row],[24-May]]-Fout[[#This Row],[25-May]]-Spill[[#This Row],[25-May]]</f>
        <v>26.799999999999983</v>
      </c>
      <c r="BF30">
        <f>FIn[[#This Row],[25-May]]-Fout[[#This Row],[26-May]]-Spill[[#This Row],[26-May]]</f>
        <v>17.500000000000014</v>
      </c>
      <c r="BG30">
        <f>FIn[[#This Row],[26-May]]-Fout[[#This Row],[27-May]]-Spill[[#This Row],[27-May]]</f>
        <v>17</v>
      </c>
      <c r="BH30">
        <f>FIn[[#This Row],[27-May]]-Fout[[#This Row],[28-May]]-Spill[[#This Row],[28-May]]</f>
        <v>18.5</v>
      </c>
      <c r="BI30">
        <f>FIn[[#This Row],[28-May]]-Fout[[#This Row],[29-May]]-Spill[[#This Row],[29-May]]</f>
        <v>17.900000000000006</v>
      </c>
      <c r="BJ30">
        <f>FIn[[#This Row],[29-May]]-Fout[[#This Row],[30-May]]-Spill[[#This Row],[30-May]]</f>
        <v>19.900000000000016</v>
      </c>
      <c r="BK30">
        <f>FIn[[#This Row],[30-May]]-Fout[[#This Row],[31-May]]-Spill[[#This Row],[31-May]]</f>
        <v>17.199999999999989</v>
      </c>
      <c r="BL30">
        <f>FIn[[#This Row],[31-May]]-Fout[[#This Row],[1-Jun]]-Spill[[#This Row],[1-Jun]]</f>
        <v>29.799999999999997</v>
      </c>
      <c r="BM30">
        <f>FIn[[#This Row],[1-Jun]]-Fout[[#This Row],[2-Jun]]-Spill[[#This Row],[2-Jun]]</f>
        <v>16.100000000000009</v>
      </c>
      <c r="BN30">
        <f>FIn[[#This Row],[2-Jun]]-Fout[[#This Row],[3-Jun]]-Spill[[#This Row],[3-Jun]]</f>
        <v>16.100000000000005</v>
      </c>
    </row>
    <row r="31" spans="1:66">
      <c r="A31" s="14">
        <v>66</v>
      </c>
      <c r="B31" t="s">
        <v>48</v>
      </c>
      <c r="C31" t="s">
        <v>47</v>
      </c>
      <c r="D31" t="s">
        <v>252</v>
      </c>
      <c r="E31">
        <f>FIn[[#This Row],[2-Apr]]-Fout[[#This Row],[3-Apr]]-Spill[[#This Row],[3-Apr]]</f>
        <v>22.5</v>
      </c>
      <c r="F31">
        <f>FIn[[#This Row],[3-Apr]]-Fout[[#This Row],[4-Apr]]-Spill[[#This Row],[4-Apr]]</f>
        <v>22</v>
      </c>
      <c r="G31">
        <f>FIn[[#This Row],[4-Apr]]-Fout[[#This Row],[5-Apr]]-Spill[[#This Row],[5-Apr]]</f>
        <v>22.499999999999979</v>
      </c>
      <c r="H31">
        <f>FIn[[#This Row],[5-Apr]]-Fout[[#This Row],[6-Apr]]-Spill[[#This Row],[6-Apr]]</f>
        <v>21.000000000000021</v>
      </c>
      <c r="I31">
        <f>FIn[[#This Row],[6-Apr]]-Fout[[#This Row],[7-Apr]]-Spill[[#This Row],[7-Apr]]</f>
        <v>27.20000000000001</v>
      </c>
      <c r="J31">
        <f>FIn[[#This Row],[7-Apr]]-Fout[[#This Row],[8-Apr]]-Spill[[#This Row],[8-Apr]]</f>
        <v>20.399999999999967</v>
      </c>
      <c r="K31" s="6">
        <f>FIn[[#This Row],[8-Apr]]-Fout[[#This Row],[9-Apr]]-Spill[[#This Row],[9-Apr]]</f>
        <v>24.500000000000046</v>
      </c>
      <c r="L31">
        <f>FIn[[#This Row],[9-Apr]]-Fout[[#This Row],[10-Apr]]-Spill[[#This Row],[10-Apr]]</f>
        <v>16.299999999999997</v>
      </c>
      <c r="M31">
        <f>FIn[[#This Row],[10-Apr]]-Fout[[#This Row],[11-Apr]]-Spill[[#This Row],[11-Apr]]</f>
        <v>23.700000000000017</v>
      </c>
      <c r="N31">
        <f>FIn[[#This Row],[11-Apr]]-Fout[[#This Row],[12-Apr]]-Spill[[#This Row],[12-Apr]]</f>
        <v>22.5</v>
      </c>
      <c r="O31">
        <f>FIn[[#This Row],[12-Apr]]-Fout[[#This Row],[13-Apr]]-Spill[[#This Row],[13-Apr]]</f>
        <v>21.799999999999997</v>
      </c>
      <c r="P31">
        <f>FIn[[#This Row],[13-Apr]]-Fout[[#This Row],[14-Apr]]-Spill[[#This Row],[14-Apr]]</f>
        <v>22.900000000000006</v>
      </c>
      <c r="Q31">
        <f>FIn[[#This Row],[14-Apr]]-Fout[[#This Row],[15-Apr]]-Spill[[#This Row],[15-Apr]]</f>
        <v>21.999999999999993</v>
      </c>
      <c r="R31">
        <f>FIn[[#This Row],[15-Apr]]-Fout[[#This Row],[16-Apr]]-Spill[[#This Row],[16-Apr]]</f>
        <v>22.599999999999991</v>
      </c>
      <c r="S31">
        <f>FIn[[#This Row],[16-Apr]]-Fout[[#This Row],[17-Apr]]-Spill[[#This Row],[17-Apr]]</f>
        <v>22.800000000000011</v>
      </c>
      <c r="T31">
        <f>FIn[[#This Row],[17-Apr]]-Fout[[#This Row],[18-Apr]]-Spill[[#This Row],[18-Apr]]</f>
        <v>21.5</v>
      </c>
      <c r="U31">
        <f>FIn[[#This Row],[18-Apr]]-Fout[[#This Row],[19-Apr]]-Spill[[#This Row],[19-Apr]]</f>
        <v>22.299999999999997</v>
      </c>
      <c r="V31">
        <f>FIn[[#This Row],[19-Apr]]-Fout[[#This Row],[20-Apr]]-Spill[[#This Row],[20-Apr]]</f>
        <v>24.300000000000004</v>
      </c>
      <c r="W31">
        <f>FIn[[#This Row],[20-Apr]]-Fout[[#This Row],[21-Apr]]-Spill[[#This Row],[21-Apr]]</f>
        <v>16.099999999999994</v>
      </c>
      <c r="X31">
        <f>FIn[[#This Row],[21-Apr]]-Fout[[#This Row],[22-Apr]]-Spill[[#This Row],[22-Apr]]</f>
        <v>18.600000000000009</v>
      </c>
      <c r="Y31">
        <f>FIn[[#This Row],[22-Apr]]-Fout[[#This Row],[23-Apr]]-Spill[[#This Row],[23-Apr]]</f>
        <v>18.499999999999993</v>
      </c>
      <c r="Z31">
        <f>FIn[[#This Row],[23-Apr]]-Fout[[#This Row],[24-Apr]]-Spill[[#This Row],[24-Apr]]</f>
        <v>20.399999999999991</v>
      </c>
      <c r="AA31">
        <f>FIn[[#This Row],[24-Apr]]-Fout[[#This Row],[25-Apr]]-Spill[[#This Row],[25-Apr]]</f>
        <v>16.900000000000006</v>
      </c>
      <c r="AB31">
        <f>FIn[[#This Row],[25-Apr]]-Fout[[#This Row],[26-Apr]]-Spill[[#This Row],[26-Apr]]</f>
        <v>17.599999999999994</v>
      </c>
      <c r="AC31">
        <f>FIn[[#This Row],[26-Apr]]-Fout[[#This Row],[27-Apr]]-Spill[[#This Row],[27-Apr]]</f>
        <v>20.300000000000011</v>
      </c>
      <c r="AD31">
        <f>FIn[[#This Row],[27-Apr]]-Fout[[#This Row],[28-Apr]]-Spill[[#This Row],[28-Apr]]</f>
        <v>20.699999999999989</v>
      </c>
      <c r="AE31">
        <f>FIn[[#This Row],[28-Apr]]-Fout[[#This Row],[29-Apr]]-Spill[[#This Row],[29-Apr]]</f>
        <v>17.900000000000006</v>
      </c>
      <c r="AF31">
        <f>FIn[[#This Row],[29-Apr]]-Fout[[#This Row],[30-Apr]]-Spill[[#This Row],[30-Apr]]</f>
        <v>17.5</v>
      </c>
      <c r="AG31">
        <f>FIn[[#This Row],[30-Apr]]-Fout[[#This Row],[1-May]]-Spill[[#This Row],[1-May]]</f>
        <v>16</v>
      </c>
      <c r="AH31">
        <f>FIn[[#This Row],[1-May]]-Fout[[#This Row],[2-May]]-Spill[[#This Row],[2-May]]</f>
        <v>18.799999999999997</v>
      </c>
      <c r="AI31">
        <f>FIn[[#This Row],[2-May]]-Fout[[#This Row],[3-May]]-Spill[[#This Row],[3-May]]</f>
        <v>15.599999999999994</v>
      </c>
      <c r="AJ31">
        <f>FIn[[#This Row],[3-May]]-Fout[[#This Row],[4-May]]-Spill[[#This Row],[4-May]]</f>
        <v>20.600000000000009</v>
      </c>
      <c r="AK31">
        <f>FIn[[#This Row],[4-May]]-Fout[[#This Row],[5-May]]-Spill[[#This Row],[5-May]]</f>
        <v>18.100000000000009</v>
      </c>
      <c r="AL31">
        <f>FIn[[#This Row],[5-May]]-Fout[[#This Row],[6-May]]-Spill[[#This Row],[6-May]]</f>
        <v>17</v>
      </c>
      <c r="AM31">
        <f>FIn[[#This Row],[6-May]]-Fout[[#This Row],[7-May]]-Spill[[#This Row],[7-May]]</f>
        <v>15.899999999999991</v>
      </c>
      <c r="AN31">
        <f>FIn[[#This Row],[7-May]]-Fout[[#This Row],[8-May]]-Spill[[#This Row],[8-May]]</f>
        <v>18.799999999999997</v>
      </c>
      <c r="AO31">
        <f>FIn[[#This Row],[8-May]]-Fout[[#This Row],[9-May]]-Spill[[#This Row],[9-May]]</f>
        <v>16.600000000000009</v>
      </c>
      <c r="AP31">
        <f>FIn[[#This Row],[9-May]]-Fout[[#This Row],[10-May]]-Spill[[#This Row],[10-May]]</f>
        <v>15</v>
      </c>
      <c r="AQ31">
        <f>FIn[[#This Row],[10-May]]-Fout[[#This Row],[11-May]]-Spill[[#This Row],[11-May]]</f>
        <v>15.800000000000011</v>
      </c>
      <c r="AS31">
        <f>FIn[[#This Row],[11-May]]-Fout[[#This Row],[13-May]]-Spill[[#This Row],[13-May]]</f>
        <v>29.299999999999997</v>
      </c>
      <c r="AT31">
        <f>FIn[[#This Row],[13-May]]-Fout[[#This Row],[14-May]]-Spill[[#This Row],[14-May]]</f>
        <v>13.900000000000006</v>
      </c>
      <c r="AU31">
        <f>FIn[[#This Row],[14-May]]-Fout[[#This Row],[15-May]]-Spill[[#This Row],[15-May]]</f>
        <v>16.5</v>
      </c>
      <c r="AV31">
        <f>FIn[[#This Row],[15-May]]-Fout[[#This Row],[16-May]]-Spill[[#This Row],[16-May]]</f>
        <v>15.399999999999991</v>
      </c>
      <c r="AW31">
        <f>FIn[[#This Row],[16-May]]-Fout[[#This Row],[17-May]]-Spill[[#This Row],[17-May]]</f>
        <v>18.200000000000017</v>
      </c>
      <c r="AX31">
        <f>FIn[[#This Row],[17-May]]-Fout[[#This Row],[18-May]]-Spill[[#This Row],[18-May]]</f>
        <v>15</v>
      </c>
      <c r="AY31">
        <f>FIn[[#This Row],[18-May]]-Fout[[#This Row],[19-May]]-Spill[[#This Row],[19-May]]</f>
        <v>16.5</v>
      </c>
      <c r="AZ31">
        <f>FIn[[#This Row],[19-May]]-Fout[[#This Row],[20-May]]-Spill[[#This Row],[20-May]]</f>
        <v>20.799999999999997</v>
      </c>
      <c r="BA31">
        <f>FIn[[#This Row],[20-May]]-Fout[[#This Row],[21-May]]-Spill[[#This Row],[21-May]]</f>
        <v>16.5</v>
      </c>
      <c r="BB31">
        <f>FIn[[#This Row],[21-May]]-Fout[[#This Row],[22-May]]-Spill[[#This Row],[22-May]]</f>
        <v>16.700000000000006</v>
      </c>
      <c r="BC31">
        <f>FIn[[#This Row],[22-May]]-Fout[[#This Row],[23-May]]-Spill[[#This Row],[23-May]]</f>
        <v>15.099999999999994</v>
      </c>
      <c r="BD31">
        <f>FIn[[#This Row],[23-May]]-Fout[[#This Row],[24-May]]-Spill[[#This Row],[24-May]]</f>
        <v>14.700000000000003</v>
      </c>
      <c r="BE31">
        <f>FIn[[#This Row],[24-May]]-Fout[[#This Row],[25-May]]-Spill[[#This Row],[25-May]]</f>
        <v>26.700000000000017</v>
      </c>
      <c r="BF31">
        <f>FIn[[#This Row],[25-May]]-Fout[[#This Row],[26-May]]-Spill[[#This Row],[26-May]]</f>
        <v>14.499999999999986</v>
      </c>
      <c r="BG31">
        <f>FIn[[#This Row],[26-May]]-Fout[[#This Row],[27-May]]-Spill[[#This Row],[27-May]]</f>
        <v>13.700000000000003</v>
      </c>
      <c r="BH31">
        <f>FIn[[#This Row],[27-May]]-Fout[[#This Row],[28-May]]-Spill[[#This Row],[28-May]]</f>
        <v>17.200000000000003</v>
      </c>
      <c r="BI31">
        <f>FIn[[#This Row],[28-May]]-Fout[[#This Row],[29-May]]-Spill[[#This Row],[29-May]]</f>
        <v>14.200000000000003</v>
      </c>
      <c r="BJ31">
        <f>FIn[[#This Row],[29-May]]-Fout[[#This Row],[30-May]]-Spill[[#This Row],[30-May]]</f>
        <v>16.400000000000006</v>
      </c>
      <c r="BK31">
        <f>FIn[[#This Row],[30-May]]-Fout[[#This Row],[31-May]]-Spill[[#This Row],[31-May]]</f>
        <v>15.299999999999997</v>
      </c>
      <c r="BL31">
        <f>FIn[[#This Row],[31-May]]-Fout[[#This Row],[1-Jun]]-Spill[[#This Row],[1-Jun]]</f>
        <v>12.200000000000003</v>
      </c>
      <c r="BM31">
        <f>FIn[[#This Row],[1-Jun]]-Fout[[#This Row],[2-Jun]]-Spill[[#This Row],[2-Jun]]</f>
        <v>16.099999999999994</v>
      </c>
      <c r="BN31">
        <f>FIn[[#This Row],[2-Jun]]-Fout[[#This Row],[3-Jun]]-Spill[[#This Row],[3-Jun]]</f>
        <v>9.7000000000000028</v>
      </c>
    </row>
    <row r="32" spans="1:66">
      <c r="A32" s="13">
        <v>67</v>
      </c>
      <c r="B32" t="s">
        <v>48</v>
      </c>
      <c r="C32" t="s">
        <v>45</v>
      </c>
      <c r="D32" t="s">
        <v>252</v>
      </c>
      <c r="E32">
        <f>FIn[[#This Row],[2-Apr]]-Fout[[#This Row],[3-Apr]]-Spill[[#This Row],[3-Apr]]</f>
        <v>27.800000000000047</v>
      </c>
      <c r="F32">
        <f>FIn[[#This Row],[3-Apr]]-Fout[[#This Row],[4-Apr]]-Spill[[#This Row],[4-Apr]]</f>
        <v>26.999999999999989</v>
      </c>
      <c r="G32">
        <f>FIn[[#This Row],[4-Apr]]-Fout[[#This Row],[5-Apr]]-Spill[[#This Row],[5-Apr]]</f>
        <v>25.199999999999978</v>
      </c>
      <c r="H32">
        <f>FIn[[#This Row],[5-Apr]]-Fout[[#This Row],[6-Apr]]-Spill[[#This Row],[6-Apr]]</f>
        <v>22.400000000000023</v>
      </c>
      <c r="I32">
        <f>FIn[[#This Row],[6-Apr]]-Fout[[#This Row],[7-Apr]]-Spill[[#This Row],[7-Apr]]</f>
        <v>29.100000000000012</v>
      </c>
      <c r="J32">
        <f>FIn[[#This Row],[7-Apr]]-Fout[[#This Row],[8-Apr]]-Spill[[#This Row],[8-Apr]]</f>
        <v>21.899999999999977</v>
      </c>
      <c r="K32" s="6">
        <f>FIn[[#This Row],[8-Apr]]-Fout[[#This Row],[9-Apr]]-Spill[[#This Row],[9-Apr]]</f>
        <v>26.299999999999955</v>
      </c>
      <c r="L32">
        <f>FIn[[#This Row],[9-Apr]]-Fout[[#This Row],[10-Apr]]-Spill[[#This Row],[10-Apr]]</f>
        <v>24.800000000000047</v>
      </c>
      <c r="M32">
        <f>FIn[[#This Row],[10-Apr]]-Fout[[#This Row],[11-Apr]]-Spill[[#This Row],[11-Apr]]</f>
        <v>23.20000000000001</v>
      </c>
      <c r="N32">
        <f>FIn[[#This Row],[11-Apr]]-Fout[[#This Row],[12-Apr]]-Spill[[#This Row],[12-Apr]]</f>
        <v>21.699999999999989</v>
      </c>
      <c r="O32">
        <f>FIn[[#This Row],[12-Apr]]-Fout[[#This Row],[13-Apr]]-Spill[[#This Row],[13-Apr]]</f>
        <v>22.70000000000001</v>
      </c>
      <c r="P32">
        <f>FIn[[#This Row],[13-Apr]]-Fout[[#This Row],[14-Apr]]-Spill[[#This Row],[14-Apr]]</f>
        <v>24.699999999999978</v>
      </c>
      <c r="Q32">
        <f>FIn[[#This Row],[14-Apr]]-Fout[[#This Row],[15-Apr]]-Spill[[#This Row],[15-Apr]]</f>
        <v>19.199999999999978</v>
      </c>
      <c r="R32">
        <f>FIn[[#This Row],[15-Apr]]-Fout[[#This Row],[16-Apr]]-Spill[[#This Row],[16-Apr]]</f>
        <v>23.300000000000068</v>
      </c>
      <c r="S32">
        <f>FIn[[#This Row],[16-Apr]]-Fout[[#This Row],[17-Apr]]-Spill[[#This Row],[17-Apr]]</f>
        <v>22.999999999999954</v>
      </c>
      <c r="T32">
        <f>FIn[[#This Row],[17-Apr]]-Fout[[#This Row],[18-Apr]]-Spill[[#This Row],[18-Apr]]</f>
        <v>22.899999999999977</v>
      </c>
      <c r="U32">
        <f>FIn[[#This Row],[18-Apr]]-Fout[[#This Row],[19-Apr]]-Spill[[#This Row],[19-Apr]]</f>
        <v>23.200000000000092</v>
      </c>
      <c r="V32">
        <f>FIn[[#This Row],[19-Apr]]-Fout[[#This Row],[20-Apr]]-Spill[[#This Row],[20-Apr]]</f>
        <v>22.399999999999967</v>
      </c>
      <c r="W32">
        <f>FIn[[#This Row],[20-Apr]]-Fout[[#This Row],[21-Apr]]-Spill[[#This Row],[21-Apr]]</f>
        <v>18.199999999999989</v>
      </c>
      <c r="X32">
        <f>FIn[[#This Row],[21-Apr]]-Fout[[#This Row],[22-Apr]]-Spill[[#This Row],[22-Apr]]</f>
        <v>24.499999999999989</v>
      </c>
      <c r="Y32">
        <f>FIn[[#This Row],[22-Apr]]-Fout[[#This Row],[23-Apr]]-Spill[[#This Row],[23-Apr]]</f>
        <v>23.900000000000034</v>
      </c>
      <c r="Z32">
        <f>FIn[[#This Row],[23-Apr]]-Fout[[#This Row],[24-Apr]]-Spill[[#This Row],[24-Apr]]</f>
        <v>21</v>
      </c>
      <c r="AA32">
        <f>FIn[[#This Row],[24-Apr]]-Fout[[#This Row],[25-Apr]]-Spill[[#This Row],[25-Apr]]</f>
        <v>21.3</v>
      </c>
      <c r="AB32">
        <f>FIn[[#This Row],[25-Apr]]-Fout[[#This Row],[26-Apr]]-Spill[[#This Row],[26-Apr]]</f>
        <v>23.5</v>
      </c>
      <c r="AC32">
        <f>FIn[[#This Row],[26-Apr]]-Fout[[#This Row],[27-Apr]]-Spill[[#This Row],[27-Apr]]</f>
        <v>24.899999999999977</v>
      </c>
      <c r="AD32">
        <f>FIn[[#This Row],[27-Apr]]-Fout[[#This Row],[28-Apr]]-Spill[[#This Row],[28-Apr]]</f>
        <v>24.299999999999933</v>
      </c>
      <c r="AE32">
        <f>FIn[[#This Row],[28-Apr]]-Fout[[#This Row],[29-Apr]]-Spill[[#This Row],[29-Apr]]</f>
        <v>19.200000000000067</v>
      </c>
      <c r="AF32">
        <f>FIn[[#This Row],[29-Apr]]-Fout[[#This Row],[30-Apr]]-Spill[[#This Row],[30-Apr]]</f>
        <v>21.999999999999979</v>
      </c>
      <c r="AG32">
        <f>FIn[[#This Row],[30-Apr]]-Fout[[#This Row],[1-May]]-Spill[[#This Row],[1-May]]</f>
        <v>26.1</v>
      </c>
      <c r="AH32">
        <f>FIn[[#This Row],[1-May]]-Fout[[#This Row],[2-May]]-Spill[[#This Row],[2-May]]</f>
        <v>27.8</v>
      </c>
      <c r="AI32">
        <f>FIn[[#This Row],[2-May]]-Fout[[#This Row],[3-May]]-Spill[[#This Row],[3-May]]</f>
        <v>19.500000000000011</v>
      </c>
      <c r="AJ32">
        <f>FIn[[#This Row],[3-May]]-Fout[[#This Row],[4-May]]-Spill[[#This Row],[4-May]]</f>
        <v>24.199999999999978</v>
      </c>
      <c r="AK32">
        <f>FIn[[#This Row],[4-May]]-Fout[[#This Row],[5-May]]-Spill[[#This Row],[5-May]]</f>
        <v>24.7</v>
      </c>
      <c r="AL32">
        <f>FIn[[#This Row],[5-May]]-Fout[[#This Row],[6-May]]-Spill[[#This Row],[6-May]]</f>
        <v>22.39999999999991</v>
      </c>
      <c r="AM32">
        <f>FIn[[#This Row],[6-May]]-Fout[[#This Row],[7-May]]-Spill[[#This Row],[7-May]]</f>
        <v>19.900000000000091</v>
      </c>
      <c r="AN32">
        <f>FIn[[#This Row],[7-May]]-Fout[[#This Row],[8-May]]-Spill[[#This Row],[8-May]]</f>
        <v>26.59999999999993</v>
      </c>
      <c r="AO32">
        <f>FIn[[#This Row],[8-May]]-Fout[[#This Row],[9-May]]-Spill[[#This Row],[9-May]]</f>
        <v>21.300000000000047</v>
      </c>
      <c r="AP32">
        <f>FIn[[#This Row],[9-May]]-Fout[[#This Row],[10-May]]-Spill[[#This Row],[10-May]]</f>
        <v>23.099999999999955</v>
      </c>
      <c r="AQ32">
        <f>FIn[[#This Row],[10-May]]-Fout[[#This Row],[11-May]]-Spill[[#This Row],[11-May]]</f>
        <v>24.600000000000044</v>
      </c>
      <c r="AS32">
        <f>FIn[[#This Row],[11-May]]-Fout[[#This Row],[13-May]]-Spill[[#This Row],[13-May]]</f>
        <v>48.399999999999956</v>
      </c>
      <c r="AT32">
        <f>FIn[[#This Row],[13-May]]-Fout[[#This Row],[14-May]]-Spill[[#This Row],[14-May]]</f>
        <v>19.300000000000033</v>
      </c>
      <c r="AU32">
        <f>FIn[[#This Row],[14-May]]-Fout[[#This Row],[15-May]]-Spill[[#This Row],[15-May]]</f>
        <v>24.600000000000023</v>
      </c>
      <c r="AV32">
        <f>FIn[[#This Row],[15-May]]-Fout[[#This Row],[16-May]]-Spill[[#This Row],[16-May]]</f>
        <v>23.399999999999977</v>
      </c>
      <c r="AW32">
        <f>FIn[[#This Row],[16-May]]-Fout[[#This Row],[17-May]]-Spill[[#This Row],[17-May]]</f>
        <v>21.500000000000068</v>
      </c>
      <c r="AX32">
        <f>FIn[[#This Row],[17-May]]-Fout[[#This Row],[18-May]]-Spill[[#This Row],[18-May]]</f>
        <v>20.999999999999964</v>
      </c>
      <c r="AY32">
        <f>FIn[[#This Row],[18-May]]-Fout[[#This Row],[19-May]]-Spill[[#This Row],[19-May]]</f>
        <v>24</v>
      </c>
      <c r="AZ32">
        <f>FIn[[#This Row],[19-May]]-Fout[[#This Row],[20-May]]-Spill[[#This Row],[20-May]]</f>
        <v>23.500000000000021</v>
      </c>
      <c r="BA32">
        <f>FIn[[#This Row],[20-May]]-Fout[[#This Row],[21-May]]-Spill[[#This Row],[21-May]]</f>
        <v>24.900000000000013</v>
      </c>
      <c r="BB32">
        <f>FIn[[#This Row],[21-May]]-Fout[[#This Row],[22-May]]-Spill[[#This Row],[22-May]]</f>
        <v>21.200000000000092</v>
      </c>
      <c r="BC32">
        <f>FIn[[#This Row],[22-May]]-Fout[[#This Row],[23-May]]-Spill[[#This Row],[23-May]]</f>
        <v>24.699999999999953</v>
      </c>
      <c r="BD32">
        <f>FIn[[#This Row],[23-May]]-Fout[[#This Row],[24-May]]-Spill[[#This Row],[24-May]]</f>
        <v>22.900000000000045</v>
      </c>
      <c r="BE32">
        <f>FIn[[#This Row],[24-May]]-Fout[[#This Row],[25-May]]-Spill[[#This Row],[25-May]]</f>
        <v>30.599999999999977</v>
      </c>
      <c r="BF32">
        <f>FIn[[#This Row],[25-May]]-Fout[[#This Row],[26-May]]-Spill[[#This Row],[26-May]]</f>
        <v>18.099999999999966</v>
      </c>
      <c r="BG32">
        <f>FIn[[#This Row],[26-May]]-Fout[[#This Row],[27-May]]-Spill[[#This Row],[27-May]]</f>
        <v>20.600000000000033</v>
      </c>
      <c r="BH32">
        <f>FIn[[#This Row],[27-May]]-Fout[[#This Row],[28-May]]-Spill[[#This Row],[28-May]]</f>
        <v>22.399999999999956</v>
      </c>
      <c r="BI32">
        <f>FIn[[#This Row],[28-May]]-Fout[[#This Row],[29-May]]-Spill[[#This Row],[29-May]]</f>
        <v>23.300000000000033</v>
      </c>
      <c r="BJ32">
        <f>FIn[[#This Row],[29-May]]-Fout[[#This Row],[30-May]]-Spill[[#This Row],[30-May]]</f>
        <v>25.200000000000045</v>
      </c>
      <c r="BK32">
        <f>FIn[[#This Row],[30-May]]-Fout[[#This Row],[31-May]]-Spill[[#This Row],[31-May]]</f>
        <v>19.599999999999977</v>
      </c>
      <c r="BL32">
        <f>FIn[[#This Row],[31-May]]-Fout[[#This Row],[1-Jun]]-Spill[[#This Row],[1-Jun]]</f>
        <v>31.2</v>
      </c>
      <c r="BM32">
        <f>FIn[[#This Row],[1-Jun]]-Fout[[#This Row],[2-Jun]]-Spill[[#This Row],[2-Jun]]</f>
        <v>22.999999999999954</v>
      </c>
      <c r="BN32">
        <f>FIn[[#This Row],[2-Jun]]-Fout[[#This Row],[3-Jun]]-Spill[[#This Row],[3-Jun]]</f>
        <v>12.5</v>
      </c>
    </row>
    <row r="33" spans="1:66">
      <c r="A33" s="14">
        <v>68</v>
      </c>
      <c r="B33" t="s">
        <v>48</v>
      </c>
      <c r="C33" t="s">
        <v>47</v>
      </c>
      <c r="D33" t="s">
        <v>252</v>
      </c>
      <c r="E33">
        <f>FIn[[#This Row],[2-Apr]]-Fout[[#This Row],[3-Apr]]-Spill[[#This Row],[3-Apr]]</f>
        <v>19.099999999999977</v>
      </c>
      <c r="F33">
        <f>FIn[[#This Row],[3-Apr]]-Fout[[#This Row],[4-Apr]]-Spill[[#This Row],[4-Apr]]</f>
        <v>20.600000000000023</v>
      </c>
      <c r="G33">
        <f>FIn[[#This Row],[4-Apr]]-Fout[[#This Row],[5-Apr]]-Spill[[#This Row],[5-Apr]]</f>
        <v>20.100000000000023</v>
      </c>
      <c r="H33">
        <f>FIn[[#This Row],[5-Apr]]-Fout[[#This Row],[6-Apr]]-Spill[[#This Row],[6-Apr]]</f>
        <v>19.899999999999956</v>
      </c>
      <c r="I33">
        <f>FIn[[#This Row],[6-Apr]]-Fout[[#This Row],[7-Apr]]-Spill[[#This Row],[7-Apr]]</f>
        <v>23.000000000000068</v>
      </c>
      <c r="J33">
        <f>FIn[[#This Row],[7-Apr]]-Fout[[#This Row],[8-Apr]]-Spill[[#This Row],[8-Apr]]</f>
        <v>20.499999999999954</v>
      </c>
      <c r="K33" s="6">
        <f>FIn[[#This Row],[8-Apr]]-Fout[[#This Row],[9-Apr]]-Spill[[#This Row],[9-Apr]]</f>
        <v>19.500000000000036</v>
      </c>
      <c r="L33">
        <f>FIn[[#This Row],[9-Apr]]-Fout[[#This Row],[10-Apr]]-Spill[[#This Row],[10-Apr]]</f>
        <v>16</v>
      </c>
      <c r="M33">
        <f>FIn[[#This Row],[10-Apr]]-Fout[[#This Row],[11-Apr]]-Spill[[#This Row],[11-Apr]]</f>
        <v>20.500000000000007</v>
      </c>
      <c r="N33">
        <f>FIn[[#This Row],[11-Apr]]-Fout[[#This Row],[12-Apr]]-Spill[[#This Row],[12-Apr]]</f>
        <v>23.800000000000011</v>
      </c>
      <c r="O33">
        <f>FIn[[#This Row],[12-Apr]]-Fout[[#This Row],[13-Apr]]-Spill[[#This Row],[13-Apr]]</f>
        <v>20.499999999999996</v>
      </c>
      <c r="P33">
        <f>FIn[[#This Row],[13-Apr]]-Fout[[#This Row],[14-Apr]]-Spill[[#This Row],[14-Apr]]</f>
        <v>22.899999999999991</v>
      </c>
      <c r="Q33">
        <f>FIn[[#This Row],[14-Apr]]-Fout[[#This Row],[15-Apr]]-Spill[[#This Row],[15-Apr]]</f>
        <v>21.400000000000006</v>
      </c>
      <c r="R33">
        <f>FIn[[#This Row],[15-Apr]]-Fout[[#This Row],[16-Apr]]-Spill[[#This Row],[16-Apr]]</f>
        <v>20.800000000000004</v>
      </c>
      <c r="S33">
        <f>FIn[[#This Row],[16-Apr]]-Fout[[#This Row],[17-Apr]]-Spill[[#This Row],[17-Apr]]</f>
        <v>23.099999999999994</v>
      </c>
      <c r="T33">
        <f>FIn[[#This Row],[17-Apr]]-Fout[[#This Row],[18-Apr]]-Spill[[#This Row],[18-Apr]]</f>
        <v>19.599999999999994</v>
      </c>
      <c r="U33">
        <f>FIn[[#This Row],[18-Apr]]-Fout[[#This Row],[19-Apr]]-Spill[[#This Row],[19-Apr]]</f>
        <v>20.199999999999989</v>
      </c>
      <c r="V33">
        <f>FIn[[#This Row],[19-Apr]]-Fout[[#This Row],[20-Apr]]-Spill[[#This Row],[20-Apr]]</f>
        <v>18.799999999999983</v>
      </c>
      <c r="W33">
        <f>FIn[[#This Row],[20-Apr]]-Fout[[#This Row],[21-Apr]]-Spill[[#This Row],[21-Apr]]</f>
        <v>16.700000000000003</v>
      </c>
      <c r="X33">
        <f>FIn[[#This Row],[21-Apr]]-Fout[[#This Row],[22-Apr]]-Spill[[#This Row],[22-Apr]]</f>
        <v>15.200000000000003</v>
      </c>
      <c r="Y33">
        <f>FIn[[#This Row],[22-Apr]]-Fout[[#This Row],[23-Apr]]-Spill[[#This Row],[23-Apr]]</f>
        <v>17.29999999999999</v>
      </c>
      <c r="Z33">
        <f>FIn[[#This Row],[23-Apr]]-Fout[[#This Row],[24-Apr]]-Spill[[#This Row],[24-Apr]]</f>
        <v>20.300000000000011</v>
      </c>
      <c r="AA33">
        <f>FIn[[#This Row],[24-Apr]]-Fout[[#This Row],[25-Apr]]-Spill[[#This Row],[25-Apr]]</f>
        <v>17.099999999999994</v>
      </c>
      <c r="AB33">
        <f>FIn[[#This Row],[25-Apr]]-Fout[[#This Row],[26-Apr]]-Spill[[#This Row],[26-Apr]]</f>
        <v>15.600000000000009</v>
      </c>
      <c r="AC33">
        <f>FIn[[#This Row],[26-Apr]]-Fout[[#This Row],[27-Apr]]-Spill[[#This Row],[27-Apr]]</f>
        <v>18.999999999999986</v>
      </c>
      <c r="AD33">
        <f>FIn[[#This Row],[27-Apr]]-Fout[[#This Row],[28-Apr]]-Spill[[#This Row],[28-Apr]]</f>
        <v>18.5</v>
      </c>
      <c r="AE33">
        <f>FIn[[#This Row],[28-Apr]]-Fout[[#This Row],[29-Apr]]-Spill[[#This Row],[29-Apr]]</f>
        <v>15.799999999999997</v>
      </c>
      <c r="AF33">
        <f>FIn[[#This Row],[29-Apr]]-Fout[[#This Row],[30-Apr]]-Spill[[#This Row],[30-Apr]]</f>
        <v>11.600000000000005</v>
      </c>
      <c r="AG33">
        <f>FIn[[#This Row],[30-Apr]]-Fout[[#This Row],[1-May]]-Spill[[#This Row],[1-May]]</f>
        <v>8.1999999999999886</v>
      </c>
      <c r="AH33">
        <f>FIn[[#This Row],[1-May]]-Fout[[#This Row],[2-May]]-Spill[[#This Row],[2-May]]</f>
        <v>14.800000000000011</v>
      </c>
      <c r="AI33">
        <f>FIn[[#This Row],[2-May]]-Fout[[#This Row],[3-May]]-Spill[[#This Row],[3-May]]</f>
        <v>15.299999999999997</v>
      </c>
      <c r="AJ33">
        <f>FIn[[#This Row],[3-May]]-Fout[[#This Row],[4-May]]-Spill[[#This Row],[4-May]]</f>
        <v>18.299999999999994</v>
      </c>
      <c r="AK33">
        <f>FIn[[#This Row],[4-May]]-Fout[[#This Row],[5-May]]-Spill[[#This Row],[5-May]]</f>
        <v>16.899999999999991</v>
      </c>
      <c r="AL33">
        <f>FIn[[#This Row],[5-May]]-Fout[[#This Row],[6-May]]-Spill[[#This Row],[6-May]]</f>
        <v>16.899999999999991</v>
      </c>
      <c r="AM33">
        <f>FIn[[#This Row],[6-May]]-Fout[[#This Row],[7-May]]-Spill[[#This Row],[7-May]]</f>
        <v>16.900000000000006</v>
      </c>
      <c r="AN33">
        <f>FIn[[#This Row],[7-May]]-Fout[[#This Row],[8-May]]-Spill[[#This Row],[8-May]]</f>
        <v>19.099999999999994</v>
      </c>
      <c r="AO33">
        <f>FIn[[#This Row],[8-May]]-Fout[[#This Row],[9-May]]-Spill[[#This Row],[9-May]]</f>
        <v>15.100000000000009</v>
      </c>
      <c r="AP33">
        <f>FIn[[#This Row],[9-May]]-Fout[[#This Row],[10-May]]-Spill[[#This Row],[10-May]]</f>
        <v>23.299999999999997</v>
      </c>
      <c r="AQ33">
        <f>FIn[[#This Row],[10-May]]-Fout[[#This Row],[11-May]]-Spill[[#This Row],[11-May]]</f>
        <v>19.700000000000003</v>
      </c>
      <c r="AS33">
        <f>FIn[[#This Row],[11-May]]-Fout[[#This Row],[13-May]]-Spill[[#This Row],[13-May]]</f>
        <v>35.400000000000006</v>
      </c>
      <c r="AT33">
        <f>FIn[[#This Row],[13-May]]-Fout[[#This Row],[14-May]]-Spill[[#This Row],[14-May]]</f>
        <v>17.800000000000011</v>
      </c>
      <c r="AU33">
        <f>FIn[[#This Row],[14-May]]-Fout[[#This Row],[15-May]]-Spill[[#This Row],[15-May]]</f>
        <v>21.599999999999994</v>
      </c>
      <c r="AV33">
        <f>FIn[[#This Row],[15-May]]-Fout[[#This Row],[16-May]]-Spill[[#This Row],[16-May]]</f>
        <v>22.400000000000006</v>
      </c>
      <c r="AW33">
        <f>FIn[[#This Row],[16-May]]-Fout[[#This Row],[17-May]]-Spill[[#This Row],[17-May]]</f>
        <v>23</v>
      </c>
      <c r="AX33">
        <f>FIn[[#This Row],[17-May]]-Fout[[#This Row],[18-May]]-Spill[[#This Row],[18-May]]</f>
        <v>17.800000000000011</v>
      </c>
      <c r="AY33">
        <f>FIn[[#This Row],[18-May]]-Fout[[#This Row],[19-May]]-Spill[[#This Row],[19-May]]</f>
        <v>23.099999999999994</v>
      </c>
      <c r="AZ33">
        <f>FIn[[#This Row],[19-May]]-Fout[[#This Row],[20-May]]-Spill[[#This Row],[20-May]]</f>
        <v>23.699999999999989</v>
      </c>
      <c r="BA33">
        <f>FIn[[#This Row],[20-May]]-Fout[[#This Row],[21-May]]-Spill[[#This Row],[21-May]]</f>
        <v>20.700000000000017</v>
      </c>
      <c r="BB33">
        <f>FIn[[#This Row],[21-May]]-Fout[[#This Row],[22-May]]-Spill[[#This Row],[22-May]]</f>
        <v>19.200000000000017</v>
      </c>
      <c r="BC33">
        <f>FIn[[#This Row],[22-May]]-Fout[[#This Row],[23-May]]-Spill[[#This Row],[23-May]]</f>
        <v>21.999999999999986</v>
      </c>
      <c r="BD33">
        <f>FIn[[#This Row],[23-May]]-Fout[[#This Row],[24-May]]-Spill[[#This Row],[24-May]]</f>
        <v>19.600000000000009</v>
      </c>
      <c r="BE33">
        <f>FIn[[#This Row],[24-May]]-Fout[[#This Row],[25-May]]-Spill[[#This Row],[25-May]]</f>
        <v>26.800000000000011</v>
      </c>
      <c r="BF33">
        <f>FIn[[#This Row],[25-May]]-Fout[[#This Row],[26-May]]-Spill[[#This Row],[26-May]]</f>
        <v>17.200000000000003</v>
      </c>
      <c r="BG33">
        <f>FIn[[#This Row],[26-May]]-Fout[[#This Row],[27-May]]-Spill[[#This Row],[27-May]]</f>
        <v>16.299999999999997</v>
      </c>
      <c r="BH33">
        <f>FIn[[#This Row],[27-May]]-Fout[[#This Row],[28-May]]-Spill[[#This Row],[28-May]]</f>
        <v>18.899999999999991</v>
      </c>
      <c r="BI33">
        <f>FIn[[#This Row],[28-May]]-Fout[[#This Row],[29-May]]-Spill[[#This Row],[29-May]]</f>
        <v>17.099999999999994</v>
      </c>
      <c r="BJ33">
        <f>FIn[[#This Row],[29-May]]-Fout[[#This Row],[30-May]]-Spill[[#This Row],[30-May]]</f>
        <v>18.399999999999977</v>
      </c>
      <c r="BK33">
        <f>FIn[[#This Row],[30-May]]-Fout[[#This Row],[31-May]]-Spill[[#This Row],[31-May]]</f>
        <v>20.300000000000011</v>
      </c>
      <c r="BL33">
        <f>FIn[[#This Row],[31-May]]-Fout[[#This Row],[1-Jun]]-Spill[[#This Row],[1-Jun]]</f>
        <v>24.299999999999997</v>
      </c>
      <c r="BM33">
        <f>FIn[[#This Row],[1-Jun]]-Fout[[#This Row],[2-Jun]]-Spill[[#This Row],[2-Jun]]</f>
        <v>16.100000000000009</v>
      </c>
      <c r="BN33">
        <f>FIn[[#This Row],[2-Jun]]-Fout[[#This Row],[3-Jun]]-Spill[[#This Row],[3-Jun]]</f>
        <v>9.4000000000000057</v>
      </c>
    </row>
    <row r="34" spans="1:66">
      <c r="A34" s="13">
        <v>69</v>
      </c>
      <c r="B34" t="s">
        <v>48</v>
      </c>
      <c r="C34" t="s">
        <v>46</v>
      </c>
      <c r="D34" t="s">
        <v>252</v>
      </c>
      <c r="E34">
        <f>FIn[[#This Row],[2-Apr]]-Fout[[#This Row],[3-Apr]]-Spill[[#This Row],[3-Apr]]</f>
        <v>24.199999999999953</v>
      </c>
      <c r="F34">
        <f>FIn[[#This Row],[3-Apr]]-Fout[[#This Row],[4-Apr]]-Spill[[#This Row],[4-Apr]]</f>
        <v>22.200000000000045</v>
      </c>
      <c r="G34">
        <f>FIn[[#This Row],[4-Apr]]-Fout[[#This Row],[5-Apr]]-Spill[[#This Row],[5-Apr]]</f>
        <v>21.199999999999953</v>
      </c>
      <c r="H34">
        <f>FIn[[#This Row],[5-Apr]]-Fout[[#This Row],[6-Apr]]-Spill[[#This Row],[6-Apr]]</f>
        <v>17.500000000000021</v>
      </c>
      <c r="I34">
        <f>FIn[[#This Row],[6-Apr]]-Fout[[#This Row],[7-Apr]]-Spill[[#This Row],[7-Apr]]</f>
        <v>22.1</v>
      </c>
      <c r="J34">
        <f>FIn[[#This Row],[7-Apr]]-Fout[[#This Row],[8-Apr]]-Spill[[#This Row],[8-Apr]]</f>
        <v>18.699999999999989</v>
      </c>
      <c r="K34" s="6">
        <f>FIn[[#This Row],[8-Apr]]-Fout[[#This Row],[9-Apr]]-Spill[[#This Row],[9-Apr]]</f>
        <v>23.2</v>
      </c>
      <c r="L34">
        <f>FIn[[#This Row],[9-Apr]]-Fout[[#This Row],[10-Apr]]-Spill[[#This Row],[10-Apr]]</f>
        <v>27.199999999999996</v>
      </c>
      <c r="M34">
        <f>FIn[[#This Row],[10-Apr]]-Fout[[#This Row],[11-Apr]]-Spill[[#This Row],[11-Apr]]</f>
        <v>26.899999999999991</v>
      </c>
      <c r="N34">
        <f>FIn[[#This Row],[11-Apr]]-Fout[[#This Row],[12-Apr]]-Spill[[#This Row],[12-Apr]]</f>
        <v>24.599999999999994</v>
      </c>
      <c r="O34">
        <f>FIn[[#This Row],[12-Apr]]-Fout[[#This Row],[13-Apr]]-Spill[[#This Row],[13-Apr]]</f>
        <v>25.600000000000009</v>
      </c>
      <c r="P34">
        <f>FIn[[#This Row],[13-Apr]]-Fout[[#This Row],[14-Apr]]-Spill[[#This Row],[14-Apr]]</f>
        <v>28.799999999999997</v>
      </c>
      <c r="Q34">
        <f>FIn[[#This Row],[14-Apr]]-Fout[[#This Row],[15-Apr]]-Spill[[#This Row],[15-Apr]]</f>
        <v>24.200000000000003</v>
      </c>
      <c r="R34">
        <f>FIn[[#This Row],[15-Apr]]-Fout[[#This Row],[16-Apr]]-Spill[[#This Row],[16-Apr]]</f>
        <v>22.200000000000003</v>
      </c>
      <c r="S34">
        <f>FIn[[#This Row],[16-Apr]]-Fout[[#This Row],[17-Apr]]-Spill[[#This Row],[17-Apr]]</f>
        <v>24.600000000000005</v>
      </c>
      <c r="T34">
        <f>FIn[[#This Row],[17-Apr]]-Fout[[#This Row],[18-Apr]]-Spill[[#This Row],[18-Apr]]</f>
        <v>23.5</v>
      </c>
      <c r="U34">
        <f>FIn[[#This Row],[18-Apr]]-Fout[[#This Row],[19-Apr]]-Spill[[#This Row],[19-Apr]]</f>
        <v>22.399999999999991</v>
      </c>
      <c r="V34">
        <f>FIn[[#This Row],[19-Apr]]-Fout[[#This Row],[20-Apr]]-Spill[[#This Row],[20-Apr]]</f>
        <v>24.800000000000015</v>
      </c>
      <c r="W34">
        <f>FIn[[#This Row],[20-Apr]]-Fout[[#This Row],[21-Apr]]-Spill[[#This Row],[21-Apr]]</f>
        <v>16.899999999999991</v>
      </c>
      <c r="X34">
        <f>FIn[[#This Row],[21-Apr]]-Fout[[#This Row],[22-Apr]]-Spill[[#This Row],[22-Apr]]</f>
        <v>22.800000000000011</v>
      </c>
      <c r="Y34">
        <f>FIn[[#This Row],[22-Apr]]-Fout[[#This Row],[23-Apr]]-Spill[[#This Row],[23-Apr]]</f>
        <v>18</v>
      </c>
      <c r="Z34">
        <f>FIn[[#This Row],[23-Apr]]-Fout[[#This Row],[24-Apr]]-Spill[[#This Row],[24-Apr]]</f>
        <v>22.099999999999994</v>
      </c>
      <c r="AA34">
        <f>FIn[[#This Row],[24-Apr]]-Fout[[#This Row],[25-Apr]]-Spill[[#This Row],[25-Apr]]</f>
        <v>19.799999999999997</v>
      </c>
      <c r="AB34">
        <f>FIn[[#This Row],[25-Apr]]-Fout[[#This Row],[26-Apr]]-Spill[[#This Row],[26-Apr]]</f>
        <v>20.700000000000003</v>
      </c>
      <c r="AC34">
        <f>FIn[[#This Row],[26-Apr]]-Fout[[#This Row],[27-Apr]]-Spill[[#This Row],[27-Apr]]</f>
        <v>21.900000000000006</v>
      </c>
      <c r="AD34">
        <f>FIn[[#This Row],[27-Apr]]-Fout[[#This Row],[28-Apr]]-Spill[[#This Row],[28-Apr]]</f>
        <v>22.399999999999991</v>
      </c>
      <c r="AE34">
        <f>FIn[[#This Row],[28-Apr]]-Fout[[#This Row],[29-Apr]]-Spill[[#This Row],[29-Apr]]</f>
        <v>14.599999999999994</v>
      </c>
      <c r="AF34">
        <f>FIn[[#This Row],[29-Apr]]-Fout[[#This Row],[30-Apr]]-Spill[[#This Row],[30-Apr]]</f>
        <v>17.5</v>
      </c>
      <c r="AG34">
        <f>FIn[[#This Row],[30-Apr]]-Fout[[#This Row],[1-May]]-Spill[[#This Row],[1-May]]</f>
        <v>17.5</v>
      </c>
      <c r="AH34">
        <f>FIn[[#This Row],[1-May]]-Fout[[#This Row],[2-May]]-Spill[[#This Row],[2-May]]</f>
        <v>22.200000000000003</v>
      </c>
      <c r="AI34">
        <f>FIn[[#This Row],[2-May]]-Fout[[#This Row],[3-May]]-Spill[[#This Row],[3-May]]</f>
        <v>13.899999999999991</v>
      </c>
      <c r="AJ34">
        <f>FIn[[#This Row],[3-May]]-Fout[[#This Row],[4-May]]-Spill[[#This Row],[4-May]]</f>
        <v>23.399999999999977</v>
      </c>
      <c r="AK34">
        <f>FIn[[#This Row],[4-May]]-Fout[[#This Row],[5-May]]-Spill[[#This Row],[5-May]]</f>
        <v>18.100000000000009</v>
      </c>
      <c r="AL34">
        <f>FIn[[#This Row],[5-May]]-Fout[[#This Row],[6-May]]-Spill[[#This Row],[6-May]]</f>
        <v>15.900000000000006</v>
      </c>
      <c r="AM34">
        <f>FIn[[#This Row],[6-May]]-Fout[[#This Row],[7-May]]-Spill[[#This Row],[7-May]]</f>
        <v>14</v>
      </c>
      <c r="AN34">
        <f>FIn[[#This Row],[7-May]]-Fout[[#This Row],[8-May]]-Spill[[#This Row],[8-May]]</f>
        <v>22.300000000000011</v>
      </c>
      <c r="AO34">
        <f>FIn[[#This Row],[8-May]]-Fout[[#This Row],[9-May]]-Spill[[#This Row],[9-May]]</f>
        <v>13.799999999999997</v>
      </c>
      <c r="AP34">
        <f>FIn[[#This Row],[9-May]]-Fout[[#This Row],[10-May]]-Spill[[#This Row],[10-May]]</f>
        <v>19.600000000000009</v>
      </c>
      <c r="AQ34">
        <f>FIn[[#This Row],[10-May]]-Fout[[#This Row],[11-May]]-Spill[[#This Row],[11-May]]</f>
        <v>17.299999999999997</v>
      </c>
      <c r="AS34">
        <f>FIn[[#This Row],[11-May]]-Fout[[#This Row],[13-May]]-Spill[[#This Row],[13-May]]</f>
        <v>33.400000000000006</v>
      </c>
      <c r="AT34">
        <f>FIn[[#This Row],[13-May]]-Fout[[#This Row],[14-May]]-Spill[[#This Row],[14-May]]</f>
        <v>15.699999999999989</v>
      </c>
      <c r="AU34">
        <f>FIn[[#This Row],[14-May]]-Fout[[#This Row],[15-May]]-Spill[[#This Row],[15-May]]</f>
        <v>17</v>
      </c>
      <c r="AV34">
        <f>FIn[[#This Row],[15-May]]-Fout[[#This Row],[16-May]]-Spill[[#This Row],[16-May]]</f>
        <v>15.400000000000006</v>
      </c>
      <c r="AW34">
        <f>FIn[[#This Row],[16-May]]-Fout[[#This Row],[17-May]]-Spill[[#This Row],[17-May]]</f>
        <v>15.699999999999989</v>
      </c>
      <c r="AX34">
        <f>FIn[[#This Row],[17-May]]-Fout[[#This Row],[18-May]]-Spill[[#This Row],[18-May]]</f>
        <v>15.099999999999994</v>
      </c>
      <c r="AY34">
        <f>FIn[[#This Row],[18-May]]-Fout[[#This Row],[19-May]]-Spill[[#This Row],[19-May]]</f>
        <v>16.800000000000011</v>
      </c>
      <c r="AZ34">
        <f>FIn[[#This Row],[19-May]]-Fout[[#This Row],[20-May]]-Spill[[#This Row],[20-May]]</f>
        <v>18.800000000000011</v>
      </c>
      <c r="BA34">
        <f>FIn[[#This Row],[20-May]]-Fout[[#This Row],[21-May]]-Spill[[#This Row],[21-May]]</f>
        <v>15.899999999999991</v>
      </c>
      <c r="BB34">
        <f>FIn[[#This Row],[21-May]]-Fout[[#This Row],[22-May]]-Spill[[#This Row],[22-May]]</f>
        <v>16</v>
      </c>
      <c r="BC34">
        <f>FIn[[#This Row],[22-May]]-Fout[[#This Row],[23-May]]-Spill[[#This Row],[23-May]]</f>
        <v>16.899999999999977</v>
      </c>
      <c r="BD34">
        <f>FIn[[#This Row],[23-May]]-Fout[[#This Row],[24-May]]-Spill[[#This Row],[24-May]]</f>
        <v>17.700000000000017</v>
      </c>
      <c r="BE34">
        <f>FIn[[#This Row],[24-May]]-Fout[[#This Row],[25-May]]-Spill[[#This Row],[25-May]]</f>
        <v>21.300000000000004</v>
      </c>
      <c r="BF34">
        <f>FIn[[#This Row],[25-May]]-Fout[[#This Row],[26-May]]-Spill[[#This Row],[26-May]]</f>
        <v>13.799999999999983</v>
      </c>
      <c r="BG34">
        <f>FIn[[#This Row],[26-May]]-Fout[[#This Row],[27-May]]-Spill[[#This Row],[27-May]]</f>
        <v>12.400000000000006</v>
      </c>
      <c r="BH34">
        <f>FIn[[#This Row],[27-May]]-Fout[[#This Row],[28-May]]-Spill[[#This Row],[28-May]]</f>
        <v>12.400000000000006</v>
      </c>
      <c r="BI34">
        <f>FIn[[#This Row],[28-May]]-Fout[[#This Row],[29-May]]-Spill[[#This Row],[29-May]]</f>
        <v>13.399999999999991</v>
      </c>
      <c r="BJ34">
        <f>FIn[[#This Row],[29-May]]-Fout[[#This Row],[30-May]]-Spill[[#This Row],[30-May]]</f>
        <v>14.199999999999989</v>
      </c>
      <c r="BK34">
        <f>FIn[[#This Row],[30-May]]-Fout[[#This Row],[31-May]]-Spill[[#This Row],[31-May]]</f>
        <v>17.599999999999994</v>
      </c>
      <c r="BL34">
        <f>FIn[[#This Row],[31-May]]-Fout[[#This Row],[1-Jun]]-Spill[[#This Row],[1-Jun]]</f>
        <v>23.400000000000006</v>
      </c>
      <c r="BM34">
        <f>FIn[[#This Row],[1-Jun]]-Fout[[#This Row],[2-Jun]]-Spill[[#This Row],[2-Jun]]</f>
        <v>13.600000000000009</v>
      </c>
      <c r="BN34">
        <f>FIn[[#This Row],[2-Jun]]-Fout[[#This Row],[3-Jun]]-Spill[[#This Row],[3-Jun]]</f>
        <v>9.0999999999999943</v>
      </c>
    </row>
    <row r="35" spans="1:66">
      <c r="A35" s="14">
        <v>70</v>
      </c>
      <c r="B35" t="s">
        <v>48</v>
      </c>
      <c r="C35" t="s">
        <v>46</v>
      </c>
      <c r="D35" t="s">
        <v>252</v>
      </c>
      <c r="E35">
        <f>FIn[[#This Row],[2-Apr]]-Fout[[#This Row],[3-Apr]]-Spill[[#This Row],[3-Apr]]</f>
        <v>25.299999999999976</v>
      </c>
      <c r="F35">
        <f>FIn[[#This Row],[3-Apr]]-Fout[[#This Row],[4-Apr]]-Spill[[#This Row],[4-Apr]]</f>
        <v>26.799999999999955</v>
      </c>
      <c r="G35">
        <f>FIn[[#This Row],[4-Apr]]-Fout[[#This Row],[5-Apr]]-Spill[[#This Row],[5-Apr]]</f>
        <v>26</v>
      </c>
      <c r="H35">
        <f>FIn[[#This Row],[5-Apr]]-Fout[[#This Row],[6-Apr]]-Spill[[#This Row],[6-Apr]]</f>
        <v>25.500000000000021</v>
      </c>
      <c r="I35">
        <f>FIn[[#This Row],[6-Apr]]-Fout[[#This Row],[7-Apr]]-Spill[[#This Row],[7-Apr]]</f>
        <v>30.000000000000021</v>
      </c>
      <c r="J35">
        <f>FIn[[#This Row],[7-Apr]]-Fout[[#This Row],[8-Apr]]-Spill[[#This Row],[8-Apr]]</f>
        <v>23.8</v>
      </c>
      <c r="K35" s="6">
        <f>FIn[[#This Row],[8-Apr]]-Fout[[#This Row],[9-Apr]]-Spill[[#This Row],[9-Apr]]</f>
        <v>25.900000000000013</v>
      </c>
      <c r="L35">
        <f>FIn[[#This Row],[9-Apr]]-Fout[[#This Row],[10-Apr]]-Spill[[#This Row],[10-Apr]]</f>
        <v>26</v>
      </c>
      <c r="M35">
        <f>FIn[[#This Row],[10-Apr]]-Fout[[#This Row],[11-Apr]]-Spill[[#This Row],[11-Apr]]</f>
        <v>31.400000000000006</v>
      </c>
      <c r="N35">
        <f>FIn[[#This Row],[11-Apr]]-Fout[[#This Row],[12-Apr]]-Spill[[#This Row],[12-Apr]]</f>
        <v>135.1</v>
      </c>
      <c r="O35">
        <f>FIn[[#This Row],[12-Apr]]-Fout[[#This Row],[13-Apr]]-Spill[[#This Row],[13-Apr]]</f>
        <v>27.5</v>
      </c>
      <c r="P35">
        <f>FIn[[#This Row],[13-Apr]]-Fout[[#This Row],[14-Apr]]-Spill[[#This Row],[14-Apr]]</f>
        <v>30</v>
      </c>
      <c r="Q35">
        <f>FIn[[#This Row],[14-Apr]]-Fout[[#This Row],[15-Apr]]-Spill[[#This Row],[15-Apr]]</f>
        <v>25.5</v>
      </c>
      <c r="R35">
        <f>FIn[[#This Row],[15-Apr]]-Fout[[#This Row],[16-Apr]]-Spill[[#This Row],[16-Apr]]</f>
        <v>28.999999999999993</v>
      </c>
      <c r="S35">
        <f>FIn[[#This Row],[16-Apr]]-Fout[[#This Row],[17-Apr]]-Spill[[#This Row],[17-Apr]]</f>
        <v>28.599999999999994</v>
      </c>
      <c r="T35">
        <f>FIn[[#This Row],[17-Apr]]-Fout[[#This Row],[18-Apr]]-Spill[[#This Row],[18-Apr]]</f>
        <v>24.900000000000006</v>
      </c>
      <c r="U35">
        <f>FIn[[#This Row],[18-Apr]]-Fout[[#This Row],[19-Apr]]-Spill[[#This Row],[19-Apr]]</f>
        <v>27.399999999999991</v>
      </c>
      <c r="V35">
        <f>FIn[[#This Row],[19-Apr]]-Fout[[#This Row],[20-Apr]]-Spill[[#This Row],[20-Apr]]</f>
        <v>26.700000000000017</v>
      </c>
      <c r="W35">
        <f>FIn[[#This Row],[20-Apr]]-Fout[[#This Row],[21-Apr]]-Spill[[#This Row],[21-Apr]]</f>
        <v>19.899999999999991</v>
      </c>
      <c r="X35">
        <f>FIn[[#This Row],[21-Apr]]-Fout[[#This Row],[22-Apr]]-Spill[[#This Row],[22-Apr]]</f>
        <v>21.5</v>
      </c>
      <c r="Y35">
        <f>FIn[[#This Row],[22-Apr]]-Fout[[#This Row],[23-Apr]]-Spill[[#This Row],[23-Apr]]</f>
        <v>19.900000000000006</v>
      </c>
      <c r="Z35">
        <f>FIn[[#This Row],[23-Apr]]-Fout[[#This Row],[24-Apr]]-Spill[[#This Row],[24-Apr]]</f>
        <v>24.300000000000011</v>
      </c>
      <c r="AA35">
        <f>FIn[[#This Row],[24-Apr]]-Fout[[#This Row],[25-Apr]]-Spill[[#This Row],[25-Apr]]</f>
        <v>22.700000000000003</v>
      </c>
      <c r="AB35">
        <f>FIn[[#This Row],[25-Apr]]-Fout[[#This Row],[26-Apr]]-Spill[[#This Row],[26-Apr]]</f>
        <v>20.299999999999997</v>
      </c>
      <c r="AC35">
        <f>FIn[[#This Row],[26-Apr]]-Fout[[#This Row],[27-Apr]]-Spill[[#This Row],[27-Apr]]</f>
        <v>23.5</v>
      </c>
      <c r="AD35">
        <f>FIn[[#This Row],[27-Apr]]-Fout[[#This Row],[28-Apr]]-Spill[[#This Row],[28-Apr]]</f>
        <v>26</v>
      </c>
      <c r="AE35">
        <f>FIn[[#This Row],[28-Apr]]-Fout[[#This Row],[29-Apr]]-Spill[[#This Row],[29-Apr]]</f>
        <v>15.200000000000003</v>
      </c>
      <c r="AF35">
        <f>FIn[[#This Row],[29-Apr]]-Fout[[#This Row],[30-Apr]]-Spill[[#This Row],[30-Apr]]</f>
        <v>18.799999999999997</v>
      </c>
      <c r="AG35">
        <f>FIn[[#This Row],[30-Apr]]-Fout[[#This Row],[1-May]]-Spill[[#This Row],[1-May]]</f>
        <v>21</v>
      </c>
      <c r="AH35">
        <f>FIn[[#This Row],[1-May]]-Fout[[#This Row],[2-May]]-Spill[[#This Row],[2-May]]</f>
        <v>23.899999999999991</v>
      </c>
      <c r="AI35">
        <f>FIn[[#This Row],[2-May]]-Fout[[#This Row],[3-May]]-Spill[[#This Row],[3-May]]</f>
        <v>17.800000000000004</v>
      </c>
      <c r="AJ35">
        <f>FIn[[#This Row],[3-May]]-Fout[[#This Row],[4-May]]-Spill[[#This Row],[4-May]]</f>
        <v>26.5</v>
      </c>
      <c r="AK35">
        <f>FIn[[#This Row],[4-May]]-Fout[[#This Row],[5-May]]-Spill[[#This Row],[5-May]]</f>
        <v>28</v>
      </c>
      <c r="AL35">
        <f>FIn[[#This Row],[5-May]]-Fout[[#This Row],[6-May]]-Spill[[#This Row],[6-May]]</f>
        <v>17.900000000000006</v>
      </c>
      <c r="AM35">
        <f>FIn[[#This Row],[6-May]]-Fout[[#This Row],[7-May]]-Spill[[#This Row],[7-May]]</f>
        <v>8.2999999999999972</v>
      </c>
      <c r="AN35">
        <f>FIn[[#This Row],[7-May]]-Fout[[#This Row],[8-May]]-Spill[[#This Row],[8-May]]</f>
        <v>26.599999999999994</v>
      </c>
      <c r="AO35">
        <f>FIn[[#This Row],[8-May]]-Fout[[#This Row],[9-May]]-Spill[[#This Row],[9-May]]</f>
        <v>17.699999999999989</v>
      </c>
      <c r="AP35">
        <f>FIn[[#This Row],[9-May]]-Fout[[#This Row],[10-May]]-Spill[[#This Row],[10-May]]</f>
        <v>22.500000000000014</v>
      </c>
      <c r="AQ35">
        <f>FIn[[#This Row],[10-May]]-Fout[[#This Row],[11-May]]-Spill[[#This Row],[11-May]]</f>
        <v>22.899999999999991</v>
      </c>
      <c r="AS35">
        <f>FIn[[#This Row],[11-May]]-Fout[[#This Row],[13-May]]-Spill[[#This Row],[13-May]]</f>
        <v>43.300000000000004</v>
      </c>
      <c r="AT35">
        <f>FIn[[#This Row],[13-May]]-Fout[[#This Row],[14-May]]-Spill[[#This Row],[14-May]]</f>
        <v>21.300000000000011</v>
      </c>
      <c r="AU35">
        <f>FIn[[#This Row],[14-May]]-Fout[[#This Row],[15-May]]-Spill[[#This Row],[15-May]]</f>
        <v>20</v>
      </c>
      <c r="AV35">
        <f>FIn[[#This Row],[15-May]]-Fout[[#This Row],[16-May]]-Spill[[#This Row],[16-May]]</f>
        <v>23.300000000000011</v>
      </c>
      <c r="AW35">
        <f>FIn[[#This Row],[16-May]]-Fout[[#This Row],[17-May]]-Spill[[#This Row],[17-May]]</f>
        <v>22.400000000000006</v>
      </c>
      <c r="AX35">
        <f>FIn[[#This Row],[17-May]]-Fout[[#This Row],[18-May]]-Spill[[#This Row],[18-May]]</f>
        <v>18.600000000000009</v>
      </c>
      <c r="AY35">
        <f>FIn[[#This Row],[18-May]]-Fout[[#This Row],[19-May]]-Spill[[#This Row],[19-May]]</f>
        <v>19.799999999999997</v>
      </c>
      <c r="AZ35">
        <f>FIn[[#This Row],[19-May]]-Fout[[#This Row],[20-May]]-Spill[[#This Row],[20-May]]</f>
        <v>23.700000000000017</v>
      </c>
      <c r="BA35">
        <f>FIn[[#This Row],[20-May]]-Fout[[#This Row],[21-May]]-Spill[[#This Row],[21-May]]</f>
        <v>22.799999999999983</v>
      </c>
      <c r="BB35">
        <f>FIn[[#This Row],[21-May]]-Fout[[#This Row],[22-May]]-Spill[[#This Row],[22-May]]</f>
        <v>18.599999999999994</v>
      </c>
      <c r="BC35">
        <f>FIn[[#This Row],[22-May]]-Fout[[#This Row],[23-May]]-Spill[[#This Row],[23-May]]</f>
        <v>20.700000000000003</v>
      </c>
      <c r="BD35">
        <f>FIn[[#This Row],[23-May]]-Fout[[#This Row],[24-May]]-Spill[[#This Row],[24-May]]</f>
        <v>21.399999999999991</v>
      </c>
      <c r="BE35">
        <f>FIn[[#This Row],[24-May]]-Fout[[#This Row],[25-May]]-Spill[[#This Row],[25-May]]</f>
        <v>27.199999999999989</v>
      </c>
      <c r="BF35">
        <f>FIn[[#This Row],[25-May]]-Fout[[#This Row],[26-May]]-Spill[[#This Row],[26-May]]</f>
        <v>15.900000000000006</v>
      </c>
      <c r="BG35">
        <f>FIn[[#This Row],[26-May]]-Fout[[#This Row],[27-May]]-Spill[[#This Row],[27-May]]</f>
        <v>16.5</v>
      </c>
      <c r="BH35">
        <f>FIn[[#This Row],[27-May]]-Fout[[#This Row],[28-May]]-Spill[[#This Row],[28-May]]</f>
        <v>20.299999999999997</v>
      </c>
      <c r="BI35">
        <f>FIn[[#This Row],[28-May]]-Fout[[#This Row],[29-May]]-Spill[[#This Row],[29-May]]</f>
        <v>19.5</v>
      </c>
      <c r="BJ35">
        <f>FIn[[#This Row],[29-May]]-Fout[[#This Row],[30-May]]-Spill[[#This Row],[30-May]]</f>
        <v>20</v>
      </c>
      <c r="BK35">
        <f>FIn[[#This Row],[30-May]]-Fout[[#This Row],[31-May]]-Spill[[#This Row],[31-May]]</f>
        <v>18.999999999999986</v>
      </c>
      <c r="BL35">
        <f>FIn[[#This Row],[31-May]]-Fout[[#This Row],[1-Jun]]-Spill[[#This Row],[1-Jun]]</f>
        <v>27.5</v>
      </c>
      <c r="BM35">
        <f>FIn[[#This Row],[1-Jun]]-Fout[[#This Row],[2-Jun]]-Spill[[#This Row],[2-Jun]]</f>
        <v>21.899999999999991</v>
      </c>
      <c r="BN35">
        <f>FIn[[#This Row],[2-Jun]]-Fout[[#This Row],[3-Jun]]-Spill[[#This Row],[3-Jun]]</f>
        <v>8.6000000000000085</v>
      </c>
    </row>
    <row r="36" spans="1:66">
      <c r="A36" s="13">
        <v>71</v>
      </c>
      <c r="B36" t="s">
        <v>48</v>
      </c>
      <c r="C36" t="s">
        <v>45</v>
      </c>
      <c r="D36" t="s">
        <v>252</v>
      </c>
      <c r="E36">
        <f>FIn[[#This Row],[2-Apr]]-Fout[[#This Row],[3-Apr]]-Spill[[#This Row],[3-Apr]]</f>
        <v>23.100000000000044</v>
      </c>
      <c r="F36">
        <f>FIn[[#This Row],[3-Apr]]-Fout[[#This Row],[4-Apr]]-Spill[[#This Row],[4-Apr]]</f>
        <v>23.19999999999991</v>
      </c>
      <c r="G36">
        <f>FIn[[#This Row],[4-Apr]]-Fout[[#This Row],[5-Apr]]-Spill[[#This Row],[5-Apr]]</f>
        <v>23.6</v>
      </c>
      <c r="H36">
        <f>FIn[[#This Row],[5-Apr]]-Fout[[#This Row],[6-Apr]]-Spill[[#This Row],[6-Apr]]</f>
        <v>22</v>
      </c>
      <c r="I36">
        <f>FIn[[#This Row],[6-Apr]]-Fout[[#This Row],[7-Apr]]-Spill[[#This Row],[7-Apr]]</f>
        <v>25.40000000000007</v>
      </c>
      <c r="J36">
        <f>FIn[[#This Row],[7-Apr]]-Fout[[#This Row],[8-Apr]]-Spill[[#This Row],[8-Apr]]</f>
        <v>21.700000000000024</v>
      </c>
      <c r="K36" s="6">
        <f>FIn[[#This Row],[8-Apr]]-Fout[[#This Row],[9-Apr]]-Spill[[#This Row],[9-Apr]]</f>
        <v>22.999999999999964</v>
      </c>
      <c r="L36">
        <f>FIn[[#This Row],[9-Apr]]-Fout[[#This Row],[10-Apr]]-Spill[[#This Row],[10-Apr]]</f>
        <v>23.8</v>
      </c>
      <c r="M36">
        <f>FIn[[#This Row],[10-Apr]]-Fout[[#This Row],[11-Apr]]-Spill[[#This Row],[11-Apr]]</f>
        <v>22.799999999999976</v>
      </c>
      <c r="N36">
        <f>FIn[[#This Row],[11-Apr]]-Fout[[#This Row],[12-Apr]]-Spill[[#This Row],[12-Apr]]</f>
        <v>24.600000000000023</v>
      </c>
      <c r="O36">
        <f>FIn[[#This Row],[12-Apr]]-Fout[[#This Row],[13-Apr]]-Spill[[#This Row],[13-Apr]]</f>
        <v>22.20000000000001</v>
      </c>
      <c r="P36">
        <f>FIn[[#This Row],[13-Apr]]-Fout[[#This Row],[14-Apr]]-Spill[[#This Row],[14-Apr]]</f>
        <v>24.100000000000044</v>
      </c>
      <c r="Q36">
        <f>FIn[[#This Row],[14-Apr]]-Fout[[#This Row],[15-Apr]]-Spill[[#This Row],[15-Apr]]</f>
        <v>22</v>
      </c>
      <c r="R36">
        <f>FIn[[#This Row],[15-Apr]]-Fout[[#This Row],[16-Apr]]-Spill[[#This Row],[16-Apr]]</f>
        <v>23</v>
      </c>
      <c r="S36">
        <f>FIn[[#This Row],[16-Apr]]-Fout[[#This Row],[17-Apr]]-Spill[[#This Row],[17-Apr]]</f>
        <v>20.599999999999955</v>
      </c>
      <c r="T36">
        <f>FIn[[#This Row],[17-Apr]]-Fout[[#This Row],[18-Apr]]-Spill[[#This Row],[18-Apr]]</f>
        <v>22.5</v>
      </c>
      <c r="U36">
        <f>FIn[[#This Row],[18-Apr]]-Fout[[#This Row],[19-Apr]]-Spill[[#This Row],[19-Apr]]</f>
        <v>23.900000000000034</v>
      </c>
      <c r="V36">
        <f>FIn[[#This Row],[19-Apr]]-Fout[[#This Row],[20-Apr]]-Spill[[#This Row],[20-Apr]]</f>
        <v>24.400000000000034</v>
      </c>
      <c r="W36">
        <f>FIn[[#This Row],[20-Apr]]-Fout[[#This Row],[21-Apr]]-Spill[[#This Row],[21-Apr]]</f>
        <v>19.499999999999964</v>
      </c>
      <c r="X36">
        <f>FIn[[#This Row],[21-Apr]]-Fout[[#This Row],[22-Apr]]-Spill[[#This Row],[22-Apr]]</f>
        <v>25.70000000000001</v>
      </c>
      <c r="Y36">
        <f>FIn[[#This Row],[22-Apr]]-Fout[[#This Row],[23-Apr]]-Spill[[#This Row],[23-Apr]]</f>
        <v>21.100000000000012</v>
      </c>
      <c r="Z36">
        <f>FIn[[#This Row],[23-Apr]]-Fout[[#This Row],[24-Apr]]-Spill[[#This Row],[24-Apr]]</f>
        <v>23.499999999999979</v>
      </c>
      <c r="AA36">
        <f>FIn[[#This Row],[24-Apr]]-Fout[[#This Row],[25-Apr]]-Spill[[#This Row],[25-Apr]]</f>
        <v>23.600000000000023</v>
      </c>
      <c r="AB36">
        <f>FIn[[#This Row],[25-Apr]]-Fout[[#This Row],[26-Apr]]-Spill[[#This Row],[26-Apr]]</f>
        <v>24.799999999999933</v>
      </c>
      <c r="AC36">
        <f>FIn[[#This Row],[26-Apr]]-Fout[[#This Row],[27-Apr]]-Spill[[#This Row],[27-Apr]]</f>
        <v>24.699999999999978</v>
      </c>
      <c r="AD36">
        <f>FIn[[#This Row],[27-Apr]]-Fout[[#This Row],[28-Apr]]-Spill[[#This Row],[28-Apr]]</f>
        <v>25.000000000000046</v>
      </c>
      <c r="AE36">
        <f>FIn[[#This Row],[28-Apr]]-Fout[[#This Row],[29-Apr]]-Spill[[#This Row],[29-Apr]]</f>
        <v>17.799999999999976</v>
      </c>
      <c r="AF36">
        <f>FIn[[#This Row],[29-Apr]]-Fout[[#This Row],[30-Apr]]-Spill[[#This Row],[30-Apr]]</f>
        <v>20.900000000000023</v>
      </c>
      <c r="AG36">
        <f>FIn[[#This Row],[30-Apr]]-Fout[[#This Row],[1-May]]-Spill[[#This Row],[1-May]]</f>
        <v>23.8</v>
      </c>
      <c r="AH36">
        <f>FIn[[#This Row],[1-May]]-Fout[[#This Row],[2-May]]-Spill[[#This Row],[2-May]]</f>
        <v>26.5</v>
      </c>
      <c r="AI36">
        <f>FIn[[#This Row],[2-May]]-Fout[[#This Row],[3-May]]-Spill[[#This Row],[3-May]]</f>
        <v>19.300000000000022</v>
      </c>
      <c r="AJ36">
        <f>FIn[[#This Row],[3-May]]-Fout[[#This Row],[4-May]]-Spill[[#This Row],[4-May]]</f>
        <v>25.299999999999976</v>
      </c>
      <c r="AK36">
        <f>FIn[[#This Row],[4-May]]-Fout[[#This Row],[5-May]]-Spill[[#This Row],[5-May]]</f>
        <v>25.899999999999977</v>
      </c>
      <c r="AL36">
        <f>FIn[[#This Row],[5-May]]-Fout[[#This Row],[6-May]]-Spill[[#This Row],[6-May]]</f>
        <v>20.300000000000047</v>
      </c>
      <c r="AM36">
        <f>FIn[[#This Row],[6-May]]-Fout[[#This Row],[7-May]]-Spill[[#This Row],[7-May]]</f>
        <v>21.699999999999932</v>
      </c>
      <c r="AN36">
        <f>FIn[[#This Row],[7-May]]-Fout[[#This Row],[8-May]]-Spill[[#This Row],[8-May]]</f>
        <v>25.700000000000067</v>
      </c>
      <c r="AO36">
        <f>FIn[[#This Row],[8-May]]-Fout[[#This Row],[9-May]]-Spill[[#This Row],[9-May]]</f>
        <v>23.799999999999976</v>
      </c>
      <c r="AP36">
        <f>FIn[[#This Row],[9-May]]-Fout[[#This Row],[10-May]]-Spill[[#This Row],[10-May]]</f>
        <v>22.799999999999955</v>
      </c>
      <c r="AQ36">
        <f>FIn[[#This Row],[10-May]]-Fout[[#This Row],[11-May]]-Spill[[#This Row],[11-May]]</f>
        <v>26.799999999999976</v>
      </c>
      <c r="AS36">
        <f>FIn[[#This Row],[11-May]]-Fout[[#This Row],[13-May]]-Spill[[#This Row],[13-May]]</f>
        <v>50.900000000000048</v>
      </c>
      <c r="AT36">
        <f>FIn[[#This Row],[13-May]]-Fout[[#This Row],[14-May]]-Spill[[#This Row],[14-May]]</f>
        <v>21.099999999999977</v>
      </c>
      <c r="AU36">
        <f>FIn[[#This Row],[14-May]]-Fout[[#This Row],[15-May]]-Spill[[#This Row],[15-May]]</f>
        <v>26.100000000000023</v>
      </c>
      <c r="AV36">
        <f>FIn[[#This Row],[15-May]]-Fout[[#This Row],[16-May]]-Spill[[#This Row],[16-May]]</f>
        <v>27.199999999999978</v>
      </c>
      <c r="AW36">
        <f>FIn[[#This Row],[16-May]]-Fout[[#This Row],[17-May]]-Spill[[#This Row],[17-May]]</f>
        <v>23.600000000000023</v>
      </c>
      <c r="AX36">
        <f>FIn[[#This Row],[17-May]]-Fout[[#This Row],[18-May]]-Spill[[#This Row],[18-May]]</f>
        <v>22.599999999999977</v>
      </c>
      <c r="AY36">
        <f>FIn[[#This Row],[18-May]]-Fout[[#This Row],[19-May]]-Spill[[#This Row],[19-May]]</f>
        <v>25.300000000000033</v>
      </c>
      <c r="AZ36">
        <f>FIn[[#This Row],[19-May]]-Fout[[#This Row],[20-May]]-Spill[[#This Row],[20-May]]</f>
        <v>24.099999999999977</v>
      </c>
      <c r="BA36">
        <f>FIn[[#This Row],[20-May]]-Fout[[#This Row],[21-May]]-Spill[[#This Row],[21-May]]</f>
        <v>26.1</v>
      </c>
      <c r="BB36">
        <f>FIn[[#This Row],[21-May]]-Fout[[#This Row],[22-May]]-Spill[[#This Row],[22-May]]</f>
        <v>22.2</v>
      </c>
      <c r="BC36">
        <f>FIn[[#This Row],[22-May]]-Fout[[#This Row],[23-May]]-Spill[[#This Row],[23-May]]</f>
        <v>26.5</v>
      </c>
      <c r="BD36">
        <f>FIn[[#This Row],[23-May]]-Fout[[#This Row],[24-May]]-Spill[[#This Row],[24-May]]</f>
        <v>24.199999999999978</v>
      </c>
      <c r="BE36">
        <f>FIn[[#This Row],[24-May]]-Fout[[#This Row],[25-May]]-Spill[[#This Row],[25-May]]</f>
        <v>28.800000000000047</v>
      </c>
      <c r="BF36">
        <f>FIn[[#This Row],[25-May]]-Fout[[#This Row],[26-May]]-Spill[[#This Row],[26-May]]</f>
        <v>22.499999999999979</v>
      </c>
      <c r="BG36">
        <f>FIn[[#This Row],[26-May]]-Fout[[#This Row],[27-May]]-Spill[[#This Row],[27-May]]</f>
        <v>21.599999999999955</v>
      </c>
      <c r="BH36">
        <f>FIn[[#This Row],[27-May]]-Fout[[#This Row],[28-May]]-Spill[[#This Row],[28-May]]</f>
        <v>23.200000000000045</v>
      </c>
      <c r="BI36">
        <f>FIn[[#This Row],[28-May]]-Fout[[#This Row],[29-May]]-Spill[[#This Row],[29-May]]</f>
        <v>24.59999999999993</v>
      </c>
      <c r="BJ36">
        <f>FIn[[#This Row],[29-May]]-Fout[[#This Row],[30-May]]-Spill[[#This Row],[30-May]]</f>
        <v>24.59999999999993</v>
      </c>
      <c r="BK36">
        <f>FIn[[#This Row],[30-May]]-Fout[[#This Row],[31-May]]-Spill[[#This Row],[31-May]]</f>
        <v>25.3</v>
      </c>
      <c r="BL36">
        <f>FIn[[#This Row],[31-May]]-Fout[[#This Row],[1-Jun]]-Spill[[#This Row],[1-Jun]]</f>
        <v>35.500000000000043</v>
      </c>
      <c r="BM36">
        <f>FIn[[#This Row],[1-Jun]]-Fout[[#This Row],[2-Jun]]-Spill[[#This Row],[2-Jun]]</f>
        <v>25.200000000000045</v>
      </c>
      <c r="BN36">
        <f>FIn[[#This Row],[2-Jun]]-Fout[[#This Row],[3-Jun]]-Spill[[#This Row],[3-Jun]]</f>
        <v>11.39999999999991</v>
      </c>
    </row>
    <row r="37" spans="1:66">
      <c r="A37" s="14">
        <v>72</v>
      </c>
      <c r="B37" t="s">
        <v>48</v>
      </c>
      <c r="C37" t="s">
        <v>47</v>
      </c>
      <c r="D37" t="s">
        <v>252</v>
      </c>
      <c r="E37">
        <f>FIn[[#This Row],[2-Apr]]-Fout[[#This Row],[3-Apr]]-Spill[[#This Row],[3-Apr]]</f>
        <v>22.900000000000023</v>
      </c>
      <c r="F37">
        <f>FIn[[#This Row],[3-Apr]]-Fout[[#This Row],[4-Apr]]-Spill[[#This Row],[4-Apr]]</f>
        <v>21.500000000000046</v>
      </c>
      <c r="G37">
        <f>FIn[[#This Row],[4-Apr]]-Fout[[#This Row],[5-Apr]]-Spill[[#This Row],[5-Apr]]</f>
        <v>21</v>
      </c>
      <c r="H37">
        <f>FIn[[#This Row],[5-Apr]]-Fout[[#This Row],[6-Apr]]-Spill[[#This Row],[6-Apr]]</f>
        <v>19.800000000000022</v>
      </c>
      <c r="I37">
        <f>FIn[[#This Row],[6-Apr]]-Fout[[#This Row],[7-Apr]]-Spill[[#This Row],[7-Apr]]</f>
        <v>22.799999999999908</v>
      </c>
      <c r="J37">
        <f>FIn[[#This Row],[7-Apr]]-Fout[[#This Row],[8-Apr]]-Spill[[#This Row],[8-Apr]]</f>
        <v>22.200000000000024</v>
      </c>
      <c r="K37" s="6">
        <f>FIn[[#This Row],[8-Apr]]-Fout[[#This Row],[9-Apr]]-Spill[[#This Row],[9-Apr]]</f>
        <v>22.3</v>
      </c>
      <c r="L37">
        <f>FIn[[#This Row],[9-Apr]]-Fout[[#This Row],[10-Apr]]-Spill[[#This Row],[10-Apr]]</f>
        <v>16.299999999999997</v>
      </c>
      <c r="M37">
        <f>FIn[[#This Row],[10-Apr]]-Fout[[#This Row],[11-Apr]]-Spill[[#This Row],[11-Apr]]</f>
        <v>19.300000000000004</v>
      </c>
      <c r="N37">
        <f>FIn[[#This Row],[11-Apr]]-Fout[[#This Row],[12-Apr]]-Spill[[#This Row],[12-Apr]]</f>
        <v>16.799999999999997</v>
      </c>
      <c r="O37">
        <f>FIn[[#This Row],[12-Apr]]-Fout[[#This Row],[13-Apr]]-Spill[[#This Row],[13-Apr]]</f>
        <v>17.300000000000011</v>
      </c>
      <c r="P37">
        <f>FIn[[#This Row],[13-Apr]]-Fout[[#This Row],[14-Apr]]-Spill[[#This Row],[14-Apr]]</f>
        <v>18.200000000000003</v>
      </c>
      <c r="Q37">
        <f>FIn[[#This Row],[14-Apr]]-Fout[[#This Row],[15-Apr]]-Spill[[#This Row],[15-Apr]]</f>
        <v>18.399999999999991</v>
      </c>
      <c r="R37">
        <f>FIn[[#This Row],[15-Apr]]-Fout[[#This Row],[16-Apr]]-Spill[[#This Row],[16-Apr]]</f>
        <v>20.399999999999991</v>
      </c>
      <c r="S37">
        <f>FIn[[#This Row],[16-Apr]]-Fout[[#This Row],[17-Apr]]-Spill[[#This Row],[17-Apr]]</f>
        <v>22.799999999999997</v>
      </c>
      <c r="T37">
        <f>FIn[[#This Row],[17-Apr]]-Fout[[#This Row],[18-Apr]]-Spill[[#This Row],[18-Apr]]</f>
        <v>16.5</v>
      </c>
      <c r="U37">
        <f>FIn[[#This Row],[18-Apr]]-Fout[[#This Row],[19-Apr]]-Spill[[#This Row],[19-Apr]]</f>
        <v>21.099999999999994</v>
      </c>
      <c r="V37">
        <f>FIn[[#This Row],[19-Apr]]-Fout[[#This Row],[20-Apr]]-Spill[[#This Row],[20-Apr]]</f>
        <v>23.399999999999991</v>
      </c>
      <c r="W37">
        <f>FIn[[#This Row],[20-Apr]]-Fout[[#This Row],[21-Apr]]-Spill[[#This Row],[21-Apr]]</f>
        <v>17.600000000000009</v>
      </c>
      <c r="X37">
        <f>FIn[[#This Row],[21-Apr]]-Fout[[#This Row],[22-Apr]]-Spill[[#This Row],[22-Apr]]</f>
        <v>21.5</v>
      </c>
      <c r="Y37">
        <f>FIn[[#This Row],[22-Apr]]-Fout[[#This Row],[23-Apr]]-Spill[[#This Row],[23-Apr]]</f>
        <v>18.599999999999994</v>
      </c>
      <c r="Z37">
        <f>FIn[[#This Row],[23-Apr]]-Fout[[#This Row],[24-Apr]]-Spill[[#This Row],[24-Apr]]</f>
        <v>23.699999999999989</v>
      </c>
      <c r="AA37">
        <f>FIn[[#This Row],[24-Apr]]-Fout[[#This Row],[25-Apr]]-Spill[[#This Row],[25-Apr]]</f>
        <v>17.800000000000011</v>
      </c>
      <c r="AB37">
        <f>FIn[[#This Row],[25-Apr]]-Fout[[#This Row],[26-Apr]]-Spill[[#This Row],[26-Apr]]</f>
        <v>18.599999999999994</v>
      </c>
      <c r="AC37">
        <f>FIn[[#This Row],[26-Apr]]-Fout[[#This Row],[27-Apr]]-Spill[[#This Row],[27-Apr]]</f>
        <v>20.600000000000009</v>
      </c>
      <c r="AD37">
        <f>FIn[[#This Row],[27-Apr]]-Fout[[#This Row],[28-Apr]]-Spill[[#This Row],[28-Apr]]</f>
        <v>24.100000000000009</v>
      </c>
      <c r="AE37">
        <f>FIn[[#This Row],[28-Apr]]-Fout[[#This Row],[29-Apr]]-Spill[[#This Row],[29-Apr]]</f>
        <v>17</v>
      </c>
      <c r="AF37">
        <f>FIn[[#This Row],[29-Apr]]-Fout[[#This Row],[30-Apr]]-Spill[[#This Row],[30-Apr]]</f>
        <v>18</v>
      </c>
      <c r="AG37">
        <f>FIn[[#This Row],[30-Apr]]-Fout[[#This Row],[1-May]]-Spill[[#This Row],[1-May]]</f>
        <v>17.5</v>
      </c>
      <c r="AH37">
        <f>FIn[[#This Row],[1-May]]-Fout[[#This Row],[2-May]]-Spill[[#This Row],[2-May]]</f>
        <v>22.299999999999997</v>
      </c>
      <c r="AI37">
        <f>FIn[[#This Row],[2-May]]-Fout[[#This Row],[3-May]]-Spill[[#This Row],[3-May]]</f>
        <v>17</v>
      </c>
      <c r="AJ37">
        <f>FIn[[#This Row],[3-May]]-Fout[[#This Row],[4-May]]-Spill[[#This Row],[4-May]]</f>
        <v>25.500000000000014</v>
      </c>
      <c r="AK37">
        <f>FIn[[#This Row],[4-May]]-Fout[[#This Row],[5-May]]-Spill[[#This Row],[5-May]]</f>
        <v>22.599999999999994</v>
      </c>
      <c r="AL37">
        <f>FIn[[#This Row],[5-May]]-Fout[[#This Row],[6-May]]-Spill[[#This Row],[6-May]]</f>
        <v>17.400000000000006</v>
      </c>
      <c r="AM37">
        <f>FIn[[#This Row],[6-May]]-Fout[[#This Row],[7-May]]-Spill[[#This Row],[7-May]]</f>
        <v>15.599999999999994</v>
      </c>
      <c r="AN37">
        <f>FIn[[#This Row],[7-May]]-Fout[[#This Row],[8-May]]-Spill[[#This Row],[8-May]]</f>
        <v>23</v>
      </c>
      <c r="AO37">
        <f>FIn[[#This Row],[8-May]]-Fout[[#This Row],[9-May]]-Spill[[#This Row],[9-May]]</f>
        <v>16.599999999999994</v>
      </c>
      <c r="AP37">
        <f>FIn[[#This Row],[9-May]]-Fout[[#This Row],[10-May]]-Spill[[#This Row],[10-May]]</f>
        <v>21.799999999999997</v>
      </c>
      <c r="AQ37">
        <f>FIn[[#This Row],[10-May]]-Fout[[#This Row],[11-May]]-Spill[[#This Row],[11-May]]</f>
        <v>19.599999999999994</v>
      </c>
      <c r="AS37">
        <f>FIn[[#This Row],[11-May]]-Fout[[#This Row],[13-May]]-Spill[[#This Row],[13-May]]</f>
        <v>38.900000000000006</v>
      </c>
      <c r="AT37">
        <f>FIn[[#This Row],[13-May]]-Fout[[#This Row],[14-May]]-Spill[[#This Row],[14-May]]</f>
        <v>17.700000000000017</v>
      </c>
      <c r="AU37">
        <f>FIn[[#This Row],[14-May]]-Fout[[#This Row],[15-May]]-Spill[[#This Row],[15-May]]</f>
        <v>21.299999999999997</v>
      </c>
      <c r="AV37">
        <f>FIn[[#This Row],[15-May]]-Fout[[#This Row],[16-May]]-Spill[[#This Row],[16-May]]</f>
        <v>17.099999999999994</v>
      </c>
      <c r="AW37">
        <f>FIn[[#This Row],[16-May]]-Fout[[#This Row],[17-May]]-Spill[[#This Row],[17-May]]</f>
        <v>18.700000000000017</v>
      </c>
      <c r="AX37">
        <f>FIn[[#This Row],[17-May]]-Fout[[#This Row],[18-May]]-Spill[[#This Row],[18-May]]</f>
        <v>17.399999999999991</v>
      </c>
      <c r="AY37">
        <f>FIn[[#This Row],[18-May]]-Fout[[#This Row],[19-May]]-Spill[[#This Row],[19-May]]</f>
        <v>18.700000000000003</v>
      </c>
      <c r="AZ37">
        <f>FIn[[#This Row],[19-May]]-Fout[[#This Row],[20-May]]-Spill[[#This Row],[20-May]]</f>
        <v>19.899999999999977</v>
      </c>
      <c r="BA37">
        <f>FIn[[#This Row],[20-May]]-Fout[[#This Row],[21-May]]-Spill[[#This Row],[21-May]]</f>
        <v>19.500000000000014</v>
      </c>
      <c r="BB37">
        <f>FIn[[#This Row],[21-May]]-Fout[[#This Row],[22-May]]-Spill[[#This Row],[22-May]]</f>
        <v>17.199999999999989</v>
      </c>
      <c r="BC37">
        <f>FIn[[#This Row],[22-May]]-Fout[[#This Row],[23-May]]-Spill[[#This Row],[23-May]]</f>
        <v>20.300000000000011</v>
      </c>
      <c r="BD37">
        <f>FIn[[#This Row],[23-May]]-Fout[[#This Row],[24-May]]-Spill[[#This Row],[24-May]]</f>
        <v>16.299999999999997</v>
      </c>
      <c r="BE37">
        <f>FIn[[#This Row],[24-May]]-Fout[[#This Row],[25-May]]-Spill[[#This Row],[25-May]]</f>
        <v>27.600000000000023</v>
      </c>
      <c r="BF37">
        <f>FIn[[#This Row],[25-May]]-Fout[[#This Row],[26-May]]-Spill[[#This Row],[26-May]]</f>
        <v>14.599999999999994</v>
      </c>
      <c r="BG37">
        <f>FIn[[#This Row],[26-May]]-Fout[[#This Row],[27-May]]-Spill[[#This Row],[27-May]]</f>
        <v>17.599999999999994</v>
      </c>
      <c r="BH37">
        <f>FIn[[#This Row],[27-May]]-Fout[[#This Row],[28-May]]-Spill[[#This Row],[28-May]]</f>
        <v>16.100000000000009</v>
      </c>
      <c r="BI37">
        <f>FIn[[#This Row],[28-May]]-Fout[[#This Row],[29-May]]-Spill[[#This Row],[29-May]]</f>
        <v>17.399999999999991</v>
      </c>
      <c r="BJ37">
        <f>FIn[[#This Row],[29-May]]-Fout[[#This Row],[30-May]]-Spill[[#This Row],[30-May]]</f>
        <v>18</v>
      </c>
      <c r="BK37">
        <f>FIn[[#This Row],[30-May]]-Fout[[#This Row],[31-May]]-Spill[[#This Row],[31-May]]</f>
        <v>19.099999999999994</v>
      </c>
      <c r="BL37">
        <f>FIn[[#This Row],[31-May]]-Fout[[#This Row],[1-Jun]]-Spill[[#This Row],[1-Jun]]</f>
        <v>29.099999999999994</v>
      </c>
      <c r="BM37">
        <f>FIn[[#This Row],[1-Jun]]-Fout[[#This Row],[2-Jun]]-Spill[[#This Row],[2-Jun]]</f>
        <v>15.300000000000011</v>
      </c>
      <c r="BN37">
        <f>FIn[[#This Row],[2-Jun]]-Fout[[#This Row],[3-Jun]]-Spill[[#This Row],[3-Jun]]</f>
        <v>10.900000000000006</v>
      </c>
    </row>
    <row r="38" spans="1:66">
      <c r="A38" s="13">
        <v>73</v>
      </c>
      <c r="B38" t="s">
        <v>48</v>
      </c>
      <c r="C38" t="s">
        <v>46</v>
      </c>
      <c r="D38" t="s">
        <v>252</v>
      </c>
      <c r="E38">
        <f>FIn[[#This Row],[2-Apr]]-Fout[[#This Row],[3-Apr]]-Spill[[#This Row],[3-Apr]]</f>
        <v>24.699999999999953</v>
      </c>
      <c r="F38">
        <f>FIn[[#This Row],[3-Apr]]-Fout[[#This Row],[4-Apr]]-Spill[[#This Row],[4-Apr]]</f>
        <v>23.699999999999978</v>
      </c>
      <c r="G38">
        <f>FIn[[#This Row],[4-Apr]]-Fout[[#This Row],[5-Apr]]-Spill[[#This Row],[5-Apr]]</f>
        <v>22.80000000000009</v>
      </c>
      <c r="H38">
        <f>FIn[[#This Row],[5-Apr]]-Fout[[#This Row],[6-Apr]]-Spill[[#This Row],[6-Apr]]</f>
        <v>22.699999999999978</v>
      </c>
      <c r="I38">
        <f>FIn[[#This Row],[6-Apr]]-Fout[[#This Row],[7-Apr]]-Spill[[#This Row],[7-Apr]]</f>
        <v>25.100000000000023</v>
      </c>
      <c r="J38">
        <f>FIn[[#This Row],[7-Apr]]-Fout[[#This Row],[8-Apr]]-Spill[[#This Row],[8-Apr]]</f>
        <v>24.199999999999942</v>
      </c>
      <c r="K38" s="6">
        <f>FIn[[#This Row],[8-Apr]]-Fout[[#This Row],[9-Apr]]-Spill[[#This Row],[9-Apr]]</f>
        <v>25.700000000000024</v>
      </c>
      <c r="L38">
        <f>FIn[[#This Row],[9-Apr]]-Fout[[#This Row],[10-Apr]]-Spill[[#This Row],[10-Apr]]</f>
        <v>23.699999999999989</v>
      </c>
      <c r="M38">
        <f>FIn[[#This Row],[10-Apr]]-Fout[[#This Row],[11-Apr]]-Spill[[#This Row],[11-Apr]]</f>
        <v>25.200000000000003</v>
      </c>
      <c r="N38">
        <f>FIn[[#This Row],[11-Apr]]-Fout[[#This Row],[12-Apr]]-Spill[[#This Row],[12-Apr]]</f>
        <v>22.899999999999991</v>
      </c>
      <c r="O38">
        <f>FIn[[#This Row],[12-Apr]]-Fout[[#This Row],[13-Apr]]-Spill[[#This Row],[13-Apr]]</f>
        <v>22.5</v>
      </c>
      <c r="P38">
        <f>FIn[[#This Row],[13-Apr]]-Fout[[#This Row],[14-Apr]]-Spill[[#This Row],[14-Apr]]</f>
        <v>23.200000000000003</v>
      </c>
      <c r="Q38">
        <f>FIn[[#This Row],[14-Apr]]-Fout[[#This Row],[15-Apr]]-Spill[[#This Row],[15-Apr]]</f>
        <v>20.599999999999994</v>
      </c>
      <c r="R38">
        <f>FIn[[#This Row],[15-Apr]]-Fout[[#This Row],[16-Apr]]-Spill[[#This Row],[16-Apr]]</f>
        <v>20</v>
      </c>
      <c r="S38">
        <f>FIn[[#This Row],[16-Apr]]-Fout[[#This Row],[17-Apr]]-Spill[[#This Row],[17-Apr]]</f>
        <v>20.300000000000011</v>
      </c>
      <c r="T38">
        <f>FIn[[#This Row],[17-Apr]]-Fout[[#This Row],[18-Apr]]-Spill[[#This Row],[18-Apr]]</f>
        <v>16.299999999999997</v>
      </c>
      <c r="U38">
        <f>FIn[[#This Row],[18-Apr]]-Fout[[#This Row],[19-Apr]]-Spill[[#This Row],[19-Apr]]</f>
        <v>19.700000000000017</v>
      </c>
      <c r="V38">
        <f>FIn[[#This Row],[19-Apr]]-Fout[[#This Row],[20-Apr]]-Spill[[#This Row],[20-Apr]]</f>
        <v>18.199999999999989</v>
      </c>
      <c r="W38">
        <f>FIn[[#This Row],[20-Apr]]-Fout[[#This Row],[21-Apr]]-Spill[[#This Row],[21-Apr]]</f>
        <v>18.099999999999994</v>
      </c>
      <c r="X38">
        <f>FIn[[#This Row],[21-Apr]]-Fout[[#This Row],[22-Apr]]-Spill[[#This Row],[22-Apr]]</f>
        <v>18.900000000000006</v>
      </c>
      <c r="Y38">
        <f>FIn[[#This Row],[22-Apr]]-Fout[[#This Row],[23-Apr]]-Spill[[#This Row],[23-Apr]]</f>
        <v>17</v>
      </c>
      <c r="Z38">
        <f>FIn[[#This Row],[23-Apr]]-Fout[[#This Row],[24-Apr]]-Spill[[#This Row],[24-Apr]]</f>
        <v>19.100000000000023</v>
      </c>
      <c r="AA38">
        <f>FIn[[#This Row],[24-Apr]]-Fout[[#This Row],[25-Apr]]-Spill[[#This Row],[25-Apr]]</f>
        <v>17.199999999999989</v>
      </c>
      <c r="AB38">
        <f>FIn[[#This Row],[25-Apr]]-Fout[[#This Row],[26-Apr]]-Spill[[#This Row],[26-Apr]]</f>
        <v>13.299999999999997</v>
      </c>
      <c r="AC38">
        <f>FIn[[#This Row],[26-Apr]]-Fout[[#This Row],[27-Apr]]-Spill[[#This Row],[27-Apr]]</f>
        <v>17.200000000000017</v>
      </c>
      <c r="AD38">
        <f>FIn[[#This Row],[27-Apr]]-Fout[[#This Row],[28-Apr]]-Spill[[#This Row],[28-Apr]]</f>
        <v>15.699999999999989</v>
      </c>
      <c r="AE38">
        <f>FIn[[#This Row],[28-Apr]]-Fout[[#This Row],[29-Apr]]-Spill[[#This Row],[29-Apr]]</f>
        <v>15.500000000000014</v>
      </c>
      <c r="AF38">
        <f>FIn[[#This Row],[29-Apr]]-Fout[[#This Row],[30-Apr]]-Spill[[#This Row],[30-Apr]]</f>
        <v>12.299999999999997</v>
      </c>
      <c r="AG38">
        <f>FIn[[#This Row],[30-Apr]]-Fout[[#This Row],[1-May]]-Spill[[#This Row],[1-May]]</f>
        <v>13.700000000000003</v>
      </c>
      <c r="AH38">
        <f>FIn[[#This Row],[1-May]]-Fout[[#This Row],[2-May]]-Spill[[#This Row],[2-May]]</f>
        <v>16.099999999999994</v>
      </c>
      <c r="AI38">
        <f>FIn[[#This Row],[2-May]]-Fout[[#This Row],[3-May]]-Spill[[#This Row],[3-May]]</f>
        <v>15.5</v>
      </c>
      <c r="AJ38">
        <f>FIn[[#This Row],[3-May]]-Fout[[#This Row],[4-May]]-Spill[[#This Row],[4-May]]</f>
        <v>16.799999999999983</v>
      </c>
      <c r="AK38">
        <f>FIn[[#This Row],[4-May]]-Fout[[#This Row],[5-May]]-Spill[[#This Row],[5-May]]</f>
        <v>16.300000000000011</v>
      </c>
      <c r="AL38">
        <f>FIn[[#This Row],[5-May]]-Fout[[#This Row],[6-May]]-Spill[[#This Row],[6-May]]</f>
        <v>11.600000000000009</v>
      </c>
      <c r="AM38">
        <f>FIn[[#This Row],[6-May]]-Fout[[#This Row],[7-May]]-Spill[[#This Row],[7-May]]</f>
        <v>13.400000000000006</v>
      </c>
      <c r="AN38">
        <f>FIn[[#This Row],[7-May]]-Fout[[#This Row],[8-May]]-Spill[[#This Row],[8-May]]</f>
        <v>14</v>
      </c>
      <c r="AO38">
        <f>FIn[[#This Row],[8-May]]-Fout[[#This Row],[9-May]]-Spill[[#This Row],[9-May]]</f>
        <v>16.099999999999994</v>
      </c>
      <c r="AP38">
        <f>FIn[[#This Row],[9-May]]-Fout[[#This Row],[10-May]]-Spill[[#This Row],[10-May]]</f>
        <v>18.5</v>
      </c>
      <c r="AQ38">
        <f>FIn[[#This Row],[10-May]]-Fout[[#This Row],[11-May]]-Spill[[#This Row],[11-May]]</f>
        <v>13.899999999999991</v>
      </c>
      <c r="AS38">
        <f>FIn[[#This Row],[11-May]]-Fout[[#This Row],[13-May]]-Spill[[#This Row],[13-May]]</f>
        <v>28.5</v>
      </c>
      <c r="AT38">
        <f>FIn[[#This Row],[13-May]]-Fout[[#This Row],[14-May]]-Spill[[#This Row],[14-May]]</f>
        <v>18.900000000000006</v>
      </c>
      <c r="AU38">
        <f>FIn[[#This Row],[14-May]]-Fout[[#This Row],[15-May]]-Spill[[#This Row],[15-May]]</f>
        <v>16</v>
      </c>
      <c r="AV38">
        <f>FIn[[#This Row],[15-May]]-Fout[[#This Row],[16-May]]-Spill[[#This Row],[16-May]]</f>
        <v>16.200000000000003</v>
      </c>
      <c r="AW38">
        <f>FIn[[#This Row],[16-May]]-Fout[[#This Row],[17-May]]-Spill[[#This Row],[17-May]]</f>
        <v>18.099999999999994</v>
      </c>
      <c r="AX38">
        <f>FIn[[#This Row],[17-May]]-Fout[[#This Row],[18-May]]-Spill[[#This Row],[18-May]]</f>
        <v>11.400000000000006</v>
      </c>
      <c r="AY38">
        <f>FIn[[#This Row],[18-May]]-Fout[[#This Row],[19-May]]-Spill[[#This Row],[19-May]]</f>
        <v>15.5</v>
      </c>
      <c r="AZ38">
        <f>FIn[[#This Row],[19-May]]-Fout[[#This Row],[20-May]]-Spill[[#This Row],[20-May]]</f>
        <v>17.400000000000006</v>
      </c>
      <c r="BA38">
        <f>FIn[[#This Row],[20-May]]-Fout[[#This Row],[21-May]]-Spill[[#This Row],[21-May]]</f>
        <v>18.300000000000011</v>
      </c>
      <c r="BB38">
        <f>FIn[[#This Row],[21-May]]-Fout[[#This Row],[22-May]]-Spill[[#This Row],[22-May]]</f>
        <v>17.400000000000006</v>
      </c>
      <c r="BC38">
        <f>FIn[[#This Row],[22-May]]-Fout[[#This Row],[23-May]]-Spill[[#This Row],[23-May]]</f>
        <v>14.699999999999989</v>
      </c>
      <c r="BD38">
        <f>FIn[[#This Row],[23-May]]-Fout[[#This Row],[24-May]]-Spill[[#This Row],[24-May]]</f>
        <v>16</v>
      </c>
      <c r="BE38">
        <f>FIn[[#This Row],[24-May]]-Fout[[#This Row],[25-May]]-Spill[[#This Row],[25-May]]</f>
        <v>20</v>
      </c>
      <c r="BF38">
        <f>FIn[[#This Row],[25-May]]-Fout[[#This Row],[26-May]]-Spill[[#This Row],[26-May]]</f>
        <v>13.699999999999989</v>
      </c>
      <c r="BG38">
        <f>FIn[[#This Row],[26-May]]-Fout[[#This Row],[27-May]]-Spill[[#This Row],[27-May]]</f>
        <v>14.900000000000006</v>
      </c>
      <c r="BH38">
        <f>FIn[[#This Row],[27-May]]-Fout[[#This Row],[28-May]]-Spill[[#This Row],[28-May]]</f>
        <v>15.900000000000006</v>
      </c>
      <c r="BI38">
        <f>FIn[[#This Row],[28-May]]-Fout[[#This Row],[29-May]]-Spill[[#This Row],[29-May]]</f>
        <v>13.5</v>
      </c>
      <c r="BJ38">
        <f>FIn[[#This Row],[29-May]]-Fout[[#This Row],[30-May]]-Spill[[#This Row],[30-May]]</f>
        <v>20.199999999999989</v>
      </c>
      <c r="BK38">
        <f>FIn[[#This Row],[30-May]]-Fout[[#This Row],[31-May]]-Spill[[#This Row],[31-May]]</f>
        <v>12.800000000000011</v>
      </c>
      <c r="BL38">
        <f>FIn[[#This Row],[31-May]]-Fout[[#This Row],[1-Jun]]-Spill[[#This Row],[1-Jun]]</f>
        <v>25.700000000000003</v>
      </c>
      <c r="BM38">
        <f>FIn[[#This Row],[1-Jun]]-Fout[[#This Row],[2-Jun]]-Spill[[#This Row],[2-Jun]]</f>
        <v>16.700000000000003</v>
      </c>
      <c r="BN38">
        <f>FIn[[#This Row],[2-Jun]]-Fout[[#This Row],[3-Jun]]-Spill[[#This Row],[3-Jun]]</f>
        <v>8</v>
      </c>
    </row>
    <row r="39" spans="1:66">
      <c r="A39" s="14">
        <v>74</v>
      </c>
      <c r="B39" t="s">
        <v>48</v>
      </c>
      <c r="C39" t="s">
        <v>46</v>
      </c>
      <c r="D39" t="s">
        <v>252</v>
      </c>
      <c r="E39">
        <f>FIn[[#This Row],[2-Apr]]-Fout[[#This Row],[3-Apr]]-Spill[[#This Row],[3-Apr]]</f>
        <v>23.9</v>
      </c>
      <c r="F39">
        <f>FIn[[#This Row],[3-Apr]]-Fout[[#This Row],[4-Apr]]-Spill[[#This Row],[4-Apr]]</f>
        <v>28.4</v>
      </c>
      <c r="G39">
        <f>FIn[[#This Row],[4-Apr]]-Fout[[#This Row],[5-Apr]]-Spill[[#This Row],[5-Apr]]</f>
        <v>23.500000000000021</v>
      </c>
      <c r="H39">
        <f>FIn[[#This Row],[5-Apr]]-Fout[[#This Row],[6-Apr]]-Spill[[#This Row],[6-Apr]]</f>
        <v>20.100000000000023</v>
      </c>
      <c r="I39">
        <f>FIn[[#This Row],[6-Apr]]-Fout[[#This Row],[7-Apr]]-Spill[[#This Row],[7-Apr]]</f>
        <v>26.999999999999964</v>
      </c>
      <c r="J39">
        <f>FIn[[#This Row],[7-Apr]]-Fout[[#This Row],[8-Apr]]-Spill[[#This Row],[8-Apr]]</f>
        <v>20.100000000000023</v>
      </c>
      <c r="K39" s="6">
        <f>FIn[[#This Row],[8-Apr]]-Fout[[#This Row],[9-Apr]]-Spill[[#This Row],[9-Apr]]</f>
        <v>24.400000000000013</v>
      </c>
      <c r="L39">
        <f>FIn[[#This Row],[9-Apr]]-Fout[[#This Row],[10-Apr]]-Spill[[#This Row],[10-Apr]]</f>
        <v>23.199999999999989</v>
      </c>
      <c r="M39">
        <f>FIn[[#This Row],[10-Apr]]-Fout[[#This Row],[11-Apr]]-Spill[[#This Row],[11-Apr]]</f>
        <v>31.700000000000003</v>
      </c>
      <c r="N39">
        <f>FIn[[#This Row],[11-Apr]]-Fout[[#This Row],[12-Apr]]-Spill[[#This Row],[12-Apr]]</f>
        <v>19.599999999999994</v>
      </c>
      <c r="O39">
        <f>FIn[[#This Row],[12-Apr]]-Fout[[#This Row],[13-Apr]]-Spill[[#This Row],[13-Apr]]</f>
        <v>21.200000000000006</v>
      </c>
      <c r="P39">
        <f>FIn[[#This Row],[13-Apr]]-Fout[[#This Row],[14-Apr]]-Spill[[#This Row],[14-Apr]]</f>
        <v>22.5</v>
      </c>
      <c r="Q39">
        <f>FIn[[#This Row],[14-Apr]]-Fout[[#This Row],[15-Apr]]-Spill[[#This Row],[15-Apr]]</f>
        <v>23.699999999999989</v>
      </c>
      <c r="R39">
        <f>FIn[[#This Row],[15-Apr]]-Fout[[#This Row],[16-Apr]]-Spill[[#This Row],[16-Apr]]</f>
        <v>24.099999999999994</v>
      </c>
      <c r="S39">
        <f>FIn[[#This Row],[16-Apr]]-Fout[[#This Row],[17-Apr]]-Spill[[#This Row],[17-Apr]]</f>
        <v>23.899999999999991</v>
      </c>
      <c r="T39">
        <f>FIn[[#This Row],[17-Apr]]-Fout[[#This Row],[18-Apr]]-Spill[[#This Row],[18-Apr]]</f>
        <v>20.299999999999997</v>
      </c>
      <c r="U39">
        <f>FIn[[#This Row],[18-Apr]]-Fout[[#This Row],[19-Apr]]-Spill[[#This Row],[19-Apr]]</f>
        <v>23</v>
      </c>
      <c r="V39">
        <f>FIn[[#This Row],[19-Apr]]-Fout[[#This Row],[20-Apr]]-Spill[[#This Row],[20-Apr]]</f>
        <v>27.600000000000009</v>
      </c>
      <c r="W39">
        <f>FIn[[#This Row],[20-Apr]]-Fout[[#This Row],[21-Apr]]-Spill[[#This Row],[21-Apr]]</f>
        <v>22.200000000000017</v>
      </c>
      <c r="X39">
        <f>FIn[[#This Row],[21-Apr]]-Fout[[#This Row],[22-Apr]]-Spill[[#This Row],[22-Apr]]</f>
        <v>19.5</v>
      </c>
      <c r="Y39">
        <f>FIn[[#This Row],[22-Apr]]-Fout[[#This Row],[23-Apr]]-Spill[[#This Row],[23-Apr]]</f>
        <v>23.5</v>
      </c>
      <c r="Z39">
        <f>FIn[[#This Row],[23-Apr]]-Fout[[#This Row],[24-Apr]]-Spill[[#This Row],[24-Apr]]</f>
        <v>24.900000000000006</v>
      </c>
      <c r="AA39">
        <f>FIn[[#This Row],[24-Apr]]-Fout[[#This Row],[25-Apr]]-Spill[[#This Row],[25-Apr]]</f>
        <v>22.600000000000009</v>
      </c>
      <c r="AB39">
        <f>FIn[[#This Row],[25-Apr]]-Fout[[#This Row],[26-Apr]]-Spill[[#This Row],[26-Apr]]</f>
        <v>21.5</v>
      </c>
      <c r="AC39">
        <f>FIn[[#This Row],[26-Apr]]-Fout[[#This Row],[27-Apr]]-Spill[[#This Row],[27-Apr]]</f>
        <v>22.699999999999989</v>
      </c>
      <c r="AD39">
        <f>FIn[[#This Row],[27-Apr]]-Fout[[#This Row],[28-Apr]]-Spill[[#This Row],[28-Apr]]</f>
        <v>25.5</v>
      </c>
      <c r="AE39">
        <f>FIn[[#This Row],[28-Apr]]-Fout[[#This Row],[29-Apr]]-Spill[[#This Row],[29-Apr]]</f>
        <v>18.699999999999996</v>
      </c>
      <c r="AF39">
        <f>FIn[[#This Row],[29-Apr]]-Fout[[#This Row],[30-Apr]]-Spill[[#This Row],[30-Apr]]</f>
        <v>19.299999999999997</v>
      </c>
      <c r="AG39">
        <f>FIn[[#This Row],[30-Apr]]-Fout[[#This Row],[1-May]]-Spill[[#This Row],[1-May]]</f>
        <v>21.400000000000006</v>
      </c>
      <c r="AH39">
        <f>FIn[[#This Row],[1-May]]-Fout[[#This Row],[2-May]]-Spill[[#This Row],[2-May]]</f>
        <v>21.700000000000003</v>
      </c>
      <c r="AI39">
        <f>FIn[[#This Row],[2-May]]-Fout[[#This Row],[3-May]]-Spill[[#This Row],[3-May]]</f>
        <v>13.799999999999997</v>
      </c>
      <c r="AJ39">
        <f>FIn[[#This Row],[3-May]]-Fout[[#This Row],[4-May]]-Spill[[#This Row],[4-May]]</f>
        <v>21.200000000000006</v>
      </c>
      <c r="AK39">
        <f>FIn[[#This Row],[4-May]]-Fout[[#This Row],[5-May]]-Spill[[#This Row],[5-May]]</f>
        <v>20.399999999999991</v>
      </c>
      <c r="AL39">
        <f>FIn[[#This Row],[5-May]]-Fout[[#This Row],[6-May]]-Spill[[#This Row],[6-May]]</f>
        <v>20.400000000000006</v>
      </c>
      <c r="AM39">
        <f>FIn[[#This Row],[6-May]]-Fout[[#This Row],[7-May]]-Spill[[#This Row],[7-May]]</f>
        <v>15.899999999999991</v>
      </c>
      <c r="AN39">
        <f>FIn[[#This Row],[7-May]]-Fout[[#This Row],[8-May]]-Spill[[#This Row],[8-May]]</f>
        <v>20.600000000000009</v>
      </c>
      <c r="AO39">
        <f>FIn[[#This Row],[8-May]]-Fout[[#This Row],[9-May]]-Spill[[#This Row],[9-May]]</f>
        <v>15.200000000000003</v>
      </c>
      <c r="AP39">
        <f>FIn[[#This Row],[9-May]]-Fout[[#This Row],[10-May]]-Spill[[#This Row],[10-May]]</f>
        <v>19.200000000000003</v>
      </c>
      <c r="AQ39">
        <f>FIn[[#This Row],[10-May]]-Fout[[#This Row],[11-May]]-Spill[[#This Row],[11-May]]</f>
        <v>21.299999999999997</v>
      </c>
      <c r="AS39">
        <f>FIn[[#This Row],[11-May]]-Fout[[#This Row],[13-May]]-Spill[[#This Row],[13-May]]</f>
        <v>33.9</v>
      </c>
      <c r="AT39">
        <f>FIn[[#This Row],[13-May]]-Fout[[#This Row],[14-May]]-Spill[[#This Row],[14-May]]</f>
        <v>20</v>
      </c>
      <c r="AU39">
        <f>FIn[[#This Row],[14-May]]-Fout[[#This Row],[15-May]]-Spill[[#This Row],[15-May]]</f>
        <v>15.400000000000006</v>
      </c>
      <c r="AV39">
        <f>FIn[[#This Row],[15-May]]-Fout[[#This Row],[16-May]]-Spill[[#This Row],[16-May]]</f>
        <v>15.899999999999991</v>
      </c>
      <c r="AW39">
        <f>FIn[[#This Row],[16-May]]-Fout[[#This Row],[17-May]]-Spill[[#This Row],[17-May]]</f>
        <v>15.599999999999994</v>
      </c>
      <c r="AX39">
        <f>FIn[[#This Row],[17-May]]-Fout[[#This Row],[18-May]]-Spill[[#This Row],[18-May]]</f>
        <v>16.099999999999994</v>
      </c>
      <c r="AY39">
        <f>FIn[[#This Row],[18-May]]-Fout[[#This Row],[19-May]]-Spill[[#This Row],[19-May]]</f>
        <v>18.299999999999997</v>
      </c>
      <c r="AZ39">
        <f>FIn[[#This Row],[19-May]]-Fout[[#This Row],[20-May]]-Spill[[#This Row],[20-May]]</f>
        <v>18.799999999999983</v>
      </c>
      <c r="BA39">
        <f>FIn[[#This Row],[20-May]]-Fout[[#This Row],[21-May]]-Spill[[#This Row],[21-May]]</f>
        <v>20.600000000000009</v>
      </c>
      <c r="BB39">
        <f>FIn[[#This Row],[21-May]]-Fout[[#This Row],[22-May]]-Spill[[#This Row],[22-May]]</f>
        <v>15.800000000000011</v>
      </c>
      <c r="BC39">
        <f>FIn[[#This Row],[22-May]]-Fout[[#This Row],[23-May]]-Spill[[#This Row],[23-May]]</f>
        <v>17.299999999999983</v>
      </c>
      <c r="BD39">
        <f>FIn[[#This Row],[23-May]]-Fout[[#This Row],[24-May]]-Spill[[#This Row],[24-May]]</f>
        <v>18.900000000000006</v>
      </c>
      <c r="BE39">
        <f>FIn[[#This Row],[24-May]]-Fout[[#This Row],[25-May]]-Spill[[#This Row],[25-May]]</f>
        <v>23.699999999999989</v>
      </c>
      <c r="BF39">
        <f>FIn[[#This Row],[25-May]]-Fout[[#This Row],[26-May]]-Spill[[#This Row],[26-May]]</f>
        <v>14.599999999999994</v>
      </c>
      <c r="BG39">
        <f>FIn[[#This Row],[26-May]]-Fout[[#This Row],[27-May]]-Spill[[#This Row],[27-May]]</f>
        <v>15.500000000000014</v>
      </c>
      <c r="BH39">
        <f>FIn[[#This Row],[27-May]]-Fout[[#This Row],[28-May]]-Spill[[#This Row],[28-May]]</f>
        <v>16.099999999999994</v>
      </c>
      <c r="BI39">
        <f>FIn[[#This Row],[28-May]]-Fout[[#This Row],[29-May]]-Spill[[#This Row],[29-May]]</f>
        <v>15.400000000000006</v>
      </c>
      <c r="BJ39">
        <f>FIn[[#This Row],[29-May]]-Fout[[#This Row],[30-May]]-Spill[[#This Row],[30-May]]</f>
        <v>17.299999999999983</v>
      </c>
      <c r="BK39">
        <f>FIn[[#This Row],[30-May]]-Fout[[#This Row],[31-May]]-Spill[[#This Row],[31-May]]</f>
        <v>15.700000000000017</v>
      </c>
      <c r="BL39">
        <f>FIn[[#This Row],[31-May]]-Fout[[#This Row],[1-Jun]]-Spill[[#This Row],[1-Jun]]</f>
        <v>25.699999999999989</v>
      </c>
      <c r="BM39">
        <f>FIn[[#This Row],[1-Jun]]-Fout[[#This Row],[2-Jun]]-Spill[[#This Row],[2-Jun]]</f>
        <v>15.600000000000009</v>
      </c>
      <c r="BN39">
        <f>FIn[[#This Row],[2-Jun]]-Fout[[#This Row],[3-Jun]]-Spill[[#This Row],[3-Jun]]</f>
        <v>8.2000000000000028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F6D4-F0F6-46EA-9BE8-E2AD08E17DAF}">
  <dimension ref="A1:FX126"/>
  <sheetViews>
    <sheetView tabSelected="1" topLeftCell="A27" workbookViewId="0">
      <pane xSplit="1" topLeftCell="B1" activePane="topRight" state="frozen"/>
      <selection pane="topRight" activeCell="K44" sqref="K44:K81"/>
    </sheetView>
  </sheetViews>
  <sheetFormatPr defaultColWidth="8.875" defaultRowHeight="14.25"/>
  <cols>
    <col min="12" max="32" width="9.25" bestFit="1" customWidth="1"/>
    <col min="42" max="63" width="9.875" bestFit="1" customWidth="1"/>
  </cols>
  <sheetData>
    <row r="1" spans="1:66" ht="15">
      <c r="A1" s="12" t="s">
        <v>36</v>
      </c>
      <c r="B1" t="s">
        <v>37</v>
      </c>
      <c r="C1" t="s">
        <v>41</v>
      </c>
      <c r="D1" s="10" t="s">
        <v>57</v>
      </c>
      <c r="E1" s="10" t="s">
        <v>58</v>
      </c>
      <c r="F1" s="10" t="s">
        <v>59</v>
      </c>
      <c r="G1" s="10" t="s">
        <v>60</v>
      </c>
      <c r="H1" s="10" t="s">
        <v>61</v>
      </c>
      <c r="I1" s="10" t="s">
        <v>62</v>
      </c>
      <c r="J1" s="10" t="s">
        <v>63</v>
      </c>
      <c r="K1" s="10" t="s">
        <v>64</v>
      </c>
      <c r="L1" s="10" t="s">
        <v>65</v>
      </c>
      <c r="M1" s="10" t="s">
        <v>66</v>
      </c>
      <c r="N1" s="10" t="s">
        <v>67</v>
      </c>
      <c r="O1" s="10" t="s">
        <v>68</v>
      </c>
      <c r="P1" s="10" t="s">
        <v>69</v>
      </c>
      <c r="Q1" s="10" t="s">
        <v>70</v>
      </c>
      <c r="R1" s="10" t="s">
        <v>71</v>
      </c>
      <c r="S1" s="10" t="s">
        <v>72</v>
      </c>
      <c r="T1" s="10" t="s">
        <v>73</v>
      </c>
      <c r="U1" s="10" t="s">
        <v>74</v>
      </c>
      <c r="V1" s="10" t="s">
        <v>75</v>
      </c>
      <c r="W1" s="10" t="s">
        <v>76</v>
      </c>
      <c r="X1" s="10" t="s">
        <v>77</v>
      </c>
      <c r="Y1" s="10" t="s">
        <v>78</v>
      </c>
      <c r="Z1" s="10" t="s">
        <v>79</v>
      </c>
      <c r="AA1" s="10" t="s">
        <v>80</v>
      </c>
      <c r="AB1" s="10" t="s">
        <v>81</v>
      </c>
      <c r="AC1" s="10" t="s">
        <v>82</v>
      </c>
      <c r="AD1" s="10" t="s">
        <v>83</v>
      </c>
      <c r="AE1" s="10" t="s">
        <v>84</v>
      </c>
      <c r="AF1" s="10" t="s">
        <v>85</v>
      </c>
      <c r="AG1" s="10" t="s">
        <v>86</v>
      </c>
      <c r="AH1" s="10" t="s">
        <v>87</v>
      </c>
      <c r="AI1" s="10" t="s">
        <v>88</v>
      </c>
      <c r="AJ1" s="10" t="s">
        <v>89</v>
      </c>
      <c r="AK1" s="10" t="s">
        <v>90</v>
      </c>
      <c r="AL1" s="10" t="s">
        <v>91</v>
      </c>
      <c r="AM1" s="10" t="s">
        <v>92</v>
      </c>
      <c r="AN1" s="10" t="s">
        <v>93</v>
      </c>
      <c r="AO1" s="10" t="s">
        <v>94</v>
      </c>
      <c r="AP1" s="10" t="s">
        <v>95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101</v>
      </c>
      <c r="AW1" s="10" t="s">
        <v>102</v>
      </c>
      <c r="AX1" s="10" t="s">
        <v>103</v>
      </c>
      <c r="AY1" s="10" t="s">
        <v>104</v>
      </c>
      <c r="AZ1" s="10" t="s">
        <v>105</v>
      </c>
      <c r="BA1" s="10" t="s">
        <v>106</v>
      </c>
      <c r="BB1" s="10" t="s">
        <v>107</v>
      </c>
      <c r="BC1" s="10" t="s">
        <v>108</v>
      </c>
      <c r="BD1" s="10" t="s">
        <v>109</v>
      </c>
      <c r="BE1" s="10" t="s">
        <v>110</v>
      </c>
      <c r="BF1" s="10" t="s">
        <v>111</v>
      </c>
      <c r="BG1" s="10" t="s">
        <v>112</v>
      </c>
      <c r="BH1" s="10" t="s">
        <v>113</v>
      </c>
      <c r="BI1" s="10" t="s">
        <v>114</v>
      </c>
      <c r="BJ1" s="10" t="s">
        <v>115</v>
      </c>
      <c r="BK1" s="10" t="s">
        <v>116</v>
      </c>
      <c r="BL1" s="10" t="s">
        <v>117</v>
      </c>
      <c r="BM1" s="10" t="s">
        <v>118</v>
      </c>
      <c r="BN1" s="10" t="s">
        <v>119</v>
      </c>
    </row>
    <row r="2" spans="1:66">
      <c r="A2" s="13">
        <v>37</v>
      </c>
      <c r="B2" t="s">
        <v>44</v>
      </c>
      <c r="C2" t="s">
        <v>45</v>
      </c>
      <c r="D2" t="s">
        <v>252</v>
      </c>
      <c r="E2" s="17">
        <f>FI[[#This Row],[3-Apr]]*3.1</f>
        <v>56.419999999999931</v>
      </c>
      <c r="F2" s="17">
        <f>FI[[#This Row],[4-Apr]]*3.1</f>
        <v>44.950000000000209</v>
      </c>
      <c r="G2" s="17">
        <f>FI[[#This Row],[5-Apr]]*3.1</f>
        <v>43.08999999999979</v>
      </c>
      <c r="H2" s="17">
        <f>FI[[#This Row],[6-Apr]]*3.1</f>
        <v>53.940000000000218</v>
      </c>
      <c r="I2" s="17">
        <f>FI[[#This Row],[7-Apr]]*3.1</f>
        <v>46.190000000000005</v>
      </c>
      <c r="J2" s="17">
        <f>FI[[#This Row],[8-Apr]]*3.1</f>
        <v>38.749999999999723</v>
      </c>
      <c r="K2" s="27">
        <f>FI[[#This Row],[9-Apr]]*3.1</f>
        <v>54.870000000000076</v>
      </c>
      <c r="L2" s="17" cm="1">
        <f t="array" ref="L2">FI[[#This Row],[10-Apr]]*(IF(FI[[#This Row],[Group Assignment]:[Group Assignment]] = "CHOW", 3.1, 4.9))</f>
        <v>42.16</v>
      </c>
      <c r="M2" s="17" cm="1">
        <f t="array" ref="M2">FI[[#This Row],[11-Apr]]*(IF(FI[[#This Row],[Group Assignment]:[Group Assignment]] = "CHOW", 3.1, 4.9))</f>
        <v>46.190000000000005</v>
      </c>
      <c r="N2" s="17" cm="1">
        <f t="array" ref="N2">FI[[#This Row],[12-Apr]]*(IF(FI[[#This Row],[Group Assignment]:[Group Assignment]] = "CHOW", 3.1, 4.9))</f>
        <v>45.26000000000014</v>
      </c>
      <c r="O2" s="17" cm="1">
        <f t="array" ref="O2">FI[[#This Row],[13-Apr]]*(IF(FI[[#This Row],[Group Assignment]:[Group Assignment]] = "CHOW", 3.1, 4.9))</f>
        <v>51.769999999999904</v>
      </c>
      <c r="P2" s="17" cm="1">
        <f t="array" ref="P2">FI[[#This Row],[14-Apr]]*(IF(FI[[#This Row],[Group Assignment]:[Group Assignment]] = "CHOW", 3.1, 4.9))</f>
        <v>53.009999999999863</v>
      </c>
      <c r="Q2" s="17" cm="1">
        <f t="array" ref="Q2">FI[[#This Row],[15-Apr]]*(IF(FI[[#This Row],[Group Assignment]:[Group Assignment]] = "CHOW", 3.1, 4.9))</f>
        <v>54.870000000000076</v>
      </c>
      <c r="R2" s="17" cm="1">
        <f t="array" ref="R2">FI[[#This Row],[16-Apr]]*(IF(FI[[#This Row],[Group Assignment]:[Group Assignment]] = "CHOW", 3.1, 4.9))</f>
        <v>50.839999999999996</v>
      </c>
      <c r="S2" s="17" cm="1">
        <f t="array" ref="S2">FI[[#This Row],[17-Apr]]*(IF(FI[[#This Row],[Group Assignment]:[Group Assignment]] = "CHOW", 3.1, 4.9))</f>
        <v>51.460000000000072</v>
      </c>
      <c r="T2" s="17" cm="1">
        <f t="array" ref="T2">FI[[#This Row],[18-Apr]]*(IF(FI[[#This Row],[Group Assignment]:[Group Assignment]] = "CHOW", 3.1, 4.9))</f>
        <v>56.109999999999722</v>
      </c>
      <c r="U2" s="17" cm="1">
        <f t="array" ref="U2">FI[[#This Row],[19-Apr]]*(IF(FI[[#This Row],[Group Assignment]:[Group Assignment]] = "CHOW", 3.1, 4.9))</f>
        <v>57.040000000000141</v>
      </c>
      <c r="V2" s="17" cm="1">
        <f t="array" ref="V2">FI[[#This Row],[20-Apr]]*(IF(FI[[#This Row],[Group Assignment]:[Group Assignment]] = "CHOW", 3.1, 4.9))</f>
        <v>50.530000000000072</v>
      </c>
      <c r="W2" s="17" cm="1">
        <f t="array" ref="W2">FI[[#This Row],[21-Apr]]*(IF(FI[[#This Row],[Group Assignment]:[Group Assignment]] = "CHOW", 3.1, 4.9))</f>
        <v>47.119999999999933</v>
      </c>
      <c r="X2" s="17" cm="1">
        <f t="array" ref="X2">FI[[#This Row],[22-Apr]]*(IF(FI[[#This Row],[Group Assignment]:[Group Assignment]] = "CHOW", 3.1, 4.9))</f>
        <v>54.869999999999933</v>
      </c>
      <c r="Y2" s="17" cm="1">
        <f t="array" ref="Y2">FI[[#This Row],[23-Apr]]*(IF(FI[[#This Row],[Group Assignment]:[Group Assignment]] = "CHOW", 3.1, 4.9))</f>
        <v>59.520000000000074</v>
      </c>
      <c r="Z2" s="17" cm="1">
        <f t="array" ref="Z2">FI[[#This Row],[24-Apr]]*(IF(FI[[#This Row],[Group Assignment]:[Group Assignment]] = "CHOW", 3.1, 4.9))</f>
        <v>37.20000000000028</v>
      </c>
      <c r="AA2" s="17" cm="1">
        <f t="array" ref="AA2">FI[[#This Row],[25-Apr]]*(IF(FI[[#This Row],[Group Assignment]:[Group Assignment]] = "CHOW", 3.1, 4.9))</f>
        <v>46.499999999999858</v>
      </c>
      <c r="AB2" s="17" cm="1">
        <f t="array" ref="AB2">FI[[#This Row],[26-Apr]]*(IF(FI[[#This Row],[Group Assignment]:[Group Assignment]] = "CHOW", 3.1, 4.9))</f>
        <v>48.36</v>
      </c>
      <c r="AC2" s="17" cm="1">
        <f t="array" ref="AC2">FI[[#This Row],[27-Apr]]*(IF(FI[[#This Row],[Group Assignment]:[Group Assignment]] = "CHOW", 3.1, 4.9))</f>
        <v>50.220000000000141</v>
      </c>
      <c r="AD2" s="17" cm="1">
        <f t="array" ref="AD2">FI[[#This Row],[28-Apr]]*(IF(FI[[#This Row],[Group Assignment]:[Group Assignment]] = "CHOW", 3.1, 4.9))</f>
        <v>35.33999999999979</v>
      </c>
      <c r="AE2" s="17" cm="1">
        <f t="array" ref="AE2">FI[[#This Row],[29-Apr]]*(IF(FI[[#This Row],[Group Assignment]:[Group Assignment]] = "CHOW", 3.1, 4.9))</f>
        <v>40.610000000000142</v>
      </c>
      <c r="AF2" s="17" cm="1">
        <f t="array" ref="AF2">FI[[#This Row],[30-Apr]]*(IF(FI[[#This Row],[Group Assignment]:[Group Assignment]] = "CHOW", 3.1, 4.9))</f>
        <v>52.699999999999939</v>
      </c>
      <c r="AG2" s="17" cm="1">
        <f t="array" ref="AG2">FI[[#This Row],[1-May]]*(IF(FI[[#This Row],[Group Assignment]:[Group Assignment]] = "CHOW", 3.1, 4.9))</f>
        <v>55.489999999999867</v>
      </c>
      <c r="AH2" s="17" cm="1">
        <f t="array" ref="AH2">FI[[#This Row],[2-May]]*(IF(FI[[#This Row],[Group Assignment]:[Group Assignment]] = "CHOW", 3.1, 4.9))</f>
        <v>42.160000000000103</v>
      </c>
      <c r="AI2" s="17" cm="1">
        <f t="array" ref="AI2">FI[[#This Row],[3-May]]*(IF(FI[[#This Row],[Group Assignment]:[Group Assignment]] = "CHOW", 3.1, 4.9))</f>
        <v>45.570000000000107</v>
      </c>
      <c r="AJ2" s="17" cm="1">
        <f t="array" ref="AJ2">FI[[#This Row],[4-May]]*(IF(FI[[#This Row],[Group Assignment]:[Group Assignment]] = "CHOW", 3.1, 4.9))</f>
        <v>54.869999999999933</v>
      </c>
      <c r="AK2" s="17" cm="1">
        <f t="array" ref="AK2">FI[[#This Row],[5-May]]*(IF(FI[[#This Row],[Group Assignment]:[Group Assignment]] = "CHOW", 3.1, 4.9))</f>
        <v>48.67</v>
      </c>
      <c r="AL2" s="17" cm="1">
        <f t="array" ref="AL2">FI[[#This Row],[6-May]]*(IF(FI[[#This Row],[Group Assignment]:[Group Assignment]] = "CHOW", 3.1, 4.9))</f>
        <v>48.980000000000004</v>
      </c>
      <c r="AM2" s="17" cm="1">
        <f t="array" ref="AM2">FI[[#This Row],[7-May]]*(IF(FI[[#This Row],[Group Assignment]:[Group Assignment]] = "CHOW", 3.1, 4.9))</f>
        <v>41.230000000000004</v>
      </c>
      <c r="AN2" s="17" cm="1">
        <f t="array" ref="AN2">FI[[#This Row],[8-May]]*(IF(FI[[#This Row],[Group Assignment]:[Group Assignment]] = "CHOW", 3.1, 4.9))</f>
        <v>62.62</v>
      </c>
      <c r="AO2" s="17" cm="1">
        <f t="array" ref="AO2">FI[[#This Row],[9-May]]*(IF(FI[[#This Row],[Group Assignment]:[Group Assignment]] = "CHOW", 3.1, 4.9))</f>
        <v>50.530000000000214</v>
      </c>
      <c r="AP2" s="17" cm="1">
        <f t="array" ref="AP2">FI[[#This Row],[10-May]]*(IF(FI[[#This Row],[Group Assignment]:[Group Assignment]] = "CHOW", 3.1, 4.9))</f>
        <v>47.119999999999933</v>
      </c>
      <c r="AQ2" s="17" cm="1">
        <f t="array" ref="AQ2">FI[[#This Row],[11-May]]*(IF(FI[[#This Row],[Group Assignment]:[Group Assignment]] = "CHOW", 3.1, 4.9))</f>
        <v>53.320000000000142</v>
      </c>
      <c r="AR2" s="17"/>
      <c r="AS2" s="17" cm="1">
        <f t="array" ref="AS2">FI[[#This Row],[13-May]]*(IF(FI[[#This Row],[Group Assignment]:[Group Assignment]] = "CHOW", 3.1, 4.9))</f>
        <v>114.38999999999987</v>
      </c>
      <c r="AT2" s="17" cm="1">
        <f t="array" ref="AT2">FI[[#This Row],[14-May]]*(IF(FI[[#This Row],[Group Assignment]:[Group Assignment]] = "CHOW", 3.1, 4.9))</f>
        <v>39.989999999999966</v>
      </c>
      <c r="AU2" s="17" cm="1">
        <f t="array" ref="AU2">FI[[#This Row],[15-May]]*(IF(FI[[#This Row],[Group Assignment]:[Group Assignment]] = "CHOW", 3.1, 4.9))</f>
        <v>42.470000000000034</v>
      </c>
      <c r="AV2" s="17" cm="1">
        <f t="array" ref="AV2">FI[[#This Row],[16-May]]*(IF(FI[[#This Row],[Group Assignment]:[Group Assignment]] = "CHOW", 3.1, 4.9))</f>
        <v>56.11000000000007</v>
      </c>
      <c r="AW2" s="17" cm="1">
        <f t="array" ref="AW2">FI[[#This Row],[17-May]]*(IF(FI[[#This Row],[Group Assignment]:[Group Assignment]] = "CHOW", 3.1, 4.9))</f>
        <v>56.109999999999864</v>
      </c>
      <c r="AX2" s="17" cm="1">
        <f t="array" ref="AX2">FI[[#This Row],[18-May]]*(IF(FI[[#This Row],[Group Assignment]:[Group Assignment]] = "CHOW", 3.1, 4.9))</f>
        <v>48.050000000000075</v>
      </c>
      <c r="AY2" s="17" cm="1">
        <f t="array" ref="AY2">FI[[#This Row],[19-May]]*(IF(FI[[#This Row],[Group Assignment]:[Group Assignment]] = "CHOW", 3.1, 4.9))</f>
        <v>46.499999999999929</v>
      </c>
      <c r="AZ2" s="17" cm="1">
        <f t="array" ref="AZ2">FI[[#This Row],[20-May]]*(IF(FI[[#This Row],[Group Assignment]:[Group Assignment]] = "CHOW", 3.1, 4.9))</f>
        <v>53.94000000000014</v>
      </c>
      <c r="BA2" s="17" cm="1">
        <f t="array" ref="BA2">FI[[#This Row],[21-May]]*(IF(FI[[#This Row],[Group Assignment]:[Group Assignment]] = "CHOW", 3.1, 4.9))</f>
        <v>60.449999999999967</v>
      </c>
      <c r="BB2" s="17" cm="1">
        <f t="array" ref="BB2">FI[[#This Row],[22-May]]*(IF(FI[[#This Row],[Group Assignment]:[Group Assignment]] = "CHOW", 3.1, 4.9))</f>
        <v>38.750000000000036</v>
      </c>
      <c r="BC2" s="17" cm="1">
        <f t="array" ref="BC2">FI[[#This Row],[23-May]]*(IF(FI[[#This Row],[Group Assignment]:[Group Assignment]] = "CHOW", 3.1, 4.9))</f>
        <v>43.089999999999932</v>
      </c>
      <c r="BD2" s="17" cm="1">
        <f t="array" ref="BD2">FI[[#This Row],[24-May]]*(IF(FI[[#This Row],[Group Assignment]:[Group Assignment]] = "CHOW", 3.1, 4.9))</f>
        <v>49.289999999999928</v>
      </c>
      <c r="BE2" s="17" cm="1">
        <f t="array" ref="BE2">FI[[#This Row],[25-May]]*(IF(FI[[#This Row],[Group Assignment]:[Group Assignment]] = "CHOW", 3.1, 4.9))</f>
        <v>57.040000000000141</v>
      </c>
      <c r="BF2" s="17" cm="1">
        <f t="array" ref="BF2">FI[[#This Row],[26-May]]*(IF(FI[[#This Row],[Group Assignment]:[Group Assignment]] = "CHOW", 3.1, 4.9))</f>
        <v>47.12000000000014</v>
      </c>
      <c r="BG2" s="17" cm="1">
        <f t="array" ref="BG2">FI[[#This Row],[27-May]]*(IF(FI[[#This Row],[Group Assignment]:[Group Assignment]] = "CHOW", 3.1, 4.9))</f>
        <v>46.809999999999718</v>
      </c>
      <c r="BH2" s="17" cm="1">
        <f t="array" ref="BH2">FI[[#This Row],[28-May]]*(IF(FI[[#This Row],[Group Assignment]:[Group Assignment]] = "CHOW", 3.1, 4.9))</f>
        <v>51.770000000000287</v>
      </c>
      <c r="BI2" s="17" cm="1">
        <f t="array" ref="BI2">FI[[#This Row],[29-May]]*(IF(FI[[#This Row],[Group Assignment]:[Group Assignment]] = "CHOW", 3.1, 4.9))</f>
        <v>51.460000000000008</v>
      </c>
      <c r="BJ2" s="17" cm="1">
        <f t="array" ref="BJ2">FI[[#This Row],[30-May]]*(IF(FI[[#This Row],[Group Assignment]:[Group Assignment]] = "CHOW", 3.1, 4.9))</f>
        <v>61.380000000000067</v>
      </c>
      <c r="BK2" s="17" cm="1">
        <f t="array" ref="BK2">FI[[#This Row],[31-May]]*(IF(FI[[#This Row],[Group Assignment]:[Group Assignment]] = "CHOW", 3.1, 4.9))</f>
        <v>44.639999999999858</v>
      </c>
      <c r="BL2" s="17" cm="1">
        <f t="array" ref="BL2">FI[[#This Row],[1-Jun]]*(IF(FI[[#This Row],[Group Assignment]:[Group Assignment]] = "CHOW", 3.1, 4.9))</f>
        <v>75.020000000000138</v>
      </c>
      <c r="BM2" s="17" cm="1">
        <f t="array" ref="BM2">FI[[#This Row],[2-Jun]]*(IF(FI[[#This Row],[Group Assignment]:[Group Assignment]] = "CHOW", 3.1, 4.9))</f>
        <v>46.499999999999929</v>
      </c>
      <c r="BN2" s="17" cm="1">
        <f t="array" ref="BN2">FI[[#This Row],[3-Jun]]*(IF(FI[[#This Row],[Group Assignment]:[Group Assignment]] = "CHOW", 3.1, 4.9))</f>
        <v>18.29000000000007</v>
      </c>
    </row>
    <row r="3" spans="1:66">
      <c r="A3" s="14">
        <v>38</v>
      </c>
      <c r="B3" t="s">
        <v>44</v>
      </c>
      <c r="C3" t="s">
        <v>47</v>
      </c>
      <c r="D3" t="s">
        <v>252</v>
      </c>
      <c r="E3" s="17">
        <f>FI[[#This Row],[3-Apr]]*3.1</f>
        <v>30.69</v>
      </c>
      <c r="F3" s="17">
        <f>FI[[#This Row],[4-Apr]]*3.1</f>
        <v>45.88</v>
      </c>
      <c r="G3" s="17">
        <f>FI[[#This Row],[5-Apr]]*3.1</f>
        <v>49.289999999999928</v>
      </c>
      <c r="H3" s="17">
        <f>FI[[#This Row],[6-Apr]]*3.1</f>
        <v>50.53</v>
      </c>
      <c r="I3" s="17">
        <f>FI[[#This Row],[7-Apr]]*3.1</f>
        <v>50.839999999999996</v>
      </c>
      <c r="J3" s="17">
        <f>FI[[#This Row],[8-Apr]]*3.1</f>
        <v>40.61000000000007</v>
      </c>
      <c r="K3" s="27">
        <f>FI[[#This Row],[9-Apr]]*3.1</f>
        <v>44.329999999999792</v>
      </c>
      <c r="L3" s="17" cm="1">
        <f t="array" ref="L3">FI[[#This Row],[10-Apr]]*(IF(FI[[#This Row],[Group Assignment]:[Group Assignment]] = "CHOW", 3.1, 4.9))</f>
        <v>56.35</v>
      </c>
      <c r="M3" s="17" cm="1">
        <f t="array" ref="M3">FI[[#This Row],[11-Apr]]*(IF(FI[[#This Row],[Group Assignment]:[Group Assignment]] = "CHOW", 3.1, 4.9))</f>
        <v>84.280000000000015</v>
      </c>
      <c r="N3" s="17" cm="1">
        <f t="array" ref="N3">FI[[#This Row],[12-Apr]]*(IF(FI[[#This Row],[Group Assignment]:[Group Assignment]] = "CHOW", 3.1, 4.9))</f>
        <v>80.850000000000009</v>
      </c>
      <c r="O3" s="17" cm="1">
        <f t="array" ref="O3">FI[[#This Row],[13-Apr]]*(IF(FI[[#This Row],[Group Assignment]:[Group Assignment]] = "CHOW", 3.1, 4.9))</f>
        <v>80.850000000000009</v>
      </c>
      <c r="P3" s="17" cm="1">
        <f t="array" ref="P3">FI[[#This Row],[14-Apr]]*(IF(FI[[#This Row],[Group Assignment]:[Group Assignment]] = "CHOW", 3.1, 4.9))</f>
        <v>80.360000000000028</v>
      </c>
      <c r="Q3" s="17" cm="1">
        <f t="array" ref="Q3">FI[[#This Row],[15-Apr]]*(IF(FI[[#This Row],[Group Assignment]:[Group Assignment]] = "CHOW", 3.1, 4.9))</f>
        <v>69.58</v>
      </c>
      <c r="R3" s="17" cm="1">
        <f t="array" ref="R3">FI[[#This Row],[16-Apr]]*(IF(FI[[#This Row],[Group Assignment]:[Group Assignment]] = "CHOW", 3.1, 4.9))</f>
        <v>73.989999999999981</v>
      </c>
      <c r="S3" s="17" cm="1">
        <f t="array" ref="S3">FI[[#This Row],[17-Apr]]*(IF(FI[[#This Row],[Group Assignment]:[Group Assignment]] = "CHOW", 3.1, 4.9))</f>
        <v>76.930000000000021</v>
      </c>
      <c r="T3" s="17" cm="1">
        <f t="array" ref="T3">FI[[#This Row],[18-Apr]]*(IF(FI[[#This Row],[Group Assignment]:[Group Assignment]] = "CHOW", 3.1, 4.9))</f>
        <v>57.820000000000057</v>
      </c>
      <c r="U3" s="17" cm="1">
        <f t="array" ref="U3">FI[[#This Row],[19-Apr]]*(IF(FI[[#This Row],[Group Assignment]:[Group Assignment]] = "CHOW", 3.1, 4.9))</f>
        <v>62.719999999999921</v>
      </c>
      <c r="V3" s="17" cm="1">
        <f t="array" ref="V3">FI[[#This Row],[20-Apr]]*(IF(FI[[#This Row],[Group Assignment]:[Group Assignment]] = "CHOW", 3.1, 4.9))</f>
        <v>72.520000000000067</v>
      </c>
      <c r="W3" s="17" cm="1">
        <f t="array" ref="W3">FI[[#This Row],[21-Apr]]*(IF(FI[[#This Row],[Group Assignment]:[Group Assignment]] = "CHOW", 3.1, 4.9))</f>
        <v>61.250000000000071</v>
      </c>
      <c r="X3" s="17" cm="1">
        <f t="array" ref="X3">FI[[#This Row],[22-Apr]]*(IF(FI[[#This Row],[Group Assignment]:[Group Assignment]] = "CHOW", 3.1, 4.9))</f>
        <v>54.880000000000017</v>
      </c>
      <c r="Y3" s="17" cm="1">
        <f t="array" ref="Y3">FI[[#This Row],[23-Apr]]*(IF(FI[[#This Row],[Group Assignment]:[Group Assignment]] = "CHOW", 3.1, 4.9))</f>
        <v>56.840000000000046</v>
      </c>
      <c r="Z3" s="17" cm="1">
        <f t="array" ref="Z3">FI[[#This Row],[24-Apr]]*(IF(FI[[#This Row],[Group Assignment]:[Group Assignment]] = "CHOW", 3.1, 4.9))</f>
        <v>48.019999999999918</v>
      </c>
      <c r="AA3" s="17" cm="1">
        <f t="array" ref="AA3">FI[[#This Row],[25-Apr]]*(IF(FI[[#This Row],[Group Assignment]:[Group Assignment]] = "CHOW", 3.1, 4.9))</f>
        <v>54.880000000000088</v>
      </c>
      <c r="AB3" s="17" cm="1">
        <f t="array" ref="AB3">FI[[#This Row],[26-Apr]]*(IF(FI[[#This Row],[Group Assignment]:[Group Assignment]] = "CHOW", 3.1, 4.9))</f>
        <v>58.30999999999996</v>
      </c>
      <c r="AC3" s="17" cm="1">
        <f t="array" ref="AC3">FI[[#This Row],[27-Apr]]*(IF(FI[[#This Row],[Group Assignment]:[Group Assignment]] = "CHOW", 3.1, 4.9))</f>
        <v>62.229999999999947</v>
      </c>
      <c r="AD3" s="17" cm="1">
        <f t="array" ref="AD3">FI[[#This Row],[28-Apr]]*(IF(FI[[#This Row],[Group Assignment]:[Group Assignment]] = "CHOW", 3.1, 4.9))</f>
        <v>40.180000000000014</v>
      </c>
      <c r="AE3" s="17" cm="1">
        <f t="array" ref="AE3">FI[[#This Row],[29-Apr]]*(IF(FI[[#This Row],[Group Assignment]:[Group Assignment]] = "CHOW", 3.1, 4.9))</f>
        <v>38.709999999999958</v>
      </c>
      <c r="AF3" s="17" cm="1">
        <f t="array" ref="AF3">FI[[#This Row],[30-Apr]]*(IF(FI[[#This Row],[Group Assignment]:[Group Assignment]] = "CHOW", 3.1, 4.9))</f>
        <v>40.670000000000059</v>
      </c>
      <c r="AG3" s="17" cm="1">
        <f t="array" ref="AG3">FI[[#This Row],[1-May]]*(IF(FI[[#This Row],[Group Assignment]:[Group Assignment]] = "CHOW", 3.1, 4.9))</f>
        <v>57.329999999999949</v>
      </c>
      <c r="AH3" s="17" cm="1">
        <f t="array" ref="AH3">FI[[#This Row],[2-May]]*(IF(FI[[#This Row],[Group Assignment]:[Group Assignment]] = "CHOW", 3.1, 4.9))</f>
        <v>54.880000000000017</v>
      </c>
      <c r="AI3" s="17" cm="1">
        <f t="array" ref="AI3">FI[[#This Row],[3-May]]*(IF(FI[[#This Row],[Group Assignment]:[Group Assignment]] = "CHOW", 3.1, 4.9))</f>
        <v>43.610000000000028</v>
      </c>
      <c r="AJ3" s="17" cm="1">
        <f t="array" ref="AJ3">FI[[#This Row],[4-May]]*(IF(FI[[#This Row],[Group Assignment]:[Group Assignment]] = "CHOW", 3.1, 4.9))</f>
        <v>49.980000000000089</v>
      </c>
      <c r="AK3" s="17" cm="1">
        <f t="array" ref="AK3">FI[[#This Row],[5-May]]*(IF(FI[[#This Row],[Group Assignment]:[Group Assignment]] = "CHOW", 3.1, 4.9))</f>
        <v>58.30999999999996</v>
      </c>
      <c r="AL3" s="17" cm="1">
        <f t="array" ref="AL3">FI[[#This Row],[6-May]]*(IF(FI[[#This Row],[Group Assignment]:[Group Assignment]] = "CHOW", 3.1, 4.9))</f>
        <v>47.039999999999978</v>
      </c>
      <c r="AM3" s="17" cm="1">
        <f t="array" ref="AM3">FI[[#This Row],[7-May]]*(IF(FI[[#This Row],[Group Assignment]:[Group Assignment]] = "CHOW", 3.1, 4.9))</f>
        <v>65.169999999999987</v>
      </c>
      <c r="AN3" s="17" cm="1">
        <f t="array" ref="AN3">FI[[#This Row],[8-May]]*(IF(FI[[#This Row],[Group Assignment]:[Group Assignment]] = "CHOW", 3.1, 4.9))</f>
        <v>44.1</v>
      </c>
      <c r="AO3" s="17" cm="1">
        <f t="array" ref="AO3">FI[[#This Row],[9-May]]*(IF(FI[[#This Row],[Group Assignment]:[Group Assignment]] = "CHOW", 3.1, 4.9))</f>
        <v>54.389999999999951</v>
      </c>
      <c r="AP3" s="17" cm="1">
        <f t="array" ref="AP3">FI[[#This Row],[10-May]]*(IF(FI[[#This Row],[Group Assignment]:[Group Assignment]] = "CHOW", 3.1, 4.9))</f>
        <v>60.27000000000006</v>
      </c>
      <c r="AQ3" s="17" cm="1">
        <f t="array" ref="AQ3">FI[[#This Row],[11-May]]*(IF(FI[[#This Row],[Group Assignment]:[Group Assignment]] = "CHOW", 3.1, 4.9))</f>
        <v>49.489999999999974</v>
      </c>
      <c r="AR3" s="17"/>
      <c r="AS3" s="17" cm="1">
        <f t="array" ref="AS3">FI[[#This Row],[13-May]]*(IF(FI[[#This Row],[Group Assignment]:[Group Assignment]] = "CHOW", 3.1, 4.9))</f>
        <v>108.78000000000002</v>
      </c>
      <c r="AT3" s="17" cm="1">
        <f t="array" ref="AT3">FI[[#This Row],[14-May]]*(IF(FI[[#This Row],[Group Assignment]:[Group Assignment]] = "CHOW", 3.1, 4.9))</f>
        <v>49.980000000000089</v>
      </c>
      <c r="AU3" s="17" cm="1">
        <f t="array" ref="AU3">FI[[#This Row],[15-May]]*(IF(FI[[#This Row],[Group Assignment]:[Group Assignment]] = "CHOW", 3.1, 4.9))</f>
        <v>53.899999999999935</v>
      </c>
      <c r="AV3" s="17" cm="1">
        <f t="array" ref="AV3">FI[[#This Row],[16-May]]*(IF(FI[[#This Row],[Group Assignment]:[Group Assignment]] = "CHOW", 3.1, 4.9))</f>
        <v>51.45</v>
      </c>
      <c r="AW3" s="17" cm="1">
        <f t="array" ref="AW3">FI[[#This Row],[17-May]]*(IF(FI[[#This Row],[Group Assignment]:[Group Assignment]] = "CHOW", 3.1, 4.9))</f>
        <v>51.939999999999976</v>
      </c>
      <c r="AX3" s="17" cm="1">
        <f t="array" ref="AX3">FI[[#This Row],[18-May]]*(IF(FI[[#This Row],[Group Assignment]:[Group Assignment]] = "CHOW", 3.1, 4.9))</f>
        <v>30.870000000000058</v>
      </c>
      <c r="AY3" s="17" cm="1">
        <f t="array" ref="AY3">FI[[#This Row],[19-May]]*(IF(FI[[#This Row],[Group Assignment]:[Group Assignment]] = "CHOW", 3.1, 4.9))</f>
        <v>65.169999999999987</v>
      </c>
      <c r="AZ3" s="17" cm="1">
        <f t="array" ref="AZ3">FI[[#This Row],[20-May]]*(IF(FI[[#This Row],[Group Assignment]:[Group Assignment]] = "CHOW", 3.1, 4.9))</f>
        <v>51.939999999999976</v>
      </c>
      <c r="BA3" s="17" cm="1">
        <f t="array" ref="BA3">FI[[#This Row],[21-May]]*(IF(FI[[#This Row],[Group Assignment]:[Group Assignment]] = "CHOW", 3.1, 4.9))</f>
        <v>41.650000000000006</v>
      </c>
      <c r="BB3" s="17" cm="1">
        <f t="array" ref="BB3">FI[[#This Row],[22-May]]*(IF(FI[[#This Row],[Group Assignment]:[Group Assignment]] = "CHOW", 3.1, 4.9))</f>
        <v>59.780000000000086</v>
      </c>
      <c r="BC3" s="17" cm="1">
        <f t="array" ref="BC3">FI[[#This Row],[23-May]]*(IF(FI[[#This Row],[Group Assignment]:[Group Assignment]] = "CHOW", 3.1, 4.9))</f>
        <v>72.519999999999925</v>
      </c>
      <c r="BD3" s="17" cm="1">
        <f t="array" ref="BD3">FI[[#This Row],[24-May]]*(IF(FI[[#This Row],[Group Assignment]:[Group Assignment]] = "CHOW", 3.1, 4.9))</f>
        <v>44.590000000000046</v>
      </c>
      <c r="BE3" s="17" cm="1">
        <f t="array" ref="BE3">FI[[#This Row],[25-May]]*(IF(FI[[#This Row],[Group Assignment]:[Group Assignment]] = "CHOW", 3.1, 4.9))</f>
        <v>64.190000000000111</v>
      </c>
      <c r="BF3" s="17" cm="1">
        <f t="array" ref="BF3">FI[[#This Row],[26-May]]*(IF(FI[[#This Row],[Group Assignment]:[Group Assignment]] = "CHOW", 3.1, 4.9))</f>
        <v>54.389999999999979</v>
      </c>
      <c r="BG3" s="17" cm="1">
        <f t="array" ref="BG3">FI[[#This Row],[27-May]]*(IF(FI[[#This Row],[Group Assignment]:[Group Assignment]] = "CHOW", 3.1, 4.9))</f>
        <v>61.250000000000007</v>
      </c>
      <c r="BH3" s="17" cm="1">
        <f t="array" ref="BH3">FI[[#This Row],[28-May]]*(IF(FI[[#This Row],[Group Assignment]:[Group Assignment]] = "CHOW", 3.1, 4.9))</f>
        <v>41.650000000000006</v>
      </c>
      <c r="BI3" s="17" cm="1">
        <f t="array" ref="BI3">FI[[#This Row],[29-May]]*(IF(FI[[#This Row],[Group Assignment]:[Group Assignment]] = "CHOW", 3.1, 4.9))</f>
        <v>43.609999999999964</v>
      </c>
      <c r="BJ3" s="17" cm="1">
        <f t="array" ref="BJ3">FI[[#This Row],[30-May]]*(IF(FI[[#This Row],[Group Assignment]:[Group Assignment]] = "CHOW", 3.1, 4.9))</f>
        <v>67.130000000000067</v>
      </c>
      <c r="BK3" s="17" cm="1">
        <f t="array" ref="BK3">FI[[#This Row],[31-May]]*(IF(FI[[#This Row],[Group Assignment]:[Group Assignment]] = "CHOW", 3.1, 4.9))</f>
        <v>59.779999999999951</v>
      </c>
      <c r="BL3" s="17" cm="1">
        <f t="array" ref="BL3">FI[[#This Row],[1-Jun]]*(IF(FI[[#This Row],[Group Assignment]:[Group Assignment]] = "CHOW", 3.1, 4.9))</f>
        <v>85.260000000000034</v>
      </c>
      <c r="BM3" s="17" cm="1">
        <f t="array" ref="BM3">FI[[#This Row],[2-Jun]]*(IF(FI[[#This Row],[Group Assignment]:[Group Assignment]] = "CHOW", 3.1, 4.9))</f>
        <v>35.280000000000015</v>
      </c>
      <c r="BN3" s="17" cm="1">
        <f t="array" ref="BN3">FI[[#This Row],[3-Jun]]*(IF(FI[[#This Row],[Group Assignment]:[Group Assignment]] = "CHOW", 3.1, 4.9))</f>
        <v>33.319999999999986</v>
      </c>
    </row>
    <row r="4" spans="1:66">
      <c r="A4" s="13">
        <v>39</v>
      </c>
      <c r="B4" t="s">
        <v>44</v>
      </c>
      <c r="C4" t="s">
        <v>46</v>
      </c>
      <c r="D4" t="s">
        <v>252</v>
      </c>
      <c r="E4" s="17">
        <f>FI[[#This Row],[3-Apr]]*3.1</f>
        <v>46.189999999999785</v>
      </c>
      <c r="F4" s="17">
        <f>FI[[#This Row],[4-Apr]]*3.1</f>
        <v>44.330000000000069</v>
      </c>
      <c r="G4" s="17">
        <f>FI[[#This Row],[5-Apr]]*3.1</f>
        <v>56.42000000000008</v>
      </c>
      <c r="H4" s="17">
        <f>FI[[#This Row],[6-Apr]]*3.1</f>
        <v>49.910000000000075</v>
      </c>
      <c r="I4" s="17">
        <f>FI[[#This Row],[7-Apr]]*3.1</f>
        <v>53.32</v>
      </c>
      <c r="J4" s="17">
        <f>FI[[#This Row],[8-Apr]]*3.1</f>
        <v>46.810000000000073</v>
      </c>
      <c r="K4" s="27">
        <f>FI[[#This Row],[9-Apr]]*3.1</f>
        <v>53.009999999999863</v>
      </c>
      <c r="L4" s="17" cm="1">
        <f t="array" ref="L4">FI[[#This Row],[10-Apr]]*(IF(FI[[#This Row],[Group Assignment]:[Group Assignment]] = "CHOW", 3.1, 4.9))</f>
        <v>91.140000000000015</v>
      </c>
      <c r="M4" s="17" cm="1">
        <f t="array" ref="M4">FI[[#This Row],[11-Apr]]*(IF(FI[[#This Row],[Group Assignment]:[Group Assignment]] = "CHOW", 3.1, 4.9))</f>
        <v>68.110000000000028</v>
      </c>
      <c r="N4" s="17" cm="1">
        <f t="array" ref="N4">FI[[#This Row],[12-Apr]]*(IF(FI[[#This Row],[Group Assignment]:[Group Assignment]] = "CHOW", 3.1, 4.9))</f>
        <v>79.380000000000024</v>
      </c>
      <c r="O4" s="17" cm="1">
        <f t="array" ref="O4">FI[[#This Row],[13-Apr]]*(IF(FI[[#This Row],[Group Assignment]:[Group Assignment]] = "CHOW", 3.1, 4.9))</f>
        <v>80.360000000000028</v>
      </c>
      <c r="P4" s="17" cm="1">
        <f t="array" ref="P4">FI[[#This Row],[14-Apr]]*(IF(FI[[#This Row],[Group Assignment]:[Group Assignment]] = "CHOW", 3.1, 4.9))</f>
        <v>82.32</v>
      </c>
      <c r="Q4" s="17" cm="1">
        <f t="array" ref="Q4">FI[[#This Row],[15-Apr]]*(IF(FI[[#This Row],[Group Assignment]:[Group Assignment]] = "CHOW", 3.1, 4.9))</f>
        <v>72.030000000000015</v>
      </c>
      <c r="R4" s="17" cm="1">
        <f t="array" ref="R4">FI[[#This Row],[16-Apr]]*(IF(FI[[#This Row],[Group Assignment]:[Group Assignment]] = "CHOW", 3.1, 4.9))</f>
        <v>75.459999999999965</v>
      </c>
      <c r="S4" s="17" cm="1">
        <f t="array" ref="S4">FI[[#This Row],[17-Apr]]*(IF(FI[[#This Row],[Group Assignment]:[Group Assignment]] = "CHOW", 3.1, 4.9))</f>
        <v>77.419999999999987</v>
      </c>
      <c r="T4" s="17" cm="1">
        <f t="array" ref="T4">FI[[#This Row],[18-Apr]]*(IF(FI[[#This Row],[Group Assignment]:[Group Assignment]] = "CHOW", 3.1, 4.9))</f>
        <v>71.540000000000049</v>
      </c>
      <c r="U4" s="17" cm="1">
        <f t="array" ref="U4">FI[[#This Row],[19-Apr]]*(IF(FI[[#This Row],[Group Assignment]:[Group Assignment]] = "CHOW", 3.1, 4.9))</f>
        <v>60.269999999999918</v>
      </c>
      <c r="V4" s="17" cm="1">
        <f t="array" ref="V4">FI[[#This Row],[20-Apr]]*(IF(FI[[#This Row],[Group Assignment]:[Group Assignment]] = "CHOW", 3.1, 4.9))</f>
        <v>67.620000000000061</v>
      </c>
      <c r="W4" s="17" cm="1">
        <f t="array" ref="W4">FI[[#This Row],[21-Apr]]*(IF(FI[[#This Row],[Group Assignment]:[Group Assignment]] = "CHOW", 3.1, 4.9))</f>
        <v>56.35</v>
      </c>
      <c r="X4" s="17" cm="1">
        <f t="array" ref="X4">FI[[#This Row],[22-Apr]]*(IF(FI[[#This Row],[Group Assignment]:[Group Assignment]] = "CHOW", 3.1, 4.9))</f>
        <v>73.5</v>
      </c>
      <c r="Y4" s="17" cm="1">
        <f t="array" ref="Y4">FI[[#This Row],[23-Apr]]*(IF(FI[[#This Row],[Group Assignment]:[Group Assignment]] = "CHOW", 3.1, 4.9))</f>
        <v>51.939999999999976</v>
      </c>
      <c r="Z4" s="17" cm="1">
        <f t="array" ref="Z4">FI[[#This Row],[24-Apr]]*(IF(FI[[#This Row],[Group Assignment]:[Group Assignment]] = "CHOW", 3.1, 4.9))</f>
        <v>65.170000000000059</v>
      </c>
      <c r="AA4" s="17" cm="1">
        <f t="array" ref="AA4">FI[[#This Row],[25-Apr]]*(IF(FI[[#This Row],[Group Assignment]:[Group Assignment]] = "CHOW", 3.1, 4.9))</f>
        <v>67.61999999999999</v>
      </c>
      <c r="AB4" s="17" cm="1">
        <f t="array" ref="AB4">FI[[#This Row],[26-Apr]]*(IF(FI[[#This Row],[Group Assignment]:[Group Assignment]] = "CHOW", 3.1, 4.9))</f>
        <v>54.389999999999979</v>
      </c>
      <c r="AC4" s="17" cm="1">
        <f t="array" ref="AC4">FI[[#This Row],[27-Apr]]*(IF(FI[[#This Row],[Group Assignment]:[Group Assignment]] = "CHOW", 3.1, 4.9))</f>
        <v>56.839999999999975</v>
      </c>
      <c r="AD4" s="17" cm="1">
        <f t="array" ref="AD4">FI[[#This Row],[28-Apr]]*(IF(FI[[#This Row],[Group Assignment]:[Group Assignment]] = "CHOW", 3.1, 4.9))</f>
        <v>52.919999999999987</v>
      </c>
      <c r="AE4" s="17" cm="1">
        <f t="array" ref="AE4">FI[[#This Row],[29-Apr]]*(IF(FI[[#This Row],[Group Assignment]:[Group Assignment]] = "CHOW", 3.1, 4.9))</f>
        <v>44.1</v>
      </c>
      <c r="AF4" s="17" cm="1">
        <f t="array" ref="AF4">FI[[#This Row],[30-Apr]]*(IF(FI[[#This Row],[Group Assignment]:[Group Assignment]] = "CHOW", 3.1, 4.9))</f>
        <v>54.880000000000017</v>
      </c>
      <c r="AG4" s="17" cm="1">
        <f t="array" ref="AG4">FI[[#This Row],[1-May]]*(IF(FI[[#This Row],[Group Assignment]:[Group Assignment]] = "CHOW", 3.1, 4.9))</f>
        <v>35.280000000000015</v>
      </c>
      <c r="AH4" s="17" cm="1">
        <f t="array" ref="AH4">FI[[#This Row],[2-May]]*(IF(FI[[#This Row],[Group Assignment]:[Group Assignment]] = "CHOW", 3.1, 4.9))</f>
        <v>54.880000000000017</v>
      </c>
      <c r="AI4" s="17" cm="1">
        <f t="array" ref="AI4">FI[[#This Row],[3-May]]*(IF(FI[[#This Row],[Group Assignment]:[Group Assignment]] = "CHOW", 3.1, 4.9))</f>
        <v>49</v>
      </c>
      <c r="AJ4" s="17" cm="1">
        <f t="array" ref="AJ4">FI[[#This Row],[4-May]]*(IF(FI[[#This Row],[Group Assignment]:[Group Assignment]] = "CHOW", 3.1, 4.9))</f>
        <v>64.189999999999984</v>
      </c>
      <c r="AK4" s="17" cm="1">
        <f t="array" ref="AK4">FI[[#This Row],[5-May]]*(IF(FI[[#This Row],[Group Assignment]:[Group Assignment]] = "CHOW", 3.1, 4.9))</f>
        <v>38.710000000000029</v>
      </c>
      <c r="AL4" s="17" cm="1">
        <f t="array" ref="AL4">FI[[#This Row],[6-May]]*(IF(FI[[#This Row],[Group Assignment]:[Group Assignment]] = "CHOW", 3.1, 4.9))</f>
        <v>41.160000000000032</v>
      </c>
      <c r="AM4" s="17" cm="1">
        <f t="array" ref="AM4">FI[[#This Row],[7-May]]*(IF(FI[[#This Row],[Group Assignment]:[Group Assignment]] = "CHOW", 3.1, 4.9))</f>
        <v>55.860000000000035</v>
      </c>
      <c r="AN4" s="17" cm="1">
        <f t="array" ref="AN4">FI[[#This Row],[8-May]]*(IF(FI[[#This Row],[Group Assignment]:[Group Assignment]] = "CHOW", 3.1, 4.9))</f>
        <v>51.939999999999976</v>
      </c>
      <c r="AO4" s="17" cm="1">
        <f t="array" ref="AO4">FI[[#This Row],[9-May]]*(IF(FI[[#This Row],[Group Assignment]:[Group Assignment]] = "CHOW", 3.1, 4.9))</f>
        <v>52.919999999999987</v>
      </c>
      <c r="AP4" s="17" cm="1">
        <f t="array" ref="AP4">FI[[#This Row],[10-May]]*(IF(FI[[#This Row],[Group Assignment]:[Group Assignment]] = "CHOW", 3.1, 4.9))</f>
        <v>47.039999999999978</v>
      </c>
      <c r="AQ4" s="17" cm="1">
        <f t="array" ref="AQ4">FI[[#This Row],[11-May]]*(IF(FI[[#This Row],[Group Assignment]:[Group Assignment]] = "CHOW", 3.1, 4.9))</f>
        <v>58.799999999999933</v>
      </c>
      <c r="AR4" s="17"/>
      <c r="AS4" s="17" cm="1">
        <f t="array" ref="AS4">FI[[#This Row],[13-May]]*(IF(FI[[#This Row],[Group Assignment]:[Group Assignment]] = "CHOW", 3.1, 4.9))</f>
        <v>104.36999999999999</v>
      </c>
      <c r="AT4" s="17" cm="1">
        <f t="array" ref="AT4">FI[[#This Row],[14-May]]*(IF(FI[[#This Row],[Group Assignment]:[Group Assignment]] = "CHOW", 3.1, 4.9))</f>
        <v>58.310000000000031</v>
      </c>
      <c r="AU4" s="17" cm="1">
        <f t="array" ref="AU4">FI[[#This Row],[15-May]]*(IF(FI[[#This Row],[Group Assignment]:[Group Assignment]] = "CHOW", 3.1, 4.9))</f>
        <v>59.290000000000092</v>
      </c>
      <c r="AV4" s="17" cm="1">
        <f t="array" ref="AV4">FI[[#This Row],[16-May]]*(IF(FI[[#This Row],[Group Assignment]:[Group Assignment]] = "CHOW", 3.1, 4.9))</f>
        <v>48.509999999999891</v>
      </c>
      <c r="AW4" s="17" cm="1">
        <f t="array" ref="AW4">FI[[#This Row],[17-May]]*(IF(FI[[#This Row],[Group Assignment]:[Group Assignment]] = "CHOW", 3.1, 4.9))</f>
        <v>39.200000000000003</v>
      </c>
      <c r="AX4" s="17" cm="1">
        <f t="array" ref="AX4">FI[[#This Row],[18-May]]*(IF(FI[[#This Row],[Group Assignment]:[Group Assignment]] = "CHOW", 3.1, 4.9))</f>
        <v>46.550000000000075</v>
      </c>
      <c r="AY4" s="17" cm="1">
        <f t="array" ref="AY4">FI[[#This Row],[19-May]]*(IF(FI[[#This Row],[Group Assignment]:[Group Assignment]] = "CHOW", 3.1, 4.9))</f>
        <v>59.289999999999978</v>
      </c>
      <c r="AZ4" s="17" cm="1">
        <f t="array" ref="AZ4">FI[[#This Row],[20-May]]*(IF(FI[[#This Row],[Group Assignment]:[Group Assignment]] = "CHOW", 3.1, 4.9))</f>
        <v>65.659999999999897</v>
      </c>
      <c r="BA4" s="17" cm="1">
        <f t="array" ref="BA4">FI[[#This Row],[21-May]]*(IF(FI[[#This Row],[Group Assignment]:[Group Assignment]] = "CHOW", 3.1, 4.9))</f>
        <v>60.760000000000034</v>
      </c>
      <c r="BB4" s="17" cm="1">
        <f t="array" ref="BB4">FI[[#This Row],[22-May]]*(IF(FI[[#This Row],[Group Assignment]:[Group Assignment]] = "CHOW", 3.1, 4.9))</f>
        <v>50.469999999999921</v>
      </c>
      <c r="BC4" s="17" cm="1">
        <f t="array" ref="BC4">FI[[#This Row],[23-May]]*(IF(FI[[#This Row],[Group Assignment]:[Group Assignment]] = "CHOW", 3.1, 4.9))</f>
        <v>56.839999999999975</v>
      </c>
      <c r="BD4" s="17" cm="1">
        <f t="array" ref="BD4">FI[[#This Row],[24-May]]*(IF(FI[[#This Row],[Group Assignment]:[Group Assignment]] = "CHOW", 3.1, 4.9))</f>
        <v>53.410000000000032</v>
      </c>
      <c r="BE4" s="17" cm="1">
        <f t="array" ref="BE4">FI[[#This Row],[25-May]]*(IF(FI[[#This Row],[Group Assignment]:[Group Assignment]] = "CHOW", 3.1, 4.9))</f>
        <v>100.45</v>
      </c>
      <c r="BF4" s="17" cm="1">
        <f t="array" ref="BF4">FI[[#This Row],[26-May]]*(IF(FI[[#This Row],[Group Assignment]:[Group Assignment]] = "CHOW", 3.1, 4.9))</f>
        <v>33.810000000000031</v>
      </c>
      <c r="BG4" s="17" cm="1">
        <f t="array" ref="BG4">FI[[#This Row],[27-May]]*(IF(FI[[#This Row],[Group Assignment]:[Group Assignment]] = "CHOW", 3.1, 4.9))</f>
        <v>40.17999999999995</v>
      </c>
      <c r="BH4" s="17" cm="1">
        <f t="array" ref="BH4">FI[[#This Row],[28-May]]*(IF(FI[[#This Row],[Group Assignment]:[Group Assignment]] = "CHOW", 3.1, 4.9))</f>
        <v>46.550000000000004</v>
      </c>
      <c r="BI4" s="17" cm="1">
        <f t="array" ref="BI4">FI[[#This Row],[29-May]]*(IF(FI[[#This Row],[Group Assignment]:[Group Assignment]] = "CHOW", 3.1, 4.9))</f>
        <v>44.1</v>
      </c>
      <c r="BJ4" s="17" cm="1">
        <f t="array" ref="BJ4">FI[[#This Row],[30-May]]*(IF(FI[[#This Row],[Group Assignment]:[Group Assignment]] = "CHOW", 3.1, 4.9))</f>
        <v>76.930000000000092</v>
      </c>
      <c r="BK4" s="17" cm="1">
        <f t="array" ref="BK4">FI[[#This Row],[31-May]]*(IF(FI[[#This Row],[Group Assignment]:[Group Assignment]] = "CHOW", 3.1, 4.9))</f>
        <v>48.019999999999918</v>
      </c>
      <c r="BL4" s="17" cm="1">
        <f t="array" ref="BL4">FI[[#This Row],[1-Jun]]*(IF(FI[[#This Row],[Group Assignment]:[Group Assignment]] = "CHOW", 3.1, 4.9))</f>
        <v>53.410000000000032</v>
      </c>
      <c r="BM4" s="17" cm="1">
        <f t="array" ref="BM4">FI[[#This Row],[2-Jun]]*(IF(FI[[#This Row],[Group Assignment]:[Group Assignment]] = "CHOW", 3.1, 4.9))</f>
        <v>56.35</v>
      </c>
      <c r="BN4" s="17" cm="1">
        <f t="array" ref="BN4">FI[[#This Row],[3-Jun]]*(IF(FI[[#This Row],[Group Assignment]:[Group Assignment]] = "CHOW", 3.1, 4.9))</f>
        <v>32.340000000000046</v>
      </c>
    </row>
    <row r="5" spans="1:66">
      <c r="A5" s="14">
        <v>40</v>
      </c>
      <c r="B5" t="s">
        <v>44</v>
      </c>
      <c r="C5" t="s">
        <v>46</v>
      </c>
      <c r="D5" t="s">
        <v>252</v>
      </c>
      <c r="E5" s="17">
        <f>FI[[#This Row],[3-Apr]]*3.1</f>
        <v>45.87999999999986</v>
      </c>
      <c r="F5" s="17">
        <f>FI[[#This Row],[4-Apr]]*3.1</f>
        <v>54.870000000000289</v>
      </c>
      <c r="G5" s="17">
        <f>FI[[#This Row],[5-Apr]]*3.1</f>
        <v>46.809999999999931</v>
      </c>
      <c r="H5" s="17">
        <f>FI[[#This Row],[6-Apr]]*3.1</f>
        <v>50.840000000000074</v>
      </c>
      <c r="I5" s="17">
        <f>FI[[#This Row],[7-Apr]]*3.1</f>
        <v>44.639999999999858</v>
      </c>
      <c r="J5" s="17">
        <f>FI[[#This Row],[8-Apr]]*3.1</f>
        <v>49.59999999999993</v>
      </c>
      <c r="K5" s="27">
        <f>FI[[#This Row],[9-Apr]]*3.1</f>
        <v>50.22</v>
      </c>
      <c r="L5" s="17" cm="1">
        <f t="array" ref="L5">FI[[#This Row],[10-Apr]]*(IF(FI[[#This Row],[Group Assignment]:[Group Assignment]] = "CHOW", 3.1, 4.9))</f>
        <v>84.77</v>
      </c>
      <c r="M5" s="17" cm="1">
        <f t="array" ref="M5">FI[[#This Row],[11-Apr]]*(IF(FI[[#This Row],[Group Assignment]:[Group Assignment]] = "CHOW", 3.1, 4.9))</f>
        <v>82.319999999999922</v>
      </c>
      <c r="N5" s="17" cm="1">
        <f t="array" ref="N5">FI[[#This Row],[12-Apr]]*(IF(FI[[#This Row],[Group Assignment]:[Group Assignment]] = "CHOW", 3.1, 4.9))</f>
        <v>75.95</v>
      </c>
      <c r="O5" s="17" cm="1">
        <f t="array" ref="O5">FI[[#This Row],[13-Apr]]*(IF(FI[[#This Row],[Group Assignment]:[Group Assignment]] = "CHOW", 3.1, 4.9))</f>
        <v>73.989999999999981</v>
      </c>
      <c r="P5" s="17" cm="1">
        <f t="array" ref="P5">FI[[#This Row],[14-Apr]]*(IF(FI[[#This Row],[Group Assignment]:[Group Assignment]] = "CHOW", 3.1, 4.9))</f>
        <v>90.65</v>
      </c>
      <c r="Q5" s="17" cm="1">
        <f t="array" ref="Q5">FI[[#This Row],[15-Apr]]*(IF(FI[[#This Row],[Group Assignment]:[Group Assignment]] = "CHOW", 3.1, 4.9))</f>
        <v>68.110000000000028</v>
      </c>
      <c r="R5" s="17" cm="1">
        <f t="array" ref="R5">FI[[#This Row],[16-Apr]]*(IF(FI[[#This Row],[Group Assignment]:[Group Assignment]] = "CHOW", 3.1, 4.9))</f>
        <v>75.459999999999965</v>
      </c>
      <c r="S5" s="17" cm="1">
        <f t="array" ref="S5">FI[[#This Row],[17-Apr]]*(IF(FI[[#This Row],[Group Assignment]:[Group Assignment]] = "CHOW", 3.1, 4.9))</f>
        <v>74.969999999999985</v>
      </c>
      <c r="T5" s="17" cm="1">
        <f t="array" ref="T5">FI[[#This Row],[18-Apr]]*(IF(FI[[#This Row],[Group Assignment]:[Group Assignment]] = "CHOW", 3.1, 4.9))</f>
        <v>69.580000000000013</v>
      </c>
      <c r="U5" s="17" cm="1">
        <f t="array" ref="U5">FI[[#This Row],[19-Apr]]*(IF(FI[[#This Row],[Group Assignment]:[Group Assignment]] = "CHOW", 3.1, 4.9))</f>
        <v>59.780000000000086</v>
      </c>
      <c r="V5" s="17" cm="1">
        <f t="array" ref="V5">FI[[#This Row],[20-Apr]]*(IF(FI[[#This Row],[Group Assignment]:[Group Assignment]] = "CHOW", 3.1, 4.9))</f>
        <v>52.919999999999987</v>
      </c>
      <c r="W5" s="17" cm="1">
        <f t="array" ref="W5">FI[[#This Row],[21-Apr]]*(IF(FI[[#This Row],[Group Assignment]:[Group Assignment]] = "CHOW", 3.1, 4.9))</f>
        <v>43.11999999999999</v>
      </c>
      <c r="X5" s="17" cm="1">
        <f t="array" ref="X5">FI[[#This Row],[22-Apr]]*(IF(FI[[#This Row],[Group Assignment]:[Group Assignment]] = "CHOW", 3.1, 4.9))</f>
        <v>50.960000000000029</v>
      </c>
      <c r="Y5" s="17" cm="1">
        <f t="array" ref="Y5">FI[[#This Row],[23-Apr]]*(IF(FI[[#This Row],[Group Assignment]:[Group Assignment]] = "CHOW", 3.1, 4.9))</f>
        <v>41.160000000000004</v>
      </c>
      <c r="Z5" s="17" cm="1">
        <f t="array" ref="Z5">FI[[#This Row],[24-Apr]]*(IF(FI[[#This Row],[Group Assignment]:[Group Assignment]] = "CHOW", 3.1, 4.9))</f>
        <v>42.139999999999972</v>
      </c>
      <c r="AA5" s="17" cm="1">
        <f t="array" ref="AA5">FI[[#This Row],[25-Apr]]*(IF(FI[[#This Row],[Group Assignment]:[Group Assignment]] = "CHOW", 3.1, 4.9))</f>
        <v>38.710000000000058</v>
      </c>
      <c r="AB5" s="17" cm="1">
        <f t="array" ref="AB5">FI[[#This Row],[26-Apr]]*(IF(FI[[#This Row],[Group Assignment]:[Group Assignment]] = "CHOW", 3.1, 4.9))</f>
        <v>47.039999999999978</v>
      </c>
      <c r="AC5" s="17" cm="1">
        <f t="array" ref="AC5">FI[[#This Row],[27-Apr]]*(IF(FI[[#This Row],[Group Assignment]:[Group Assignment]] = "CHOW", 3.1, 4.9))</f>
        <v>49</v>
      </c>
      <c r="AD5" s="17" cm="1">
        <f t="array" ref="AD5">FI[[#This Row],[28-Apr]]*(IF(FI[[#This Row],[Group Assignment]:[Group Assignment]] = "CHOW", 3.1, 4.9))</f>
        <v>39.689999999999976</v>
      </c>
      <c r="AE5" s="17" cm="1">
        <f t="array" ref="AE5">FI[[#This Row],[29-Apr]]*(IF(FI[[#This Row],[Group Assignment]:[Group Assignment]] = "CHOW", 3.1, 4.9))</f>
        <v>28.910000000000029</v>
      </c>
      <c r="AF5" s="17" cm="1">
        <f t="array" ref="AF5">FI[[#This Row],[30-Apr]]*(IF(FI[[#This Row],[Group Assignment]:[Group Assignment]] = "CHOW", 3.1, 4.9))</f>
        <v>33.319999999999986</v>
      </c>
      <c r="AG5" s="17" cm="1">
        <f t="array" ref="AG5">FI[[#This Row],[1-May]]*(IF(FI[[#This Row],[Group Assignment]:[Group Assignment]] = "CHOW", 3.1, 4.9))</f>
        <v>33.319999999999986</v>
      </c>
      <c r="AH5" s="17" cm="1">
        <f t="array" ref="AH5">FI[[#This Row],[2-May]]*(IF(FI[[#This Row],[Group Assignment]:[Group Assignment]] = "CHOW", 3.1, 4.9))</f>
        <v>41.650000000000006</v>
      </c>
      <c r="AI5" s="17" cm="1">
        <f t="array" ref="AI5">FI[[#This Row],[3-May]]*(IF(FI[[#This Row],[Group Assignment]:[Group Assignment]] = "CHOW", 3.1, 4.9))</f>
        <v>32.83000000000002</v>
      </c>
      <c r="AJ5" s="17" cm="1">
        <f t="array" ref="AJ5">FI[[#This Row],[4-May]]*(IF(FI[[#This Row],[Group Assignment]:[Group Assignment]] = "CHOW", 3.1, 4.9))</f>
        <v>59.779999999999951</v>
      </c>
      <c r="AK5" s="17" cm="1">
        <f t="array" ref="AK5">FI[[#This Row],[5-May]]*(IF(FI[[#This Row],[Group Assignment]:[Group Assignment]] = "CHOW", 3.1, 4.9))</f>
        <v>47.040000000000113</v>
      </c>
      <c r="AL5" s="17" cm="1">
        <f t="array" ref="AL5">FI[[#This Row],[6-May]]*(IF(FI[[#This Row],[Group Assignment]:[Group Assignment]] = "CHOW", 3.1, 4.9))</f>
        <v>46.05999999999996</v>
      </c>
      <c r="AM5" s="17" cm="1">
        <f t="array" ref="AM5">FI[[#This Row],[7-May]]*(IF(FI[[#This Row],[Group Assignment]:[Group Assignment]] = "CHOW", 3.1, 4.9))</f>
        <v>48.509999999999962</v>
      </c>
      <c r="AN5" s="17" cm="1">
        <f t="array" ref="AN5">FI[[#This Row],[8-May]]*(IF(FI[[#This Row],[Group Assignment]:[Group Assignment]] = "CHOW", 3.1, 4.9))</f>
        <v>47.040000000000042</v>
      </c>
      <c r="AO5" s="17" cm="1">
        <f t="array" ref="AO5">FI[[#This Row],[9-May]]*(IF(FI[[#This Row],[Group Assignment]:[Group Assignment]] = "CHOW", 3.1, 4.9))</f>
        <v>48.509999999999962</v>
      </c>
      <c r="AP5" s="17" cm="1">
        <f t="array" ref="AP5">FI[[#This Row],[10-May]]*(IF(FI[[#This Row],[Group Assignment]:[Group Assignment]] = "CHOW", 3.1, 4.9))</f>
        <v>36.75</v>
      </c>
      <c r="AQ5" s="17" cm="1">
        <f t="array" ref="AQ5">FI[[#This Row],[11-May]]*(IF(FI[[#This Row],[Group Assignment]:[Group Assignment]] = "CHOW", 3.1, 4.9))</f>
        <v>50.959999999999965</v>
      </c>
      <c r="AR5" s="17"/>
      <c r="AS5" s="17" cm="1">
        <f t="array" ref="AS5">FI[[#This Row],[13-May]]*(IF(FI[[#This Row],[Group Assignment]:[Group Assignment]] = "CHOW", 3.1, 4.9))</f>
        <v>78.400000000000006</v>
      </c>
      <c r="AT5" s="17" cm="1">
        <f t="array" ref="AT5">FI[[#This Row],[14-May]]*(IF(FI[[#This Row],[Group Assignment]:[Group Assignment]] = "CHOW", 3.1, 4.9))</f>
        <v>64.189999999999984</v>
      </c>
      <c r="AU5" s="17" cm="1">
        <f t="array" ref="AU5">FI[[#This Row],[15-May]]*(IF(FI[[#This Row],[Group Assignment]:[Group Assignment]] = "CHOW", 3.1, 4.9))</f>
        <v>49.979999999999947</v>
      </c>
      <c r="AV5" s="17" cm="1">
        <f t="array" ref="AV5">FI[[#This Row],[16-May]]*(IF(FI[[#This Row],[Group Assignment]:[Group Assignment]] = "CHOW", 3.1, 4.9))</f>
        <v>47.530000000000086</v>
      </c>
      <c r="AW5" s="17" cm="1">
        <f t="array" ref="AW5">FI[[#This Row],[17-May]]*(IF(FI[[#This Row],[Group Assignment]:[Group Assignment]] = "CHOW", 3.1, 4.9))</f>
        <v>46.05999999999996</v>
      </c>
      <c r="AX5" s="17" cm="1">
        <f t="array" ref="AX5">FI[[#This Row],[18-May]]*(IF(FI[[#This Row],[Group Assignment]:[Group Assignment]] = "CHOW", 3.1, 4.9))</f>
        <v>26.459999999999962</v>
      </c>
      <c r="AY5" s="17" cm="1">
        <f t="array" ref="AY5">FI[[#This Row],[19-May]]*(IF(FI[[#This Row],[Group Assignment]:[Group Assignment]] = "CHOW", 3.1, 4.9))</f>
        <v>36.75</v>
      </c>
      <c r="AZ5" s="17" cm="1">
        <f t="array" ref="AZ5">FI[[#This Row],[20-May]]*(IF(FI[[#This Row],[Group Assignment]:[Group Assignment]] = "CHOW", 3.1, 4.9))</f>
        <v>57.330000000000091</v>
      </c>
      <c r="BA5" s="17" cm="1">
        <f t="array" ref="BA5">FI[[#This Row],[21-May]]*(IF(FI[[#This Row],[Group Assignment]:[Group Assignment]] = "CHOW", 3.1, 4.9))</f>
        <v>40.17999999999995</v>
      </c>
      <c r="BB5" s="17" cm="1">
        <f t="array" ref="BB5">FI[[#This Row],[22-May]]*(IF(FI[[#This Row],[Group Assignment]:[Group Assignment]] = "CHOW", 3.1, 4.9))</f>
        <v>52.42999999999995</v>
      </c>
      <c r="BC5" s="17" cm="1">
        <f t="array" ref="BC5">FI[[#This Row],[23-May]]*(IF(FI[[#This Row],[Group Assignment]:[Group Assignment]] = "CHOW", 3.1, 4.9))</f>
        <v>41.650000000000006</v>
      </c>
      <c r="BD5" s="17" cm="1">
        <f t="array" ref="BD5">FI[[#This Row],[24-May]]*(IF(FI[[#This Row],[Group Assignment]:[Group Assignment]] = "CHOW", 3.1, 4.9))</f>
        <v>36.260000000000034</v>
      </c>
      <c r="BE5" s="17" cm="1">
        <f t="array" ref="BE5">FI[[#This Row],[25-May]]*(IF(FI[[#This Row],[Group Assignment]:[Group Assignment]] = "CHOW", 3.1, 4.9))</f>
        <v>80.3599999999999</v>
      </c>
      <c r="BF5" s="17" cm="1">
        <f t="array" ref="BF5">FI[[#This Row],[26-May]]*(IF(FI[[#This Row],[Group Assignment]:[Group Assignment]] = "CHOW", 3.1, 4.9))</f>
        <v>49.490000000000116</v>
      </c>
      <c r="BG5" s="17" cm="1">
        <f t="array" ref="BG5">FI[[#This Row],[27-May]]*(IF(FI[[#This Row],[Group Assignment]:[Group Assignment]] = "CHOW", 3.1, 4.9))</f>
        <v>45.079999999999949</v>
      </c>
      <c r="BH5" s="17" cm="1">
        <f t="array" ref="BH5">FI[[#This Row],[28-May]]*(IF(FI[[#This Row],[Group Assignment]:[Group Assignment]] = "CHOW", 3.1, 4.9))</f>
        <v>35.77000000000006</v>
      </c>
      <c r="BI5" s="17" cm="1">
        <f t="array" ref="BI5">FI[[#This Row],[29-May]]*(IF(FI[[#This Row],[Group Assignment]:[Group Assignment]] = "CHOW", 3.1, 4.9))</f>
        <v>48.019999999999918</v>
      </c>
      <c r="BJ5" s="17" cm="1">
        <f t="array" ref="BJ5">FI[[#This Row],[30-May]]*(IF(FI[[#This Row],[Group Assignment]:[Group Assignment]] = "CHOW", 3.1, 4.9))</f>
        <v>49.979999999999947</v>
      </c>
      <c r="BK5" s="17" cm="1">
        <f t="array" ref="BK5">FI[[#This Row],[31-May]]*(IF(FI[[#This Row],[Group Assignment]:[Group Assignment]] = "CHOW", 3.1, 4.9))</f>
        <v>44.589999999999975</v>
      </c>
      <c r="BL5" s="17" cm="1">
        <f t="array" ref="BL5">FI[[#This Row],[1-Jun]]*(IF(FI[[#This Row],[Group Assignment]:[Group Assignment]] = "CHOW", 3.1, 4.9))</f>
        <v>65.660000000000039</v>
      </c>
      <c r="BM5" s="17" cm="1">
        <f t="array" ref="BM5">FI[[#This Row],[2-Jun]]*(IF(FI[[#This Row],[Group Assignment]:[Group Assignment]] = "CHOW", 3.1, 4.9))</f>
        <v>39.200000000000003</v>
      </c>
      <c r="BN5" s="17" cm="1">
        <f t="array" ref="BN5">FI[[#This Row],[3-Jun]]*(IF(FI[[#This Row],[Group Assignment]:[Group Assignment]] = "CHOW", 3.1, 4.9))</f>
        <v>43.120000000000061</v>
      </c>
    </row>
    <row r="6" spans="1:66">
      <c r="A6" s="13">
        <v>41</v>
      </c>
      <c r="B6" t="s">
        <v>44</v>
      </c>
      <c r="C6" t="s">
        <v>46</v>
      </c>
      <c r="D6" t="s">
        <v>252</v>
      </c>
      <c r="E6" s="17">
        <f>FI[[#This Row],[3-Apr]]*3.1</f>
        <v>50.840000000000281</v>
      </c>
      <c r="F6" s="17">
        <f>FI[[#This Row],[4-Apr]]*3.1</f>
        <v>49.599999999999717</v>
      </c>
      <c r="G6" s="17">
        <f>FI[[#This Row],[5-Apr]]*3.1</f>
        <v>47.120000000000068</v>
      </c>
      <c r="H6" s="17">
        <f>FI[[#This Row],[6-Apr]]*3.1</f>
        <v>40.610000000000213</v>
      </c>
      <c r="I6" s="17">
        <f>FI[[#This Row],[7-Apr]]*3.1</f>
        <v>47.429999999999787</v>
      </c>
      <c r="J6" s="17">
        <f>FI[[#This Row],[8-Apr]]*3.1</f>
        <v>48.980000000000068</v>
      </c>
      <c r="K6" s="27">
        <f>FI[[#This Row],[9-Apr]]*3.1</f>
        <v>47.119999999999933</v>
      </c>
      <c r="L6" s="17" cm="1">
        <f t="array" ref="L6">FI[[#This Row],[10-Apr]]*(IF(FI[[#This Row],[Group Assignment]:[Group Assignment]] = "CHOW", 3.1, 4.9))</f>
        <v>80.850000000000009</v>
      </c>
      <c r="M6" s="17" cm="1">
        <f t="array" ref="M6">FI[[#This Row],[11-Apr]]*(IF(FI[[#This Row],[Group Assignment]:[Group Assignment]] = "CHOW", 3.1, 4.9))</f>
        <v>88.199999999999932</v>
      </c>
      <c r="N6" s="17" cm="1">
        <f t="array" ref="N6">FI[[#This Row],[12-Apr]]*(IF(FI[[#This Row],[Group Assignment]:[Group Assignment]] = "CHOW", 3.1, 4.9))</f>
        <v>94.080000000000027</v>
      </c>
      <c r="O6" s="17" cm="1">
        <f t="array" ref="O6">FI[[#This Row],[13-Apr]]*(IF(FI[[#This Row],[Group Assignment]:[Group Assignment]] = "CHOW", 3.1, 4.9))</f>
        <v>82.320000000000064</v>
      </c>
      <c r="P6" s="17" cm="1">
        <f t="array" ref="P6">FI[[#This Row],[14-Apr]]*(IF(FI[[#This Row],[Group Assignment]:[Group Assignment]] = "CHOW", 3.1, 4.9))</f>
        <v>95.550000000000011</v>
      </c>
      <c r="Q6" s="17" cm="1">
        <f t="array" ref="Q6">FI[[#This Row],[15-Apr]]*(IF(FI[[#This Row],[Group Assignment]:[Group Assignment]] = "CHOW", 3.1, 4.9))</f>
        <v>79.380000000000024</v>
      </c>
      <c r="R6" s="17" cm="1">
        <f t="array" ref="R6">FI[[#This Row],[16-Apr]]*(IF(FI[[#This Row],[Group Assignment]:[Group Assignment]] = "CHOW", 3.1, 4.9))</f>
        <v>100.94000000000005</v>
      </c>
      <c r="S6" s="17" cm="1">
        <f t="array" ref="S6">FI[[#This Row],[17-Apr]]*(IF(FI[[#This Row],[Group Assignment]:[Group Assignment]] = "CHOW", 3.1, 4.9))</f>
        <v>89.669999999999987</v>
      </c>
      <c r="T6" s="17" cm="1">
        <f t="array" ref="T6">FI[[#This Row],[18-Apr]]*(IF(FI[[#This Row],[Group Assignment]:[Group Assignment]] = "CHOW", 3.1, 4.9))</f>
        <v>72.030000000000015</v>
      </c>
      <c r="U6" s="17" cm="1">
        <f t="array" ref="U6">FI[[#This Row],[19-Apr]]*(IF(FI[[#This Row],[Group Assignment]:[Group Assignment]] = "CHOW", 3.1, 4.9))</f>
        <v>63.209999999999965</v>
      </c>
      <c r="V6" s="17" cm="1">
        <f t="array" ref="V6">FI[[#This Row],[20-Apr]]*(IF(FI[[#This Row],[Group Assignment]:[Group Assignment]] = "CHOW", 3.1, 4.9))</f>
        <v>100.45</v>
      </c>
      <c r="W6" s="17" cm="1">
        <f t="array" ref="W6">FI[[#This Row],[21-Apr]]*(IF(FI[[#This Row],[Group Assignment]:[Group Assignment]] = "CHOW", 3.1, 4.9))</f>
        <v>56.35</v>
      </c>
      <c r="X6" s="17" cm="1">
        <f t="array" ref="X6">FI[[#This Row],[22-Apr]]*(IF(FI[[#This Row],[Group Assignment]:[Group Assignment]] = "CHOW", 3.1, 4.9))</f>
        <v>60.760000000000034</v>
      </c>
      <c r="Y6" s="17" cm="1">
        <f t="array" ref="Y6">FI[[#This Row],[23-Apr]]*(IF(FI[[#This Row],[Group Assignment]:[Group Assignment]] = "CHOW", 3.1, 4.9))</f>
        <v>52.919999999999987</v>
      </c>
      <c r="Z6" s="17" cm="1">
        <f t="array" ref="Z6">FI[[#This Row],[24-Apr]]*(IF(FI[[#This Row],[Group Assignment]:[Group Assignment]] = "CHOW", 3.1, 4.9))</f>
        <v>73.989999999999981</v>
      </c>
      <c r="AA6" s="17" cm="1">
        <f t="array" ref="AA6">FI[[#This Row],[25-Apr]]*(IF(FI[[#This Row],[Group Assignment]:[Group Assignment]] = "CHOW", 3.1, 4.9))</f>
        <v>73.5</v>
      </c>
      <c r="AB6" s="17" cm="1">
        <f t="array" ref="AB6">FI[[#This Row],[26-Apr]]*(IF(FI[[#This Row],[Group Assignment]:[Group Assignment]] = "CHOW", 3.1, 4.9))</f>
        <v>54.389999999999979</v>
      </c>
      <c r="AC6" s="17" cm="1">
        <f t="array" ref="AC6">FI[[#This Row],[27-Apr]]*(IF(FI[[#This Row],[Group Assignment]:[Group Assignment]] = "CHOW", 3.1, 4.9))</f>
        <v>69.579999999999956</v>
      </c>
      <c r="AD6" s="17" cm="1">
        <f t="array" ref="AD6">FI[[#This Row],[28-Apr]]*(IF(FI[[#This Row],[Group Assignment]:[Group Assignment]] = "CHOW", 3.1, 4.9))</f>
        <v>43.120000000000061</v>
      </c>
      <c r="AE6" s="17" cm="1">
        <f t="array" ref="AE6">FI[[#This Row],[29-Apr]]*(IF(FI[[#This Row],[Group Assignment]:[Group Assignment]] = "CHOW", 3.1, 4.9))</f>
        <v>44.589999999999975</v>
      </c>
      <c r="AF6" s="17" cm="1">
        <f t="array" ref="AF6">FI[[#This Row],[30-Apr]]*(IF(FI[[#This Row],[Group Assignment]:[Group Assignment]] = "CHOW", 3.1, 4.9))</f>
        <v>55.36999999999999</v>
      </c>
      <c r="AG6" s="17" cm="1">
        <f t="array" ref="AG6">FI[[#This Row],[1-May]]*(IF(FI[[#This Row],[Group Assignment]:[Group Assignment]] = "CHOW", 3.1, 4.9))</f>
        <v>65.659999999999968</v>
      </c>
      <c r="AH6" s="17" cm="1">
        <f t="array" ref="AH6">FI[[#This Row],[2-May]]*(IF(FI[[#This Row],[Group Assignment]:[Group Assignment]] = "CHOW", 3.1, 4.9))</f>
        <v>57.819999999999993</v>
      </c>
      <c r="AI6" s="17" cm="1">
        <f t="array" ref="AI6">FI[[#This Row],[3-May]]*(IF(FI[[#This Row],[Group Assignment]:[Group Assignment]] = "CHOW", 3.1, 4.9))</f>
        <v>42.139999999999972</v>
      </c>
      <c r="AJ6" s="17" cm="1">
        <f t="array" ref="AJ6">FI[[#This Row],[4-May]]*(IF(FI[[#This Row],[Group Assignment]:[Group Assignment]] = "CHOW", 3.1, 4.9))</f>
        <v>62.719999999999921</v>
      </c>
      <c r="AK6" s="17" cm="1">
        <f t="array" ref="AK6">FI[[#This Row],[5-May]]*(IF(FI[[#This Row],[Group Assignment]:[Group Assignment]] = "CHOW", 3.1, 4.9))</f>
        <v>61.250000000000007</v>
      </c>
      <c r="AL6" s="17" cm="1">
        <f t="array" ref="AL6">FI[[#This Row],[6-May]]*(IF(FI[[#This Row],[Group Assignment]:[Group Assignment]] = "CHOW", 3.1, 4.9))</f>
        <v>63.7</v>
      </c>
      <c r="AM6" s="17" cm="1">
        <f t="array" ref="AM6">FI[[#This Row],[7-May]]*(IF(FI[[#This Row],[Group Assignment]:[Group Assignment]] = "CHOW", 3.1, 4.9))</f>
        <v>54.389999999999979</v>
      </c>
      <c r="AN6" s="17" cm="1">
        <f t="array" ref="AN6">FI[[#This Row],[8-May]]*(IF(FI[[#This Row],[Group Assignment]:[Group Assignment]] = "CHOW", 3.1, 4.9))</f>
        <v>43.11999999999999</v>
      </c>
      <c r="AO6" s="17" cm="1">
        <f t="array" ref="AO6">FI[[#This Row],[9-May]]*(IF(FI[[#This Row],[Group Assignment]:[Group Assignment]] = "CHOW", 3.1, 4.9))</f>
        <v>65.169999999999987</v>
      </c>
      <c r="AP6" s="17" cm="1">
        <f t="array" ref="AP6">FI[[#This Row],[10-May]]*(IF(FI[[#This Row],[Group Assignment]:[Group Assignment]] = "CHOW", 3.1, 4.9))</f>
        <v>60.759999999999962</v>
      </c>
      <c r="AQ6" s="17" cm="1">
        <f t="array" ref="AQ6">FI[[#This Row],[11-May]]*(IF(FI[[#This Row],[Group Assignment]:[Group Assignment]] = "CHOW", 3.1, 4.9))</f>
        <v>64.67999999999995</v>
      </c>
      <c r="AR6" s="17"/>
      <c r="AS6" s="17" cm="1">
        <f t="array" ref="AS6">FI[[#This Row],[13-May]]*(IF(FI[[#This Row],[Group Assignment]:[Group Assignment]] = "CHOW", 3.1, 4.9))</f>
        <v>97.510000000000034</v>
      </c>
      <c r="AT6" s="17" cm="1">
        <f t="array" ref="AT6">FI[[#This Row],[14-May]]*(IF(FI[[#This Row],[Group Assignment]:[Group Assignment]] = "CHOW", 3.1, 4.9))</f>
        <v>66.150000000000006</v>
      </c>
      <c r="AU6" s="17" cm="1">
        <f t="array" ref="AU6">FI[[#This Row],[15-May]]*(IF(FI[[#This Row],[Group Assignment]:[Group Assignment]] = "CHOW", 3.1, 4.9))</f>
        <v>58.310000000000031</v>
      </c>
      <c r="AV6" s="17" cm="1">
        <f t="array" ref="AV6">FI[[#This Row],[16-May]]*(IF(FI[[#This Row],[Group Assignment]:[Group Assignment]] = "CHOW", 3.1, 4.9))</f>
        <v>57.819999999999922</v>
      </c>
      <c r="AW6" s="17" cm="1">
        <f t="array" ref="AW6">FI[[#This Row],[17-May]]*(IF(FI[[#This Row],[Group Assignment]:[Group Assignment]] = "CHOW", 3.1, 4.9))</f>
        <v>46.550000000000004</v>
      </c>
      <c r="AX6" s="17" cm="1">
        <f t="array" ref="AX6">FI[[#This Row],[18-May]]*(IF(FI[[#This Row],[Group Assignment]:[Group Assignment]] = "CHOW", 3.1, 4.9))</f>
        <v>40.180000000000014</v>
      </c>
      <c r="AY6" s="17" cm="1">
        <f t="array" ref="AY6">FI[[#This Row],[19-May]]*(IF(FI[[#This Row],[Group Assignment]:[Group Assignment]] = "CHOW", 3.1, 4.9))</f>
        <v>48.510000000000034</v>
      </c>
      <c r="AZ6" s="17" cm="1">
        <f t="array" ref="AZ6">FI[[#This Row],[20-May]]*(IF(FI[[#This Row],[Group Assignment]:[Group Assignment]] = "CHOW", 3.1, 4.9))</f>
        <v>81.339999999999975</v>
      </c>
      <c r="BA6" s="17" cm="1">
        <f t="array" ref="BA6">FI[[#This Row],[21-May]]*(IF(FI[[#This Row],[Group Assignment]:[Group Assignment]] = "CHOW", 3.1, 4.9))</f>
        <v>55.860000000000035</v>
      </c>
      <c r="BB6" s="17" cm="1">
        <f t="array" ref="BB6">FI[[#This Row],[22-May]]*(IF(FI[[#This Row],[Group Assignment]:[Group Assignment]] = "CHOW", 3.1, 4.9))</f>
        <v>59.289999999999978</v>
      </c>
      <c r="BC6" s="17" cm="1">
        <f t="array" ref="BC6">FI[[#This Row],[23-May]]*(IF(FI[[#This Row],[Group Assignment]:[Group Assignment]] = "CHOW", 3.1, 4.9))</f>
        <v>51.940000000000047</v>
      </c>
      <c r="BD6" s="17" cm="1">
        <f t="array" ref="BD6">FI[[#This Row],[24-May]]*(IF(FI[[#This Row],[Group Assignment]:[Group Assignment]] = "CHOW", 3.1, 4.9))</f>
        <v>54.389999999999979</v>
      </c>
      <c r="BE6" s="17" cm="1">
        <f t="array" ref="BE6">FI[[#This Row],[25-May]]*(IF(FI[[#This Row],[Group Assignment]:[Group Assignment]] = "CHOW", 3.1, 4.9))</f>
        <v>108.77999999999996</v>
      </c>
      <c r="BF6" s="17" cm="1">
        <f t="array" ref="BF6">FI[[#This Row],[26-May]]*(IF(FI[[#This Row],[Group Assignment]:[Group Assignment]] = "CHOW", 3.1, 4.9))</f>
        <v>50.960000000000029</v>
      </c>
      <c r="BG6" s="17" cm="1">
        <f t="array" ref="BG6">FI[[#This Row],[27-May]]*(IF(FI[[#This Row],[Group Assignment]:[Group Assignment]] = "CHOW", 3.1, 4.9))</f>
        <v>54.880000000000088</v>
      </c>
      <c r="BH6" s="17" cm="1">
        <f t="array" ref="BH6">FI[[#This Row],[28-May]]*(IF(FI[[#This Row],[Group Assignment]:[Group Assignment]] = "CHOW", 3.1, 4.9))</f>
        <v>40.669999999999916</v>
      </c>
      <c r="BI6" s="17" cm="1">
        <f t="array" ref="BI6">FI[[#This Row],[29-May]]*(IF(FI[[#This Row],[Group Assignment]:[Group Assignment]] = "CHOW", 3.1, 4.9))</f>
        <v>45.08000000000002</v>
      </c>
      <c r="BJ6" s="17" cm="1">
        <f t="array" ref="BJ6">FI[[#This Row],[30-May]]*(IF(FI[[#This Row],[Group Assignment]:[Group Assignment]] = "CHOW", 3.1, 4.9))</f>
        <v>65.659999999999897</v>
      </c>
      <c r="BK6" s="17" cm="1">
        <f t="array" ref="BK6">FI[[#This Row],[31-May]]*(IF(FI[[#This Row],[Group Assignment]:[Group Assignment]] = "CHOW", 3.1, 4.9))</f>
        <v>58.310000000000031</v>
      </c>
      <c r="BL6" s="17" cm="1">
        <f t="array" ref="BL6">FI[[#This Row],[1-Jun]]*(IF(FI[[#This Row],[Group Assignment]:[Group Assignment]] = "CHOW", 3.1, 4.9))</f>
        <v>61.250000000000007</v>
      </c>
      <c r="BM6" s="17" cm="1">
        <f t="array" ref="BM6">FI[[#This Row],[2-Jun]]*(IF(FI[[#This Row],[Group Assignment]:[Group Assignment]] = "CHOW", 3.1, 4.9))</f>
        <v>58.310000000000031</v>
      </c>
      <c r="BN6" s="17" cm="1">
        <f t="array" ref="BN6">FI[[#This Row],[3-Jun]]*(IF(FI[[#This Row],[Group Assignment]:[Group Assignment]] = "CHOW", 3.1, 4.9))</f>
        <v>37.730000000000018</v>
      </c>
    </row>
    <row r="7" spans="1:66">
      <c r="A7" s="14">
        <v>42</v>
      </c>
      <c r="B7" t="s">
        <v>44</v>
      </c>
      <c r="C7" t="s">
        <v>47</v>
      </c>
      <c r="D7" t="s">
        <v>252</v>
      </c>
      <c r="E7" s="17">
        <f>FI[[#This Row],[3-Apr]]*3.1</f>
        <v>50.220000000000141</v>
      </c>
      <c r="F7" s="17">
        <f>FI[[#This Row],[4-Apr]]*3.1</f>
        <v>49.909999999999783</v>
      </c>
      <c r="G7" s="17">
        <f>FI[[#This Row],[5-Apr]]*3.1</f>
        <v>45.260000000000218</v>
      </c>
      <c r="H7" s="17">
        <f>FI[[#This Row],[6-Apr]]*3.1</f>
        <v>53.319999999999787</v>
      </c>
      <c r="I7" s="17">
        <f>FI[[#This Row],[7-Apr]]*3.1</f>
        <v>58.28000000000015</v>
      </c>
      <c r="J7" s="17">
        <f>FI[[#This Row],[8-Apr]]*3.1</f>
        <v>49.910000000000075</v>
      </c>
      <c r="K7" s="27">
        <f>FI[[#This Row],[9-Apr]]*3.1</f>
        <v>60.139999999999866</v>
      </c>
      <c r="L7" s="17" cm="1">
        <f t="array" ref="L7">FI[[#This Row],[10-Apr]]*(IF(FI[[#This Row],[Group Assignment]:[Group Assignment]] = "CHOW", 3.1, 4.9))</f>
        <v>68.109999999999957</v>
      </c>
      <c r="M7" s="17" cm="1">
        <f t="array" ref="M7">FI[[#This Row],[11-Apr]]*(IF(FI[[#This Row],[Group Assignment]:[Group Assignment]] = "CHOW", 3.1, 4.9))</f>
        <v>111.23000000000002</v>
      </c>
      <c r="N7" s="17" cm="1">
        <f t="array" ref="N7">FI[[#This Row],[12-Apr]]*(IF(FI[[#This Row],[Group Assignment]:[Group Assignment]] = "CHOW", 3.1, 4.9))</f>
        <v>76.930000000000021</v>
      </c>
      <c r="O7" s="17" cm="1">
        <f t="array" ref="O7">FI[[#This Row],[13-Apr]]*(IF(FI[[#This Row],[Group Assignment]:[Group Assignment]] = "CHOW", 3.1, 4.9))</f>
        <v>81.340000000000046</v>
      </c>
      <c r="P7" s="17" cm="1">
        <f t="array" ref="P7">FI[[#This Row],[14-Apr]]*(IF(FI[[#This Row],[Group Assignment]:[Group Assignment]] = "CHOW", 3.1, 4.9))</f>
        <v>92.61</v>
      </c>
      <c r="Q7" s="17" cm="1">
        <f t="array" ref="Q7">FI[[#This Row],[15-Apr]]*(IF(FI[[#This Row],[Group Assignment]:[Group Assignment]] = "CHOW", 3.1, 4.9))</f>
        <v>81.830000000000041</v>
      </c>
      <c r="R7" s="17" cm="1">
        <f t="array" ref="R7">FI[[#This Row],[16-Apr]]*(IF(FI[[#This Row],[Group Assignment]:[Group Assignment]] = "CHOW", 3.1, 4.9))</f>
        <v>87.710000000000036</v>
      </c>
      <c r="S7" s="17" cm="1">
        <f t="array" ref="S7">FI[[#This Row],[17-Apr]]*(IF(FI[[#This Row],[Group Assignment]:[Group Assignment]] = "CHOW", 3.1, 4.9))</f>
        <v>87.710000000000036</v>
      </c>
      <c r="T7" s="17" cm="1">
        <f t="array" ref="T7">FI[[#This Row],[18-Apr]]*(IF(FI[[#This Row],[Group Assignment]:[Group Assignment]] = "CHOW", 3.1, 4.9))</f>
        <v>77.910000000000011</v>
      </c>
      <c r="U7" s="17" cm="1">
        <f t="array" ref="U7">FI[[#This Row],[19-Apr]]*(IF(FI[[#This Row],[Group Assignment]:[Group Assignment]] = "CHOW", 3.1, 4.9))</f>
        <v>66.640000000000043</v>
      </c>
      <c r="V7" s="17" cm="1">
        <f t="array" ref="V7">FI[[#This Row],[20-Apr]]*(IF(FI[[#This Row],[Group Assignment]:[Group Assignment]] = "CHOW", 3.1, 4.9))</f>
        <v>84.280000000000015</v>
      </c>
      <c r="W7" s="17" cm="1">
        <f t="array" ref="W7">FI[[#This Row],[21-Apr]]*(IF(FI[[#This Row],[Group Assignment]:[Group Assignment]] = "CHOW", 3.1, 4.9))</f>
        <v>64.680000000000021</v>
      </c>
      <c r="X7" s="17" cm="1">
        <f t="array" ref="X7">FI[[#This Row],[22-Apr]]*(IF(FI[[#This Row],[Group Assignment]:[Group Assignment]] = "CHOW", 3.1, 4.9))</f>
        <v>63.7</v>
      </c>
      <c r="Y7" s="17" cm="1">
        <f t="array" ref="Y7">FI[[#This Row],[23-Apr]]*(IF(FI[[#This Row],[Group Assignment]:[Group Assignment]] = "CHOW", 3.1, 4.9))</f>
        <v>75.949999999999974</v>
      </c>
      <c r="Z7" s="17" cm="1">
        <f t="array" ref="Z7">FI[[#This Row],[24-Apr]]*(IF(FI[[#This Row],[Group Assignment]:[Group Assignment]] = "CHOW", 3.1, 4.9))</f>
        <v>68.600000000000009</v>
      </c>
      <c r="AA7" s="17" cm="1">
        <f t="array" ref="AA7">FI[[#This Row],[25-Apr]]*(IF(FI[[#This Row],[Group Assignment]:[Group Assignment]] = "CHOW", 3.1, 4.9))</f>
        <v>78.400000000000006</v>
      </c>
      <c r="AB7" s="17" cm="1">
        <f t="array" ref="AB7">FI[[#This Row],[26-Apr]]*(IF(FI[[#This Row],[Group Assignment]:[Group Assignment]] = "CHOW", 3.1, 4.9))</f>
        <v>53.410000000000032</v>
      </c>
      <c r="AC7" s="17" cm="1">
        <f t="array" ref="AC7">FI[[#This Row],[27-Apr]]*(IF(FI[[#This Row],[Group Assignment]:[Group Assignment]] = "CHOW", 3.1, 4.9))</f>
        <v>64.190000000000111</v>
      </c>
      <c r="AD7" s="17" cm="1">
        <f t="array" ref="AD7">FI[[#This Row],[28-Apr]]*(IF(FI[[#This Row],[Group Assignment]:[Group Assignment]] = "CHOW", 3.1, 4.9))</f>
        <v>53.40999999999989</v>
      </c>
      <c r="AE7" s="17" cm="1">
        <f t="array" ref="AE7">FI[[#This Row],[29-Apr]]*(IF(FI[[#This Row],[Group Assignment]:[Group Assignment]] = "CHOW", 3.1, 4.9))</f>
        <v>48.02000000000006</v>
      </c>
      <c r="AF7" s="17" cm="1">
        <f t="array" ref="AF7">FI[[#This Row],[30-Apr]]*(IF(FI[[#This Row],[Group Assignment]:[Group Assignment]] = "CHOW", 3.1, 4.9))</f>
        <v>56.839999999999975</v>
      </c>
      <c r="AG7" s="17" cm="1">
        <f t="array" ref="AG7">FI[[#This Row],[1-May]]*(IF(FI[[#This Row],[Group Assignment]:[Group Assignment]] = "CHOW", 3.1, 4.9))</f>
        <v>59.780000000000015</v>
      </c>
      <c r="AH7" s="17" cm="1">
        <f t="array" ref="AH7">FI[[#This Row],[2-May]]*(IF(FI[[#This Row],[Group Assignment]:[Group Assignment]] = "CHOW", 3.1, 4.9))</f>
        <v>57.329999999999949</v>
      </c>
      <c r="AI7" s="17" cm="1">
        <f t="array" ref="AI7">FI[[#This Row],[3-May]]*(IF(FI[[#This Row],[Group Assignment]:[Group Assignment]] = "CHOW", 3.1, 4.9))</f>
        <v>57.820000000000057</v>
      </c>
      <c r="AJ7" s="17" cm="1">
        <f t="array" ref="AJ7">FI[[#This Row],[4-May]]*(IF(FI[[#This Row],[Group Assignment]:[Group Assignment]] = "CHOW", 3.1, 4.9))</f>
        <v>71.539999999999978</v>
      </c>
      <c r="AK7" s="17" cm="1">
        <f t="array" ref="AK7">FI[[#This Row],[5-May]]*(IF(FI[[#This Row],[Group Assignment]:[Group Assignment]] = "CHOW", 3.1, 4.9))</f>
        <v>74.479999999999947</v>
      </c>
      <c r="AL7" s="17" cm="1">
        <f t="array" ref="AL7">FI[[#This Row],[6-May]]*(IF(FI[[#This Row],[Group Assignment]:[Group Assignment]] = "CHOW", 3.1, 4.9))</f>
        <v>55.860000000000035</v>
      </c>
      <c r="AM7" s="17" cm="1">
        <f t="array" ref="AM7">FI[[#This Row],[7-May]]*(IF(FI[[#This Row],[Group Assignment]:[Group Assignment]] = "CHOW", 3.1, 4.9))</f>
        <v>59.779999999999951</v>
      </c>
      <c r="AN7" s="17" cm="1">
        <f t="array" ref="AN7">FI[[#This Row],[8-May]]*(IF(FI[[#This Row],[Group Assignment]:[Group Assignment]] = "CHOW", 3.1, 4.9))</f>
        <v>49</v>
      </c>
      <c r="AO7" s="17" cm="1">
        <f t="array" ref="AO7">FI[[#This Row],[9-May]]*(IF(FI[[#This Row],[Group Assignment]:[Group Assignment]] = "CHOW", 3.1, 4.9))</f>
        <v>64.680000000000021</v>
      </c>
      <c r="AP7" s="17" cm="1">
        <f t="array" ref="AP7">FI[[#This Row],[10-May]]*(IF(FI[[#This Row],[Group Assignment]:[Group Assignment]] = "CHOW", 3.1, 4.9))</f>
        <v>57.819999999999993</v>
      </c>
      <c r="AQ7" s="17" cm="1">
        <f t="array" ref="AQ7">FI[[#This Row],[11-May]]*(IF(FI[[#This Row],[Group Assignment]:[Group Assignment]] = "CHOW", 3.1, 4.9))</f>
        <v>69.089999999999975</v>
      </c>
      <c r="AR7" s="17"/>
      <c r="AS7" s="17" cm="1">
        <f t="array" ref="AS7">FI[[#This Row],[13-May]]*(IF(FI[[#This Row],[Group Assignment]:[Group Assignment]] = "CHOW", 3.1, 4.9))</f>
        <v>102.9</v>
      </c>
      <c r="AT7" s="17" cm="1">
        <f t="array" ref="AT7">FI[[#This Row],[14-May]]*(IF(FI[[#This Row],[Group Assignment]:[Group Assignment]] = "CHOW", 3.1, 4.9))</f>
        <v>73.5</v>
      </c>
      <c r="AU7" s="17" cm="1">
        <f t="array" ref="AU7">FI[[#This Row],[15-May]]*(IF(FI[[#This Row],[Group Assignment]:[Group Assignment]] = "CHOW", 3.1, 4.9))</f>
        <v>66.639999999999972</v>
      </c>
      <c r="AV7" s="17" cm="1">
        <f t="array" ref="AV7">FI[[#This Row],[16-May]]*(IF(FI[[#This Row],[Group Assignment]:[Group Assignment]] = "CHOW", 3.1, 4.9))</f>
        <v>49.489999999999974</v>
      </c>
      <c r="AW7" s="17" cm="1">
        <f t="array" ref="AW7">FI[[#This Row],[17-May]]*(IF(FI[[#This Row],[Group Assignment]:[Group Assignment]] = "CHOW", 3.1, 4.9))</f>
        <v>50.470000000000063</v>
      </c>
      <c r="AX7" s="17" cm="1">
        <f t="array" ref="AX7">FI[[#This Row],[18-May]]*(IF(FI[[#This Row],[Group Assignment]:[Group Assignment]] = "CHOW", 3.1, 4.9))</f>
        <v>69.580000000000084</v>
      </c>
      <c r="AY7" s="17" cm="1">
        <f t="array" ref="AY7">FI[[#This Row],[19-May]]*(IF(FI[[#This Row],[Group Assignment]:[Group Assignment]] = "CHOW", 3.1, 4.9))</f>
        <v>60.759999999999962</v>
      </c>
      <c r="AZ7" s="17" cm="1">
        <f t="array" ref="AZ7">FI[[#This Row],[20-May]]*(IF(FI[[#This Row],[Group Assignment]:[Group Assignment]] = "CHOW", 3.1, 4.9))</f>
        <v>58.310000000000031</v>
      </c>
      <c r="BA7" s="17" cm="1">
        <f t="array" ref="BA7">FI[[#This Row],[21-May]]*(IF(FI[[#This Row],[Group Assignment]:[Group Assignment]] = "CHOW", 3.1, 4.9))</f>
        <v>52.919999999999987</v>
      </c>
      <c r="BB7" s="17" cm="1">
        <f t="array" ref="BB7">FI[[#This Row],[22-May]]*(IF(FI[[#This Row],[Group Assignment]:[Group Assignment]] = "CHOW", 3.1, 4.9))</f>
        <v>65.169999999999916</v>
      </c>
      <c r="BC7" s="17" cm="1">
        <f t="array" ref="BC7">FI[[#This Row],[23-May]]*(IF(FI[[#This Row],[Group Assignment]:[Group Assignment]] = "CHOW", 3.1, 4.9))</f>
        <v>62.230000000000089</v>
      </c>
      <c r="BD7" s="17" cm="1">
        <f t="array" ref="BD7">FI[[#This Row],[24-May]]*(IF(FI[[#This Row],[Group Assignment]:[Group Assignment]] = "CHOW", 3.1, 4.9))</f>
        <v>55.36999999999999</v>
      </c>
      <c r="BE7" s="17" cm="1">
        <f t="array" ref="BE7">FI[[#This Row],[25-May]]*(IF(FI[[#This Row],[Group Assignment]:[Group Assignment]] = "CHOW", 3.1, 4.9))</f>
        <v>74.970000000000056</v>
      </c>
      <c r="BF7" s="17" cm="1">
        <f t="array" ref="BF7">FI[[#This Row],[26-May]]*(IF(FI[[#This Row],[Group Assignment]:[Group Assignment]] = "CHOW", 3.1, 4.9))</f>
        <v>52.42999999999995</v>
      </c>
      <c r="BG7" s="17" cm="1">
        <f t="array" ref="BG7">FI[[#This Row],[27-May]]*(IF(FI[[#This Row],[Group Assignment]:[Group Assignment]] = "CHOW", 3.1, 4.9))</f>
        <v>65.170000000000059</v>
      </c>
      <c r="BH7" s="17" cm="1">
        <f t="array" ref="BH7">FI[[#This Row],[28-May]]*(IF(FI[[#This Row],[Group Assignment]:[Group Assignment]] = "CHOW", 3.1, 4.9))</f>
        <v>44.1</v>
      </c>
      <c r="BI7" s="17" cm="1">
        <f t="array" ref="BI7">FI[[#This Row],[29-May]]*(IF(FI[[#This Row],[Group Assignment]:[Group Assignment]] = "CHOW", 3.1, 4.9))</f>
        <v>72.519999999999925</v>
      </c>
      <c r="BJ7" s="17" cm="1">
        <f t="array" ref="BJ7">FI[[#This Row],[30-May]]*(IF(FI[[#This Row],[Group Assignment]:[Group Assignment]] = "CHOW", 3.1, 4.9))</f>
        <v>76.930000000000092</v>
      </c>
      <c r="BK7" s="17" cm="1">
        <f t="array" ref="BK7">FI[[#This Row],[31-May]]*(IF(FI[[#This Row],[Group Assignment]:[Group Assignment]] = "CHOW", 3.1, 4.9))</f>
        <v>44.589999999999975</v>
      </c>
      <c r="BL7" s="17" cm="1">
        <f t="array" ref="BL7">FI[[#This Row],[1-Jun]]*(IF(FI[[#This Row],[Group Assignment]:[Group Assignment]] = "CHOW", 3.1, 4.9))</f>
        <v>78.889999999999972</v>
      </c>
      <c r="BM7" s="17" cm="1">
        <f t="array" ref="BM7">FI[[#This Row],[2-Jun]]*(IF(FI[[#This Row],[Group Assignment]:[Group Assignment]] = "CHOW", 3.1, 4.9))</f>
        <v>60.27000000000006</v>
      </c>
      <c r="BN7" s="17" cm="1">
        <f t="array" ref="BN7">FI[[#This Row],[3-Jun]]*(IF(FI[[#This Row],[Group Assignment]:[Group Assignment]] = "CHOW", 3.1, 4.9))</f>
        <v>43.11999999999999</v>
      </c>
    </row>
    <row r="8" spans="1:66">
      <c r="A8" s="13">
        <v>43</v>
      </c>
      <c r="B8" t="s">
        <v>44</v>
      </c>
      <c r="C8" t="s">
        <v>47</v>
      </c>
      <c r="D8" t="s">
        <v>252</v>
      </c>
      <c r="E8" s="17">
        <f>FI[[#This Row],[3-Apr]]*3.1</f>
        <v>47.429999999999858</v>
      </c>
      <c r="F8" s="17">
        <f>FI[[#This Row],[4-Apr]]*3.1</f>
        <v>42.780000000000214</v>
      </c>
      <c r="G8" s="17">
        <f>FI[[#This Row],[5-Apr]]*3.1</f>
        <v>40.300000000000004</v>
      </c>
      <c r="H8" s="17">
        <f>FI[[#This Row],[6-Apr]]*3.1</f>
        <v>47.73999999999986</v>
      </c>
      <c r="I8" s="17">
        <f>FI[[#This Row],[7-Apr]]*3.1</f>
        <v>47.429999999999929</v>
      </c>
      <c r="J8" s="17">
        <f>FI[[#This Row],[8-Apr]]*3.1</f>
        <v>48.670000000000073</v>
      </c>
      <c r="K8" s="27">
        <f>FI[[#This Row],[9-Apr]]*3.1</f>
        <v>39.369999999999933</v>
      </c>
      <c r="L8" s="17" cm="1">
        <f t="array" ref="L8">FI[[#This Row],[10-Apr]]*(IF(FI[[#This Row],[Group Assignment]:[Group Assignment]] = "CHOW", 3.1, 4.9))</f>
        <v>49</v>
      </c>
      <c r="M8" s="17" cm="1">
        <f t="array" ref="M8">FI[[#This Row],[11-Apr]]*(IF(FI[[#This Row],[Group Assignment]:[Group Assignment]] = "CHOW", 3.1, 4.9))</f>
        <v>75.460000000000079</v>
      </c>
      <c r="N8" s="17" cm="1">
        <f t="array" ref="N8">FI[[#This Row],[12-Apr]]*(IF(FI[[#This Row],[Group Assignment]:[Group Assignment]] = "CHOW", 3.1, 4.9))</f>
        <v>67.129999999999967</v>
      </c>
      <c r="O8" s="17" cm="1">
        <f t="array" ref="O8">FI[[#This Row],[13-Apr]]*(IF(FI[[#This Row],[Group Assignment]:[Group Assignment]] = "CHOW", 3.1, 4.9))</f>
        <v>66.150000000000077</v>
      </c>
      <c r="P8" s="17" cm="1">
        <f t="array" ref="P8">FI[[#This Row],[14-Apr]]*(IF(FI[[#This Row],[Group Assignment]:[Group Assignment]] = "CHOW", 3.1, 4.9))</f>
        <v>73.989999999999981</v>
      </c>
      <c r="Q8" s="17" cm="1">
        <f t="array" ref="Q8">FI[[#This Row],[15-Apr]]*(IF(FI[[#This Row],[Group Assignment]:[Group Assignment]] = "CHOW", 3.1, 4.9))</f>
        <v>71.050000000000068</v>
      </c>
      <c r="R8" s="17" cm="1">
        <f t="array" ref="R8">FI[[#This Row],[16-Apr]]*(IF(FI[[#This Row],[Group Assignment]:[Group Assignment]] = "CHOW", 3.1, 4.9))</f>
        <v>59.290000000000049</v>
      </c>
      <c r="S8" s="17" cm="1">
        <f t="array" ref="S8">FI[[#This Row],[17-Apr]]*(IF(FI[[#This Row],[Group Assignment]:[Group Assignment]] = "CHOW", 3.1, 4.9))</f>
        <v>60.269999999999989</v>
      </c>
      <c r="T8" s="17" cm="1">
        <f t="array" ref="T8">FI[[#This Row],[18-Apr]]*(IF(FI[[#This Row],[Group Assignment]:[Group Assignment]] = "CHOW", 3.1, 4.9))</f>
        <v>67.130000000000024</v>
      </c>
      <c r="U8" s="17" cm="1">
        <f t="array" ref="U8">FI[[#This Row],[19-Apr]]*(IF(FI[[#This Row],[Group Assignment]:[Group Assignment]] = "CHOW", 3.1, 4.9))</f>
        <v>67.129999999999967</v>
      </c>
      <c r="V8" s="17" cm="1">
        <f t="array" ref="V8">FI[[#This Row],[20-Apr]]*(IF(FI[[#This Row],[Group Assignment]:[Group Assignment]] = "CHOW", 3.1, 4.9))</f>
        <v>64.67999999999995</v>
      </c>
      <c r="W8" s="17" cm="1">
        <f t="array" ref="W8">FI[[#This Row],[21-Apr]]*(IF(FI[[#This Row],[Group Assignment]:[Group Assignment]] = "CHOW", 3.1, 4.9))</f>
        <v>46.060000000000031</v>
      </c>
      <c r="X8" s="17" cm="1">
        <f t="array" ref="X8">FI[[#This Row],[22-Apr]]*(IF(FI[[#This Row],[Group Assignment]:[Group Assignment]] = "CHOW", 3.1, 4.9))</f>
        <v>59.289999999999978</v>
      </c>
      <c r="Y8" s="17" cm="1">
        <f t="array" ref="Y8">FI[[#This Row],[23-Apr]]*(IF(FI[[#This Row],[Group Assignment]:[Group Assignment]] = "CHOW", 3.1, 4.9))</f>
        <v>51.939999999999976</v>
      </c>
      <c r="Z8" s="17" cm="1">
        <f t="array" ref="Z8">FI[[#This Row],[24-Apr]]*(IF(FI[[#This Row],[Group Assignment]:[Group Assignment]] = "CHOW", 3.1, 4.9))</f>
        <v>55.369999999999919</v>
      </c>
      <c r="AA8" s="17" cm="1">
        <f t="array" ref="AA8">FI[[#This Row],[25-Apr]]*(IF(FI[[#This Row],[Group Assignment]:[Group Assignment]] = "CHOW", 3.1, 4.9))</f>
        <v>41.160000000000053</v>
      </c>
      <c r="AB8" s="17" cm="1">
        <f t="array" ref="AB8">FI[[#This Row],[26-Apr]]*(IF(FI[[#This Row],[Group Assignment]:[Group Assignment]] = "CHOW", 3.1, 4.9))</f>
        <v>61.250000000000007</v>
      </c>
      <c r="AC8" s="17" cm="1">
        <f t="array" ref="AC8">FI[[#This Row],[27-Apr]]*(IF(FI[[#This Row],[Group Assignment]:[Group Assignment]] = "CHOW", 3.1, 4.9))</f>
        <v>56.35</v>
      </c>
      <c r="AD8" s="17" cm="1">
        <f t="array" ref="AD8">FI[[#This Row],[28-Apr]]*(IF(FI[[#This Row],[Group Assignment]:[Group Assignment]] = "CHOW", 3.1, 4.9))</f>
        <v>45.080000000000084</v>
      </c>
      <c r="AE8" s="17" cm="1">
        <f t="array" ref="AE8">FI[[#This Row],[29-Apr]]*(IF(FI[[#This Row],[Group Assignment]:[Group Assignment]] = "CHOW", 3.1, 4.9))</f>
        <v>29.400000000000002</v>
      </c>
      <c r="AF8" s="17" cm="1">
        <f t="array" ref="AF8">FI[[#This Row],[30-Apr]]*(IF(FI[[#This Row],[Group Assignment]:[Group Assignment]] = "CHOW", 3.1, 4.9))</f>
        <v>40.17999999999995</v>
      </c>
      <c r="AG8" s="17" cm="1">
        <f t="array" ref="AG8">FI[[#This Row],[1-May]]*(IF(FI[[#This Row],[Group Assignment]:[Group Assignment]] = "CHOW", 3.1, 4.9))</f>
        <v>38.219999999999992</v>
      </c>
      <c r="AH8" s="17" cm="1">
        <f t="array" ref="AH8">FI[[#This Row],[2-May]]*(IF(FI[[#This Row],[Group Assignment]:[Group Assignment]] = "CHOW", 3.1, 4.9))</f>
        <v>28.419999999999987</v>
      </c>
      <c r="AI8" s="17" cm="1">
        <f t="array" ref="AI8">FI[[#This Row],[3-May]]*(IF(FI[[#This Row],[Group Assignment]:[Group Assignment]] = "CHOW", 3.1, 4.9))</f>
        <v>37.240000000000045</v>
      </c>
      <c r="AJ8" s="17" cm="1">
        <f t="array" ref="AJ8">FI[[#This Row],[4-May]]*(IF(FI[[#This Row],[Group Assignment]:[Group Assignment]] = "CHOW", 3.1, 4.9))</f>
        <v>57.820000000000057</v>
      </c>
      <c r="AK8" s="17" cm="1">
        <f t="array" ref="AK8">FI[[#This Row],[5-May]]*(IF(FI[[#This Row],[Group Assignment]:[Group Assignment]] = "CHOW", 3.1, 4.9))</f>
        <v>57.329999999999949</v>
      </c>
      <c r="AL8" s="29" cm="1">
        <f t="array" ref="AL8">FI[[#This Row],[6-May]]*(IF(FI[[#This Row],[Group Assignment]:[Group Assignment]] = "CHOW", 3.1, 4.9))</f>
        <v>-154.83999999999997</v>
      </c>
      <c r="AM8" s="29" cm="1">
        <f t="array" ref="AM8">FI[[#This Row],[7-May]]*(IF(FI[[#This Row],[Group Assignment]:[Group Assignment]] = "CHOW", 3.1, 4.9))</f>
        <v>239.61000000000004</v>
      </c>
      <c r="AN8" s="17" cm="1">
        <f t="array" ref="AN8">FI[[#This Row],[8-May]]*(IF(FI[[#This Row],[Group Assignment]:[Group Assignment]] = "CHOW", 3.1, 4.9))</f>
        <v>38.709999999999958</v>
      </c>
      <c r="AO8" s="17" cm="1">
        <f t="array" ref="AO8">FI[[#This Row],[9-May]]*(IF(FI[[#This Row],[Group Assignment]:[Group Assignment]] = "CHOW", 3.1, 4.9))</f>
        <v>59.780000000000015</v>
      </c>
      <c r="AP8" s="17" cm="1">
        <f t="array" ref="AP8">FI[[#This Row],[10-May]]*(IF(FI[[#This Row],[Group Assignment]:[Group Assignment]] = "CHOW", 3.1, 4.9))</f>
        <v>61.739999999999974</v>
      </c>
      <c r="AQ8" s="17" cm="1">
        <f t="array" ref="AQ8">FI[[#This Row],[11-May]]*(IF(FI[[#This Row],[Group Assignment]:[Group Assignment]] = "CHOW", 3.1, 4.9))</f>
        <v>56.350000000000072</v>
      </c>
      <c r="AR8" s="17"/>
      <c r="AS8" s="17" cm="1">
        <f t="array" ref="AS8">FI[[#This Row],[13-May]]*(IF(FI[[#This Row],[Group Assignment]:[Group Assignment]] = "CHOW", 3.1, 4.9))</f>
        <v>71.539999999999978</v>
      </c>
      <c r="AT8" s="17" cm="1">
        <f t="array" ref="AT8">FI[[#This Row],[14-May]]*(IF(FI[[#This Row],[Group Assignment]:[Group Assignment]] = "CHOW", 3.1, 4.9))</f>
        <v>62.719999999999992</v>
      </c>
      <c r="AU8" s="17" cm="1">
        <f t="array" ref="AU8">FI[[#This Row],[15-May]]*(IF(FI[[#This Row],[Group Assignment]:[Group Assignment]] = "CHOW", 3.1, 4.9))</f>
        <v>60.759999999999962</v>
      </c>
      <c r="AV8" s="17" cm="1">
        <f t="array" ref="AV8">FI[[#This Row],[16-May]]*(IF(FI[[#This Row],[Group Assignment]:[Group Assignment]] = "CHOW", 3.1, 4.9))</f>
        <v>47.530000000000015</v>
      </c>
      <c r="AW8" s="17" cm="1">
        <f t="array" ref="AW8">FI[[#This Row],[17-May]]*(IF(FI[[#This Row],[Group Assignment]:[Group Assignment]] = "CHOW", 3.1, 4.9))</f>
        <v>30.380000000000017</v>
      </c>
      <c r="AX8" s="17" cm="1">
        <f t="array" ref="AX8">FI[[#This Row],[18-May]]*(IF(FI[[#This Row],[Group Assignment]:[Group Assignment]] = "CHOW", 3.1, 4.9))</f>
        <v>46.060000000000031</v>
      </c>
      <c r="AY8" s="17" cm="1">
        <f t="array" ref="AY8">FI[[#This Row],[19-May]]*(IF(FI[[#This Row],[Group Assignment]:[Group Assignment]] = "CHOW", 3.1, 4.9))</f>
        <v>59.780000000000015</v>
      </c>
      <c r="AZ8" s="17" cm="1">
        <f t="array" ref="AZ8">FI[[#This Row],[20-May]]*(IF(FI[[#This Row],[Group Assignment]:[Group Assignment]] = "CHOW", 3.1, 4.9))</f>
        <v>63.7</v>
      </c>
      <c r="BA8" s="17" cm="1">
        <f t="array" ref="BA8">FI[[#This Row],[21-May]]*(IF(FI[[#This Row],[Group Assignment]:[Group Assignment]] = "CHOW", 3.1, 4.9))</f>
        <v>43.11999999999999</v>
      </c>
      <c r="BB8" s="17" cm="1">
        <f t="array" ref="BB8">FI[[#This Row],[22-May]]*(IF(FI[[#This Row],[Group Assignment]:[Group Assignment]] = "CHOW", 3.1, 4.9))</f>
        <v>64.680000000000092</v>
      </c>
      <c r="BC8" s="17" cm="1">
        <f t="array" ref="BC8">FI[[#This Row],[23-May]]*(IF(FI[[#This Row],[Group Assignment]:[Group Assignment]] = "CHOW", 3.1, 4.9))</f>
        <v>49.979999999999947</v>
      </c>
      <c r="BD8" s="17" cm="1">
        <f t="array" ref="BD8">FI[[#This Row],[24-May]]*(IF(FI[[#This Row],[Group Assignment]:[Group Assignment]] = "CHOW", 3.1, 4.9))</f>
        <v>48.019999999999989</v>
      </c>
      <c r="BE8" s="17" cm="1">
        <f t="array" ref="BE8">FI[[#This Row],[25-May]]*(IF(FI[[#This Row],[Group Assignment]:[Group Assignment]] = "CHOW", 3.1, 4.9))</f>
        <v>84.279999999999944</v>
      </c>
      <c r="BF8" s="17" cm="1">
        <f t="array" ref="BF8">FI[[#This Row],[26-May]]*(IF(FI[[#This Row],[Group Assignment]:[Group Assignment]] = "CHOW", 3.1, 4.9))</f>
        <v>49.490000000000116</v>
      </c>
      <c r="BG8" s="17" cm="1">
        <f t="array" ref="BG8">FI[[#This Row],[27-May]]*(IF(FI[[#This Row],[Group Assignment]:[Group Assignment]] = "CHOW", 3.1, 4.9))</f>
        <v>35.28</v>
      </c>
      <c r="BH8" s="17" cm="1">
        <f t="array" ref="BH8">FI[[#This Row],[28-May]]*(IF(FI[[#This Row],[Group Assignment]:[Group Assignment]] = "CHOW", 3.1, 4.9))</f>
        <v>43.609999999999964</v>
      </c>
      <c r="BI8" s="17" cm="1">
        <f t="array" ref="BI8">FI[[#This Row],[29-May]]*(IF(FI[[#This Row],[Group Assignment]:[Group Assignment]] = "CHOW", 3.1, 4.9))</f>
        <v>43.11999999999999</v>
      </c>
      <c r="BJ8" s="17" cm="1">
        <f t="array" ref="BJ8">FI[[#This Row],[30-May]]*(IF(FI[[#This Row],[Group Assignment]:[Group Assignment]] = "CHOW", 3.1, 4.9))</f>
        <v>64.680000000000092</v>
      </c>
      <c r="BK8" s="17" cm="1">
        <f t="array" ref="BK8">FI[[#This Row],[31-May]]*(IF(FI[[#This Row],[Group Assignment]:[Group Assignment]] = "CHOW", 3.1, 4.9))</f>
        <v>48.019999999999918</v>
      </c>
      <c r="BL8" s="17" cm="1">
        <f t="array" ref="BL8">FI[[#This Row],[1-Jun]]*(IF(FI[[#This Row],[Group Assignment]:[Group Assignment]] = "CHOW", 3.1, 4.9))</f>
        <v>67.620000000000061</v>
      </c>
      <c r="BM8" s="17" cm="1">
        <f t="array" ref="BM8">FI[[#This Row],[2-Jun]]*(IF(FI[[#This Row],[Group Assignment]:[Group Assignment]] = "CHOW", 3.1, 4.9))</f>
        <v>40.17999999999995</v>
      </c>
      <c r="BN8" s="17" cm="1">
        <f t="array" ref="BN8">FI[[#This Row],[3-Jun]]*(IF(FI[[#This Row],[Group Assignment]:[Group Assignment]] = "CHOW", 3.1, 4.9))</f>
        <v>32.340000000000046</v>
      </c>
    </row>
    <row r="9" spans="1:66">
      <c r="A9" s="14">
        <v>44</v>
      </c>
      <c r="B9" t="s">
        <v>44</v>
      </c>
      <c r="C9" t="s">
        <v>45</v>
      </c>
      <c r="D9" t="s">
        <v>252</v>
      </c>
      <c r="E9" s="17">
        <f>FI[[#This Row],[3-Apr]]*3.1</f>
        <v>48.979999999999933</v>
      </c>
      <c r="F9" s="17">
        <f>FI[[#This Row],[4-Apr]]*3.1</f>
        <v>53.629999999999924</v>
      </c>
      <c r="G9" s="17">
        <f>FI[[#This Row],[5-Apr]]*3.1</f>
        <v>52.38999999999993</v>
      </c>
      <c r="H9" s="17">
        <f>FI[[#This Row],[6-Apr]]*3.1</f>
        <v>51.149999999999935</v>
      </c>
      <c r="I9" s="17">
        <f>FI[[#This Row],[7-Apr]]*3.1</f>
        <v>49.910000000000139</v>
      </c>
      <c r="J9" s="17">
        <f>FI[[#This Row],[8-Apr]]*3.1</f>
        <v>52.080000000000069</v>
      </c>
      <c r="K9" s="27">
        <f>FI[[#This Row],[9-Apr]]*3.1</f>
        <v>55.179999999999971</v>
      </c>
      <c r="L9" s="17" cm="1">
        <f t="array" ref="L9">FI[[#This Row],[10-Apr]]*(IF(FI[[#This Row],[Group Assignment]:[Group Assignment]] = "CHOW", 3.1, 4.9))</f>
        <v>53.009999999999927</v>
      </c>
      <c r="M9" s="17" cm="1">
        <f t="array" ref="M9">FI[[#This Row],[11-Apr]]*(IF(FI[[#This Row],[Group Assignment]:[Group Assignment]] = "CHOW", 3.1, 4.9))</f>
        <v>38.750000000000071</v>
      </c>
      <c r="N9" s="17" cm="1">
        <f t="array" ref="N9">FI[[#This Row],[12-Apr]]*(IF(FI[[#This Row],[Group Assignment]:[Group Assignment]] = "CHOW", 3.1, 4.9))</f>
        <v>57.659999999999961</v>
      </c>
      <c r="O9" s="17" cm="1">
        <f t="array" ref="O9">FI[[#This Row],[13-Apr]]*(IF(FI[[#This Row],[Group Assignment]:[Group Assignment]] = "CHOW", 3.1, 4.9))</f>
        <v>54.870000000000033</v>
      </c>
      <c r="P9" s="17" cm="1">
        <f t="array" ref="P9">FI[[#This Row],[14-Apr]]*(IF(FI[[#This Row],[Group Assignment]:[Group Assignment]] = "CHOW", 3.1, 4.9))</f>
        <v>48.36000000000007</v>
      </c>
      <c r="Q9" s="17" cm="1">
        <f t="array" ref="Q9">FI[[#This Row],[15-Apr]]*(IF(FI[[#This Row],[Group Assignment]:[Group Assignment]] = "CHOW", 3.1, 4.9))</f>
        <v>50.840000000000074</v>
      </c>
      <c r="R9" s="17" cm="1">
        <f t="array" ref="R9">FI[[#This Row],[16-Apr]]*(IF(FI[[#This Row],[Group Assignment]:[Group Assignment]] = "CHOW", 3.1, 4.9))</f>
        <v>53.939999999999934</v>
      </c>
      <c r="S9" s="17" cm="1">
        <f t="array" ref="S9">FI[[#This Row],[17-Apr]]*(IF(FI[[#This Row],[Group Assignment]:[Group Assignment]] = "CHOW", 3.1, 4.9))</f>
        <v>53.940000000000076</v>
      </c>
      <c r="T9" s="17" cm="1">
        <f t="array" ref="T9">FI[[#This Row],[18-Apr]]*(IF(FI[[#This Row],[Group Assignment]:[Group Assignment]] = "CHOW", 3.1, 4.9))</f>
        <v>59.829999999999927</v>
      </c>
      <c r="U9" s="17" cm="1">
        <f t="array" ref="U9">FI[[#This Row],[19-Apr]]*(IF(FI[[#This Row],[Group Assignment]:[Group Assignment]] = "CHOW", 3.1, 4.9))</f>
        <v>49.909999999999862</v>
      </c>
      <c r="V9" s="17" cm="1">
        <f t="array" ref="V9">FI[[#This Row],[20-Apr]]*(IF(FI[[#This Row],[Group Assignment]:[Group Assignment]] = "CHOW", 3.1, 4.9))</f>
        <v>88.350000000000151</v>
      </c>
      <c r="W9" s="17" cm="1">
        <f t="array" ref="W9">FI[[#This Row],[21-Apr]]*(IF(FI[[#This Row],[Group Assignment]:[Group Assignment]] = "CHOW", 3.1, 4.9))</f>
        <v>57.349999999999966</v>
      </c>
      <c r="X9" s="17" cm="1">
        <f t="array" ref="X9">FI[[#This Row],[22-Apr]]*(IF(FI[[#This Row],[Group Assignment]:[Group Assignment]] = "CHOW", 3.1, 4.9))</f>
        <v>50.219999999999963</v>
      </c>
      <c r="Y9" s="17" cm="1">
        <f t="array" ref="Y9">FI[[#This Row],[23-Apr]]*(IF(FI[[#This Row],[Group Assignment]:[Group Assignment]] = "CHOW", 3.1, 4.9))</f>
        <v>53.009999999999927</v>
      </c>
      <c r="Z9" s="17" cm="1">
        <f t="array" ref="Z9">FI[[#This Row],[24-Apr]]*(IF(FI[[#This Row],[Group Assignment]:[Group Assignment]] = "CHOW", 3.1, 4.9))</f>
        <v>53.009999999999721</v>
      </c>
      <c r="AA9" s="17" cm="1">
        <f t="array" ref="AA9">FI[[#This Row],[25-Apr]]*(IF(FI[[#This Row],[Group Assignment]:[Group Assignment]] = "CHOW", 3.1, 4.9))</f>
        <v>54.87000000000014</v>
      </c>
      <c r="AB9" s="17" cm="1">
        <f t="array" ref="AB9">FI[[#This Row],[26-Apr]]*(IF(FI[[#This Row],[Group Assignment]:[Group Assignment]] = "CHOW", 3.1, 4.9))</f>
        <v>57.039999999999928</v>
      </c>
      <c r="AC9" s="17" cm="1">
        <f t="array" ref="AC9">FI[[#This Row],[27-Apr]]*(IF(FI[[#This Row],[Group Assignment]:[Group Assignment]] = "CHOW", 3.1, 4.9))</f>
        <v>45.570000000000142</v>
      </c>
      <c r="AD9" s="17" cm="1">
        <f t="array" ref="AD9">FI[[#This Row],[28-Apr]]*(IF(FI[[#This Row],[Group Assignment]:[Group Assignment]] = "CHOW", 3.1, 4.9))</f>
        <v>46.499999999999929</v>
      </c>
      <c r="AE9" s="17" cm="1">
        <f t="array" ref="AE9">FI[[#This Row],[29-Apr]]*(IF(FI[[#This Row],[Group Assignment]:[Group Assignment]] = "CHOW", 3.1, 4.9))</f>
        <v>53.62999999999986</v>
      </c>
      <c r="AF9" s="17" cm="1">
        <f t="array" ref="AF9">FI[[#This Row],[30-Apr]]*(IF(FI[[#This Row],[Group Assignment]:[Group Assignment]] = "CHOW", 3.1, 4.9))</f>
        <v>58.90000000000029</v>
      </c>
      <c r="AG9" s="17" cm="1">
        <f t="array" ref="AG9">FI[[#This Row],[1-May]]*(IF(FI[[#This Row],[Group Assignment]:[Group Assignment]] = "CHOW", 3.1, 4.9))</f>
        <v>51.769999999999932</v>
      </c>
      <c r="AH9" s="17" cm="1">
        <f t="array" ref="AH9">FI[[#This Row],[2-May]]*(IF(FI[[#This Row],[Group Assignment]:[Group Assignment]] = "CHOW", 3.1, 4.9))</f>
        <v>55.489999999999995</v>
      </c>
      <c r="AI9" s="17" cm="1">
        <f t="array" ref="AI9">FI[[#This Row],[3-May]]*(IF(FI[[#This Row],[Group Assignment]:[Group Assignment]] = "CHOW", 3.1, 4.9))</f>
        <v>53.009999999999962</v>
      </c>
      <c r="AJ9" s="17" cm="1">
        <f t="array" ref="AJ9">FI[[#This Row],[4-May]]*(IF(FI[[#This Row],[Group Assignment]:[Group Assignment]] = "CHOW", 3.1, 4.9))</f>
        <v>53.009999999999927</v>
      </c>
      <c r="AK9" s="17" cm="1">
        <f t="array" ref="AK9">FI[[#This Row],[5-May]]*(IF(FI[[#This Row],[Group Assignment]:[Group Assignment]] = "CHOW", 3.1, 4.9))</f>
        <v>51.150000000000112</v>
      </c>
      <c r="AL9" s="17" cm="1">
        <f t="array" ref="AL9">FI[[#This Row],[6-May]]*(IF(FI[[#This Row],[Group Assignment]:[Group Assignment]] = "CHOW", 3.1, 4.9))</f>
        <v>55.490000000000137</v>
      </c>
      <c r="AM9" s="17" cm="1">
        <f t="array" ref="AM9">FI[[#This Row],[7-May]]*(IF(FI[[#This Row],[Group Assignment]:[Group Assignment]] = "CHOW", 3.1, 4.9))</f>
        <v>60.14</v>
      </c>
      <c r="AN9" s="17" cm="1">
        <f t="array" ref="AN9">FI[[#This Row],[8-May]]*(IF(FI[[#This Row],[Group Assignment]:[Group Assignment]] = "CHOW", 3.1, 4.9))</f>
        <v>54.249999999999936</v>
      </c>
      <c r="AO9" s="17" cm="1">
        <f t="array" ref="AO9">FI[[#This Row],[9-May]]*(IF(FI[[#This Row],[Group Assignment]:[Group Assignment]] = "CHOW", 3.1, 4.9))</f>
        <v>48.359999999999864</v>
      </c>
      <c r="AP9" s="17" cm="1">
        <f t="array" ref="AP9">FI[[#This Row],[10-May]]*(IF(FI[[#This Row],[Group Assignment]:[Group Assignment]] = "CHOW", 3.1, 4.9))</f>
        <v>53.320000000000142</v>
      </c>
      <c r="AQ9" s="17" cm="1">
        <f t="array" ref="AQ9">FI[[#This Row],[11-May]]*(IF(FI[[#This Row],[Group Assignment]:[Group Assignment]] = "CHOW", 3.1, 4.9))</f>
        <v>61.689999999999863</v>
      </c>
      <c r="AR9" s="17"/>
      <c r="AS9" s="17" cm="1">
        <f t="array" ref="AS9">FI[[#This Row],[13-May]]*(IF(FI[[#This Row],[Group Assignment]:[Group Assignment]] = "CHOW", 3.1, 4.9))</f>
        <v>118.42000000000014</v>
      </c>
      <c r="AT9" s="17" cm="1">
        <f t="array" ref="AT9">FI[[#This Row],[14-May]]*(IF(FI[[#This Row],[Group Assignment]:[Group Assignment]] = "CHOW", 3.1, 4.9))</f>
        <v>57.04</v>
      </c>
      <c r="AU9" s="17" cm="1">
        <f t="array" ref="AU9">FI[[#This Row],[15-May]]*(IF(FI[[#This Row],[Group Assignment]:[Group Assignment]] = "CHOW", 3.1, 4.9))</f>
        <v>56.42</v>
      </c>
      <c r="AV9" s="17" cm="1">
        <f t="array" ref="AV9">FI[[#This Row],[16-May]]*(IF(FI[[#This Row],[Group Assignment]:[Group Assignment]] = "CHOW", 3.1, 4.9))</f>
        <v>58.9</v>
      </c>
      <c r="AW9" s="17" cm="1">
        <f t="array" ref="AW9">FI[[#This Row],[17-May]]*(IF(FI[[#This Row],[Group Assignment]:[Group Assignment]] = "CHOW", 3.1, 4.9))</f>
        <v>50.53</v>
      </c>
      <c r="AX9" s="17" cm="1">
        <f t="array" ref="AX9">FI[[#This Row],[18-May]]*(IF(FI[[#This Row],[Group Assignment]:[Group Assignment]] = "CHOW", 3.1, 4.9))</f>
        <v>46.810000000000215</v>
      </c>
      <c r="AY9" s="17" cm="1">
        <f t="array" ref="AY9">FI[[#This Row],[19-May]]*(IF(FI[[#This Row],[Group Assignment]:[Group Assignment]] = "CHOW", 3.1, 4.9))</f>
        <v>53.939999999999934</v>
      </c>
      <c r="AZ9" s="17" cm="1">
        <f t="array" ref="AZ9">FI[[#This Row],[20-May]]*(IF(FI[[#This Row],[Group Assignment]:[Group Assignment]] = "CHOW", 3.1, 4.9))</f>
        <v>56.729999999999862</v>
      </c>
      <c r="BA9" s="17" cm="1">
        <f t="array" ref="BA9">FI[[#This Row],[21-May]]*(IF(FI[[#This Row],[Group Assignment]:[Group Assignment]] = "CHOW", 3.1, 4.9))</f>
        <v>60.76000000000014</v>
      </c>
      <c r="BB9" s="17" cm="1">
        <f t="array" ref="BB9">FI[[#This Row],[22-May]]*(IF(FI[[#This Row],[Group Assignment]:[Group Assignment]] = "CHOW", 3.1, 4.9))</f>
        <v>43.39999999999997</v>
      </c>
      <c r="BC9" s="17" cm="1">
        <f t="array" ref="BC9">FI[[#This Row],[23-May]]*(IF(FI[[#This Row],[Group Assignment]:[Group Assignment]] = "CHOW", 3.1, 4.9))</f>
        <v>48.36</v>
      </c>
      <c r="BD9" s="17" cm="1">
        <f t="array" ref="BD9">FI[[#This Row],[24-May]]*(IF(FI[[#This Row],[Group Assignment]:[Group Assignment]] = "CHOW", 3.1, 4.9))</f>
        <v>60.450000000000031</v>
      </c>
      <c r="BE9" s="17" cm="1">
        <f t="array" ref="BE9">FI[[#This Row],[25-May]]*(IF(FI[[#This Row],[Group Assignment]:[Group Assignment]] = "CHOW", 3.1, 4.9))</f>
        <v>64.169999999999789</v>
      </c>
      <c r="BF9" s="17" cm="1">
        <f t="array" ref="BF9">FI[[#This Row],[26-May]]*(IF(FI[[#This Row],[Group Assignment]:[Group Assignment]] = "CHOW", 3.1, 4.9))</f>
        <v>52.390000000000285</v>
      </c>
      <c r="BG9" s="17" cm="1">
        <f t="array" ref="BG9">FI[[#This Row],[27-May]]*(IF(FI[[#This Row],[Group Assignment]:[Group Assignment]] = "CHOW", 3.1, 4.9))</f>
        <v>38.129999999999789</v>
      </c>
      <c r="BH9" s="17" cm="1">
        <f t="array" ref="BH9">FI[[#This Row],[28-May]]*(IF(FI[[#This Row],[Group Assignment]:[Group Assignment]] = "CHOW", 3.1, 4.9))</f>
        <v>42.16</v>
      </c>
      <c r="BI9" s="17" cm="1">
        <f t="array" ref="BI9">FI[[#This Row],[29-May]]*(IF(FI[[#This Row],[Group Assignment]:[Group Assignment]] = "CHOW", 3.1, 4.9))</f>
        <v>52.700000000000209</v>
      </c>
      <c r="BJ9" s="17" cm="1">
        <f t="array" ref="BJ9">FI[[#This Row],[30-May]]*(IF(FI[[#This Row],[Group Assignment]:[Group Assignment]] = "CHOW", 3.1, 4.9))</f>
        <v>54.560000000000009</v>
      </c>
      <c r="BK9" s="17" cm="1">
        <f t="array" ref="BK9">FI[[#This Row],[31-May]]*(IF(FI[[#This Row],[Group Assignment]:[Group Assignment]] = "CHOW", 3.1, 4.9))</f>
        <v>56.730000000000068</v>
      </c>
      <c r="BL9" s="17" cm="1">
        <f t="array" ref="BL9">FI[[#This Row],[1-Jun]]*(IF(FI[[#This Row],[Group Assignment]:[Group Assignment]] = "CHOW", 3.1, 4.9))</f>
        <v>63.550000000000146</v>
      </c>
      <c r="BM9" s="17" cm="1">
        <f t="array" ref="BM9">FI[[#This Row],[2-Jun]]*(IF(FI[[#This Row],[Group Assignment]:[Group Assignment]] = "CHOW", 3.1, 4.9))</f>
        <v>48.67</v>
      </c>
      <c r="BN9" s="17" cm="1">
        <f t="array" ref="BN9">FI[[#This Row],[3-Jun]]*(IF(FI[[#This Row],[Group Assignment]:[Group Assignment]] = "CHOW", 3.1, 4.9))</f>
        <v>33.480000000000004</v>
      </c>
    </row>
    <row r="10" spans="1:66">
      <c r="A10" s="13">
        <v>45</v>
      </c>
      <c r="B10" t="s">
        <v>44</v>
      </c>
      <c r="C10" t="s">
        <v>47</v>
      </c>
      <c r="D10" t="s">
        <v>252</v>
      </c>
      <c r="E10" s="17">
        <f>FI[[#This Row],[3-Apr]]*3.1</f>
        <v>50.219999999999793</v>
      </c>
      <c r="F10" s="17">
        <f>FI[[#This Row],[4-Apr]]*3.1</f>
        <v>56.42000000000008</v>
      </c>
      <c r="G10" s="17">
        <f>FI[[#This Row],[5-Apr]]*3.1</f>
        <v>57.660000000000139</v>
      </c>
      <c r="H10" s="17">
        <f>FI[[#This Row],[6-Apr]]*3.1</f>
        <v>50.529999999999795</v>
      </c>
      <c r="I10" s="17">
        <f>FI[[#This Row],[7-Apr]]*3.1</f>
        <v>52.7</v>
      </c>
      <c r="J10" s="17">
        <f>FI[[#This Row],[8-Apr]]*3.1</f>
        <v>48.360000000000142</v>
      </c>
      <c r="K10" s="27">
        <f>FI[[#This Row],[9-Apr]]*3.1</f>
        <v>44.019999999999996</v>
      </c>
      <c r="L10" s="17" cm="1">
        <f t="array" ref="L10">FI[[#This Row],[10-Apr]]*(IF(FI[[#This Row],[Group Assignment]:[Group Assignment]] = "CHOW", 3.1, 4.9))</f>
        <v>43.610000000000028</v>
      </c>
      <c r="M10" s="17" cm="1">
        <f t="array" ref="M10">FI[[#This Row],[11-Apr]]*(IF(FI[[#This Row],[Group Assignment]:[Group Assignment]] = "CHOW", 3.1, 4.9))</f>
        <v>82.80999999999996</v>
      </c>
      <c r="N10" s="17" cm="1">
        <f t="array" ref="N10">FI[[#This Row],[12-Apr]]*(IF(FI[[#This Row],[Group Assignment]:[Group Assignment]] = "CHOW", 3.1, 4.9))</f>
        <v>67.13</v>
      </c>
      <c r="O10" s="17" cm="1">
        <f t="array" ref="O10">FI[[#This Row],[13-Apr]]*(IF(FI[[#This Row],[Group Assignment]:[Group Assignment]] = "CHOW", 3.1, 4.9))</f>
        <v>75.95</v>
      </c>
      <c r="P10" s="17" cm="1">
        <f t="array" ref="P10">FI[[#This Row],[14-Apr]]*(IF(FI[[#This Row],[Group Assignment]:[Group Assignment]] = "CHOW", 3.1, 4.9))</f>
        <v>81.339999999999975</v>
      </c>
      <c r="Q10" s="17" cm="1">
        <f t="array" ref="Q10">FI[[#This Row],[15-Apr]]*(IF(FI[[#This Row],[Group Assignment]:[Group Assignment]] = "CHOW", 3.1, 4.9))</f>
        <v>85.749999999999943</v>
      </c>
      <c r="R10" s="17" cm="1">
        <f t="array" ref="R10">FI[[#This Row],[16-Apr]]*(IF(FI[[#This Row],[Group Assignment]:[Group Assignment]] = "CHOW", 3.1, 4.9))</f>
        <v>81.339999999999975</v>
      </c>
      <c r="S10" s="17" cm="1">
        <f t="array" ref="S10">FI[[#This Row],[17-Apr]]*(IF(FI[[#This Row],[Group Assignment]:[Group Assignment]] = "CHOW", 3.1, 4.9))</f>
        <v>72.030000000000015</v>
      </c>
      <c r="T10" s="17" cm="1">
        <f t="array" ref="T10">FI[[#This Row],[18-Apr]]*(IF(FI[[#This Row],[Group Assignment]:[Group Assignment]] = "CHOW", 3.1, 4.9))</f>
        <v>65.169999999999987</v>
      </c>
      <c r="U10" s="17" cm="1">
        <f t="array" ref="U10">FI[[#This Row],[19-Apr]]*(IF(FI[[#This Row],[Group Assignment]:[Group Assignment]] = "CHOW", 3.1, 4.9))</f>
        <v>67.620000000000061</v>
      </c>
      <c r="V10" s="17" cm="1">
        <f t="array" ref="V10">FI[[#This Row],[20-Apr]]*(IF(FI[[#This Row],[Group Assignment]:[Group Assignment]] = "CHOW", 3.1, 4.9))</f>
        <v>57.819999999999993</v>
      </c>
      <c r="W10" s="17" cm="1">
        <f t="array" ref="W10">FI[[#This Row],[21-Apr]]*(IF(FI[[#This Row],[Group Assignment]:[Group Assignment]] = "CHOW", 3.1, 4.9))</f>
        <v>53.900000000000006</v>
      </c>
      <c r="X10" s="17" cm="1">
        <f t="array" ref="X10">FI[[#This Row],[22-Apr]]*(IF(FI[[#This Row],[Group Assignment]:[Group Assignment]] = "CHOW", 3.1, 4.9))</f>
        <v>37.239999999999974</v>
      </c>
      <c r="Y10" s="17" cm="1">
        <f t="array" ref="Y10">FI[[#This Row],[23-Apr]]*(IF(FI[[#This Row],[Group Assignment]:[Group Assignment]] = "CHOW", 3.1, 4.9))</f>
        <v>41.650000000000006</v>
      </c>
      <c r="Z10" s="17" cm="1">
        <f t="array" ref="Z10">FI[[#This Row],[24-Apr]]*(IF(FI[[#This Row],[Group Assignment]:[Group Assignment]] = "CHOW", 3.1, 4.9))</f>
        <v>50.469999999999921</v>
      </c>
      <c r="AA10" s="17" cm="1">
        <f t="array" ref="AA10">FI[[#This Row],[25-Apr]]*(IF(FI[[#This Row],[Group Assignment]:[Group Assignment]] = "CHOW", 3.1, 4.9))</f>
        <v>51.450000000000074</v>
      </c>
      <c r="AB10" s="17" cm="1">
        <f t="array" ref="AB10">FI[[#This Row],[26-Apr]]*(IF(FI[[#This Row],[Group Assignment]:[Group Assignment]] = "CHOW", 3.1, 4.9))</f>
        <v>60.759999999999962</v>
      </c>
      <c r="AC10" s="17" cm="1">
        <f t="array" ref="AC10">FI[[#This Row],[27-Apr]]*(IF(FI[[#This Row],[Group Assignment]:[Group Assignment]] = "CHOW", 3.1, 4.9))</f>
        <v>61.739999999999974</v>
      </c>
      <c r="AD10" s="17" cm="1">
        <f t="array" ref="AD10">FI[[#This Row],[28-Apr]]*(IF(FI[[#This Row],[Group Assignment]:[Group Assignment]] = "CHOW", 3.1, 4.9))</f>
        <v>58.800000000000075</v>
      </c>
      <c r="AE10" s="17" cm="1">
        <f t="array" ref="AE10">FI[[#This Row],[29-Apr]]*(IF(FI[[#This Row],[Group Assignment]:[Group Assignment]] = "CHOW", 3.1, 4.9))</f>
        <v>51.939999999999976</v>
      </c>
      <c r="AF10" s="17" cm="1">
        <f t="array" ref="AF10">FI[[#This Row],[30-Apr]]*(IF(FI[[#This Row],[Group Assignment]:[Group Assignment]] = "CHOW", 3.1, 4.9))</f>
        <v>44.1</v>
      </c>
      <c r="AG10" s="17" cm="1">
        <f t="array" ref="AG10">FI[[#This Row],[1-May]]*(IF(FI[[#This Row],[Group Assignment]:[Group Assignment]] = "CHOW", 3.1, 4.9))</f>
        <v>52.430000000000021</v>
      </c>
      <c r="AH10" s="17" cm="1">
        <f t="array" ref="AH10">FI[[#This Row],[2-May]]*(IF(FI[[#This Row],[Group Assignment]:[Group Assignment]] = "CHOW", 3.1, 4.9))</f>
        <v>56.35</v>
      </c>
      <c r="AI10" s="17" cm="1">
        <f t="array" ref="AI10">FI[[#This Row],[3-May]]*(IF(FI[[#This Row],[Group Assignment]:[Group Assignment]] = "CHOW", 3.1, 4.9))</f>
        <v>43.11999999999999</v>
      </c>
      <c r="AJ10" s="17" cm="1">
        <f t="array" ref="AJ10">FI[[#This Row],[4-May]]*(IF(FI[[#This Row],[Group Assignment]:[Group Assignment]] = "CHOW", 3.1, 4.9))</f>
        <v>52.919999999999924</v>
      </c>
      <c r="AK10" s="17" cm="1">
        <f t="array" ref="AK10">FI[[#This Row],[5-May]]*(IF(FI[[#This Row],[Group Assignment]:[Group Assignment]] = "CHOW", 3.1, 4.9))</f>
        <v>52.430000000000085</v>
      </c>
      <c r="AL10" s="17" cm="1">
        <f t="array" ref="AL10">FI[[#This Row],[6-May]]*(IF(FI[[#This Row],[Group Assignment]:[Group Assignment]] = "CHOW", 3.1, 4.9))</f>
        <v>45.570000000000057</v>
      </c>
      <c r="AM10" s="17" cm="1">
        <f t="array" ref="AM10">FI[[#This Row],[7-May]]*(IF(FI[[#This Row],[Group Assignment]:[Group Assignment]] = "CHOW", 3.1, 4.9))</f>
        <v>58.800000000000004</v>
      </c>
      <c r="AN10" s="17" cm="1">
        <f t="array" ref="AN10">FI[[#This Row],[8-May]]*(IF(FI[[#This Row],[Group Assignment]:[Group Assignment]] = "CHOW", 3.1, 4.9))</f>
        <v>61.250000000000007</v>
      </c>
      <c r="AO10" s="17" cm="1">
        <f t="array" ref="AO10">FI[[#This Row],[9-May]]*(IF(FI[[#This Row],[Group Assignment]:[Group Assignment]] = "CHOW", 3.1, 4.9))</f>
        <v>43.120000000000033</v>
      </c>
      <c r="AP10" s="17" cm="1">
        <f t="array" ref="AP10">FI[[#This Row],[10-May]]*(IF(FI[[#This Row],[Group Assignment]:[Group Assignment]] = "CHOW", 3.1, 4.9))</f>
        <v>65.170000000000059</v>
      </c>
      <c r="AQ10" s="17" cm="1">
        <f t="array" ref="AQ10">FI[[#This Row],[11-May]]*(IF(FI[[#This Row],[Group Assignment]:[Group Assignment]] = "CHOW", 3.1, 4.9))</f>
        <v>49</v>
      </c>
      <c r="AR10" s="17"/>
      <c r="AS10" s="17" cm="1">
        <f t="array" ref="AS10">FI[[#This Row],[13-May]]*(IF(FI[[#This Row],[Group Assignment]:[Group Assignment]] = "CHOW", 3.1, 4.9))</f>
        <v>101.91999999999999</v>
      </c>
      <c r="AT10" s="17" cm="1">
        <f t="array" ref="AT10">FI[[#This Row],[14-May]]*(IF(FI[[#This Row],[Group Assignment]:[Group Assignment]] = "CHOW", 3.1, 4.9))</f>
        <v>54.390000000000114</v>
      </c>
      <c r="AU10" s="17" cm="1">
        <f t="array" ref="AU10">FI[[#This Row],[15-May]]*(IF(FI[[#This Row],[Group Assignment]:[Group Assignment]] = "CHOW", 3.1, 4.9))</f>
        <v>55.859999999999964</v>
      </c>
      <c r="AV10" s="17" cm="1">
        <f t="array" ref="AV10">FI[[#This Row],[16-May]]*(IF(FI[[#This Row],[Group Assignment]:[Group Assignment]] = "CHOW", 3.1, 4.9))</f>
        <v>46.05999999999996</v>
      </c>
      <c r="AW10" s="17" cm="1">
        <f t="array" ref="AW10">FI[[#This Row],[17-May]]*(IF(FI[[#This Row],[Group Assignment]:[Group Assignment]] = "CHOW", 3.1, 4.9))</f>
        <v>41.650000000000006</v>
      </c>
      <c r="AX10" s="17" cm="1">
        <f t="array" ref="AX10">FI[[#This Row],[18-May]]*(IF(FI[[#This Row],[Group Assignment]:[Group Assignment]] = "CHOW", 3.1, 4.9))</f>
        <v>53.410000000000032</v>
      </c>
      <c r="AY10" s="17" cm="1">
        <f t="array" ref="AY10">FI[[#This Row],[19-May]]*(IF(FI[[#This Row],[Group Assignment]:[Group Assignment]] = "CHOW", 3.1, 4.9))</f>
        <v>51.939999999999976</v>
      </c>
      <c r="AZ10" s="17" cm="1">
        <f t="array" ref="AZ10">FI[[#This Row],[20-May]]*(IF(FI[[#This Row],[Group Assignment]:[Group Assignment]] = "CHOW", 3.1, 4.9))</f>
        <v>51.45</v>
      </c>
      <c r="BA10" s="17" cm="1">
        <f t="array" ref="BA10">FI[[#This Row],[21-May]]*(IF(FI[[#This Row],[Group Assignment]:[Group Assignment]] = "CHOW", 3.1, 4.9))</f>
        <v>43.120000000000061</v>
      </c>
      <c r="BB10" s="17" cm="1">
        <f t="array" ref="BB10">FI[[#This Row],[22-May]]*(IF(FI[[#This Row],[Group Assignment]:[Group Assignment]] = "CHOW", 3.1, 4.9))</f>
        <v>53.900000000000006</v>
      </c>
      <c r="BC10" s="17" cm="1">
        <f t="array" ref="BC10">FI[[#This Row],[23-May]]*(IF(FI[[#This Row],[Group Assignment]:[Group Assignment]] = "CHOW", 3.1, 4.9))</f>
        <v>60.269999999999918</v>
      </c>
      <c r="BD10" s="17" cm="1">
        <f t="array" ref="BD10">FI[[#This Row],[24-May]]*(IF(FI[[#This Row],[Group Assignment]:[Group Assignment]] = "CHOW", 3.1, 4.9))</f>
        <v>59.780000000000086</v>
      </c>
      <c r="BE10" s="17" cm="1">
        <f t="array" ref="BE10">FI[[#This Row],[25-May]]*(IF(FI[[#This Row],[Group Assignment]:[Group Assignment]] = "CHOW", 3.1, 4.9))</f>
        <v>67.620000000000061</v>
      </c>
      <c r="BF10" s="17" cm="1">
        <f t="array" ref="BF10">FI[[#This Row],[26-May]]*(IF(FI[[#This Row],[Group Assignment]:[Group Assignment]] = "CHOW", 3.1, 4.9))</f>
        <v>45.079999999999949</v>
      </c>
      <c r="BG10" s="17" cm="1">
        <f t="array" ref="BG10">FI[[#This Row],[27-May]]*(IF(FI[[#This Row],[Group Assignment]:[Group Assignment]] = "CHOW", 3.1, 4.9))</f>
        <v>51.45</v>
      </c>
      <c r="BH10" s="17" cm="1">
        <f t="array" ref="BH10">FI[[#This Row],[28-May]]*(IF(FI[[#This Row],[Group Assignment]:[Group Assignment]] = "CHOW", 3.1, 4.9))</f>
        <v>54.880000000000088</v>
      </c>
      <c r="BI10" s="17" cm="1">
        <f t="array" ref="BI10">FI[[#This Row],[29-May]]*(IF(FI[[#This Row],[Group Assignment]:[Group Assignment]] = "CHOW", 3.1, 4.9))</f>
        <v>48.509999999999962</v>
      </c>
      <c r="BJ10" s="17" cm="1">
        <f t="array" ref="BJ10">FI[[#This Row],[30-May]]*(IF(FI[[#This Row],[Group Assignment]:[Group Assignment]] = "CHOW", 3.1, 4.9))</f>
        <v>56.35</v>
      </c>
      <c r="BK10" s="17" cm="1">
        <f t="array" ref="BK10">FI[[#This Row],[31-May]]*(IF(FI[[#This Row],[Group Assignment]:[Group Assignment]] = "CHOW", 3.1, 4.9))</f>
        <v>51.940000000000119</v>
      </c>
      <c r="BL10" s="17" cm="1">
        <f t="array" ref="BL10">FI[[#This Row],[1-Jun]]*(IF(FI[[#This Row],[Group Assignment]:[Group Assignment]] = "CHOW", 3.1, 4.9))</f>
        <v>65.169999999999916</v>
      </c>
      <c r="BM10" s="17" cm="1">
        <f t="array" ref="BM10">FI[[#This Row],[2-Jun]]*(IF(FI[[#This Row],[Group Assignment]:[Group Assignment]] = "CHOW", 3.1, 4.9))</f>
        <v>45.570000000000057</v>
      </c>
      <c r="BN10" s="17" cm="1">
        <f t="array" ref="BN10">FI[[#This Row],[3-Jun]]*(IF(FI[[#This Row],[Group Assignment]:[Group Assignment]] = "CHOW", 3.1, 4.9))</f>
        <v>38.709999999999958</v>
      </c>
    </row>
    <row r="11" spans="1:66">
      <c r="A11" s="14">
        <v>46</v>
      </c>
      <c r="B11" t="s">
        <v>44</v>
      </c>
      <c r="C11" t="s">
        <v>47</v>
      </c>
      <c r="D11" t="s">
        <v>252</v>
      </c>
      <c r="E11" s="17">
        <f>FI[[#This Row],[3-Apr]]*3.1</f>
        <v>56.109999999999928</v>
      </c>
      <c r="F11" s="17">
        <f>FI[[#This Row],[4-Apr]]*3.1</f>
        <v>54.87000000000014</v>
      </c>
      <c r="G11" s="17">
        <f>FI[[#This Row],[5-Apr]]*3.1</f>
        <v>45.879999999999789</v>
      </c>
      <c r="H11" s="17">
        <f>FI[[#This Row],[6-Apr]]*3.1</f>
        <v>50.840000000000138</v>
      </c>
      <c r="I11" s="17">
        <f>FI[[#This Row],[7-Apr]]*3.1</f>
        <v>55.180000000000071</v>
      </c>
      <c r="J11" s="17">
        <f>FI[[#This Row],[8-Apr]]*3.1</f>
        <v>57.349999999999937</v>
      </c>
      <c r="K11" s="27">
        <f>FI[[#This Row],[9-Apr]]*3.1</f>
        <v>43.090000000000032</v>
      </c>
      <c r="L11" s="17" cm="1">
        <f t="array" ref="L11">FI[[#This Row],[10-Apr]]*(IF(FI[[#This Row],[Group Assignment]:[Group Assignment]] = "CHOW", 3.1, 4.9))</f>
        <v>65.169999999999987</v>
      </c>
      <c r="M11" s="17" cm="1">
        <f t="array" ref="M11">FI[[#This Row],[11-Apr]]*(IF(FI[[#This Row],[Group Assignment]:[Group Assignment]] = "CHOW", 3.1, 4.9))</f>
        <v>65.660000000000039</v>
      </c>
      <c r="N11" s="17" cm="1">
        <f t="array" ref="N11">FI[[#This Row],[12-Apr]]*(IF(FI[[#This Row],[Group Assignment]:[Group Assignment]] = "CHOW", 3.1, 4.9))</f>
        <v>74.969999999999985</v>
      </c>
      <c r="O11" s="17" cm="1">
        <f t="array" ref="O11">FI[[#This Row],[13-Apr]]*(IF(FI[[#This Row],[Group Assignment]:[Group Assignment]] = "CHOW", 3.1, 4.9))</f>
        <v>74.969999999999928</v>
      </c>
      <c r="P11" s="17" cm="1">
        <f t="array" ref="P11">FI[[#This Row],[14-Apr]]*(IF(FI[[#This Row],[Group Assignment]:[Group Assignment]] = "CHOW", 3.1, 4.9))</f>
        <v>79.870000000000061</v>
      </c>
      <c r="Q11" s="17" cm="1">
        <f t="array" ref="Q11">FI[[#This Row],[15-Apr]]*(IF(FI[[#This Row],[Group Assignment]:[Group Assignment]] = "CHOW", 3.1, 4.9))</f>
        <v>78.400000000000006</v>
      </c>
      <c r="R11" s="17" cm="1">
        <f t="array" ref="R11">FI[[#This Row],[16-Apr]]*(IF(FI[[#This Row],[Group Assignment]:[Group Assignment]] = "CHOW", 3.1, 4.9))</f>
        <v>58.79999999999999</v>
      </c>
      <c r="S11" s="17" cm="1">
        <f t="array" ref="S11">FI[[#This Row],[17-Apr]]*(IF(FI[[#This Row],[Group Assignment]:[Group Assignment]] = "CHOW", 3.1, 4.9))</f>
        <v>76.439999999999984</v>
      </c>
      <c r="T11" s="17" cm="1">
        <f t="array" ref="T11">FI[[#This Row],[18-Apr]]*(IF(FI[[#This Row],[Group Assignment]:[Group Assignment]] = "CHOW", 3.1, 4.9))</f>
        <v>73.5</v>
      </c>
      <c r="U11" s="17" cm="1">
        <f t="array" ref="U11">FI[[#This Row],[19-Apr]]*(IF(FI[[#This Row],[Group Assignment]:[Group Assignment]] = "CHOW", 3.1, 4.9))</f>
        <v>85.259999999999962</v>
      </c>
      <c r="V11" s="17" cm="1">
        <f t="array" ref="V11">FI[[#This Row],[20-Apr]]*(IF(FI[[#This Row],[Group Assignment]:[Group Assignment]] = "CHOW", 3.1, 4.9))</f>
        <v>71.050000000000068</v>
      </c>
      <c r="W11" s="17" cm="1">
        <f t="array" ref="W11">FI[[#This Row],[21-Apr]]*(IF(FI[[#This Row],[Group Assignment]:[Group Assignment]] = "CHOW", 3.1, 4.9))</f>
        <v>45.569999999999986</v>
      </c>
      <c r="X11" s="17" cm="1">
        <f t="array" ref="X11">FI[[#This Row],[22-Apr]]*(IF(FI[[#This Row],[Group Assignment]:[Group Assignment]] = "CHOW", 3.1, 4.9))</f>
        <v>63.210000000000029</v>
      </c>
      <c r="Y11" s="17" cm="1">
        <f t="array" ref="Y11">FI[[#This Row],[23-Apr]]*(IF(FI[[#This Row],[Group Assignment]:[Group Assignment]] = "CHOW", 3.1, 4.9))</f>
        <v>61.250000000000007</v>
      </c>
      <c r="Z11" s="17" cm="1">
        <f t="array" ref="Z11">FI[[#This Row],[24-Apr]]*(IF(FI[[#This Row],[Group Assignment]:[Group Assignment]] = "CHOW", 3.1, 4.9))</f>
        <v>57.329999999999949</v>
      </c>
      <c r="AA11" s="17" cm="1">
        <f t="array" ref="AA11">FI[[#This Row],[25-Apr]]*(IF(FI[[#This Row],[Group Assignment]:[Group Assignment]] = "CHOW", 3.1, 4.9))</f>
        <v>34.790000000000084</v>
      </c>
      <c r="AB11" s="17" cm="1">
        <f t="array" ref="AB11">FI[[#This Row],[26-Apr]]*(IF(FI[[#This Row],[Group Assignment]:[Group Assignment]] = "CHOW", 3.1, 4.9))</f>
        <v>33.319999999999986</v>
      </c>
      <c r="AC11" s="17" cm="1">
        <f t="array" ref="AC11">FI[[#This Row],[27-Apr]]*(IF(FI[[#This Row],[Group Assignment]:[Group Assignment]] = "CHOW", 3.1, 4.9))</f>
        <v>37.239999999999974</v>
      </c>
      <c r="AD11" s="17" cm="1">
        <f t="array" ref="AD11">FI[[#This Row],[28-Apr]]*(IF(FI[[#This Row],[Group Assignment]:[Group Assignment]] = "CHOW", 3.1, 4.9))</f>
        <v>56.840000000000117</v>
      </c>
      <c r="AE11" s="17" cm="1">
        <f t="array" ref="AE11">FI[[#This Row],[29-Apr]]*(IF(FI[[#This Row],[Group Assignment]:[Group Assignment]] = "CHOW", 3.1, 4.9))</f>
        <v>44.1</v>
      </c>
      <c r="AF11" s="17" cm="1">
        <f t="array" ref="AF11">FI[[#This Row],[30-Apr]]*(IF(FI[[#This Row],[Group Assignment]:[Group Assignment]] = "CHOW", 3.1, 4.9))</f>
        <v>42.629999999999946</v>
      </c>
      <c r="AG11" s="17" cm="1">
        <f t="array" ref="AG11">FI[[#This Row],[1-May]]*(IF(FI[[#This Row],[Group Assignment]:[Group Assignment]] = "CHOW", 3.1, 4.9))</f>
        <v>24.5</v>
      </c>
      <c r="AH11" s="17" cm="1">
        <f t="array" ref="AH11">FI[[#This Row],[2-May]]*(IF(FI[[#This Row],[Group Assignment]:[Group Assignment]] = "CHOW", 3.1, 4.9))</f>
        <v>48.019999999999989</v>
      </c>
      <c r="AI11" s="17" cm="1">
        <f t="array" ref="AI11">FI[[#This Row],[3-May]]*(IF(FI[[#This Row],[Group Assignment]:[Group Assignment]] = "CHOW", 3.1, 4.9))</f>
        <v>50.960000000000029</v>
      </c>
      <c r="AJ11" s="17" cm="1">
        <f t="array" ref="AJ11">FI[[#This Row],[4-May]]*(IF(FI[[#This Row],[Group Assignment]:[Group Assignment]] = "CHOW", 3.1, 4.9))</f>
        <v>61.740000000000116</v>
      </c>
      <c r="AK11" s="17" cm="1">
        <f t="array" ref="AK11">FI[[#This Row],[5-May]]*(IF(FI[[#This Row],[Group Assignment]:[Group Assignment]] = "CHOW", 3.1, 4.9))</f>
        <v>52.42999999999995</v>
      </c>
      <c r="AL11" s="17" cm="1">
        <f t="array" ref="AL11">FI[[#This Row],[6-May]]*(IF(FI[[#This Row],[Group Assignment]:[Group Assignment]] = "CHOW", 3.1, 4.9))</f>
        <v>38.219999999999992</v>
      </c>
      <c r="AM11" s="17" cm="1">
        <f t="array" ref="AM11">FI[[#This Row],[7-May]]*(IF(FI[[#This Row],[Group Assignment]:[Group Assignment]] = "CHOW", 3.1, 4.9))</f>
        <v>46.060000000000031</v>
      </c>
      <c r="AN11" s="17" cm="1">
        <f t="array" ref="AN11">FI[[#This Row],[8-May]]*(IF(FI[[#This Row],[Group Assignment]:[Group Assignment]] = "CHOW", 3.1, 4.9))</f>
        <v>62.719999999999992</v>
      </c>
      <c r="AO11" s="17" cm="1">
        <f t="array" ref="AO11">FI[[#This Row],[9-May]]*(IF(FI[[#This Row],[Group Assignment]:[Group Assignment]] = "CHOW", 3.1, 4.9))</f>
        <v>50.469999999999992</v>
      </c>
      <c r="AP11" s="17" cm="1">
        <f t="array" ref="AP11">FI[[#This Row],[10-May]]*(IF(FI[[#This Row],[Group Assignment]:[Group Assignment]] = "CHOW", 3.1, 4.9))</f>
        <v>58.800000000000004</v>
      </c>
      <c r="AQ11" s="17" cm="1">
        <f t="array" ref="AQ11">FI[[#This Row],[11-May]]*(IF(FI[[#This Row],[Group Assignment]:[Group Assignment]] = "CHOW", 3.1, 4.9))</f>
        <v>45.569999999999922</v>
      </c>
      <c r="AR11" s="17"/>
      <c r="AS11" s="17" cm="1">
        <f t="array" ref="AS11">FI[[#This Row],[13-May]]*(IF(FI[[#This Row],[Group Assignment]:[Group Assignment]] = "CHOW", 3.1, 4.9))</f>
        <v>98</v>
      </c>
      <c r="AT11" s="17" cm="1">
        <f t="array" ref="AT11">FI[[#This Row],[14-May]]*(IF(FI[[#This Row],[Group Assignment]:[Group Assignment]] = "CHOW", 3.1, 4.9))</f>
        <v>53.410000000000032</v>
      </c>
      <c r="AU11" s="17" cm="1">
        <f t="array" ref="AU11">FI[[#This Row],[15-May]]*(IF(FI[[#This Row],[Group Assignment]:[Group Assignment]] = "CHOW", 3.1, 4.9))</f>
        <v>52.430000000000035</v>
      </c>
      <c r="AV11" s="17" cm="1">
        <f t="array" ref="AV11">FI[[#This Row],[16-May]]*(IF(FI[[#This Row],[Group Assignment]:[Group Assignment]] = "CHOW", 3.1, 4.9))</f>
        <v>50.959999999999965</v>
      </c>
      <c r="AW11" s="17" cm="1">
        <f t="array" ref="AW11">FI[[#This Row],[17-May]]*(IF(FI[[#This Row],[Group Assignment]:[Group Assignment]] = "CHOW", 3.1, 4.9))</f>
        <v>57.819999999999993</v>
      </c>
      <c r="AX11" s="17" cm="1">
        <f t="array" ref="AX11">FI[[#This Row],[18-May]]*(IF(FI[[#This Row],[Group Assignment]:[Group Assignment]] = "CHOW", 3.1, 4.9))</f>
        <v>45.570000000000086</v>
      </c>
      <c r="AY11" s="17" cm="1">
        <f t="array" ref="AY11">FI[[#This Row],[19-May]]*(IF(FI[[#This Row],[Group Assignment]:[Group Assignment]] = "CHOW", 3.1, 4.9))</f>
        <v>54.879999999999946</v>
      </c>
      <c r="AZ11" s="17" cm="1">
        <f t="array" ref="AZ11">FI[[#This Row],[20-May]]*(IF(FI[[#This Row],[Group Assignment]:[Group Assignment]] = "CHOW", 3.1, 4.9))</f>
        <v>40.180000000000014</v>
      </c>
      <c r="BA11" s="17" cm="1">
        <f t="array" ref="BA11">FI[[#This Row],[21-May]]*(IF(FI[[#This Row],[Group Assignment]:[Group Assignment]] = "CHOW", 3.1, 4.9))</f>
        <v>51.45</v>
      </c>
      <c r="BB11" s="17" cm="1">
        <f t="array" ref="BB11">FI[[#This Row],[22-May]]*(IF(FI[[#This Row],[Group Assignment]:[Group Assignment]] = "CHOW", 3.1, 4.9))</f>
        <v>59.780000000000086</v>
      </c>
      <c r="BC11" s="17" cm="1">
        <f t="array" ref="BC11">FI[[#This Row],[23-May]]*(IF(FI[[#This Row],[Group Assignment]:[Group Assignment]] = "CHOW", 3.1, 4.9))</f>
        <v>57.329999999999949</v>
      </c>
      <c r="BD11" s="17" cm="1">
        <f t="array" ref="BD11">FI[[#This Row],[24-May]]*(IF(FI[[#This Row],[Group Assignment]:[Group Assignment]] = "CHOW", 3.1, 4.9))</f>
        <v>54.390000000000043</v>
      </c>
      <c r="BE11" s="17" cm="1">
        <f t="array" ref="BE11">FI[[#This Row],[25-May]]*(IF(FI[[#This Row],[Group Assignment]:[Group Assignment]] = "CHOW", 3.1, 4.9))</f>
        <v>70.560000000000031</v>
      </c>
      <c r="BF11" s="17" cm="1">
        <f t="array" ref="BF11">FI[[#This Row],[26-May]]*(IF(FI[[#This Row],[Group Assignment]:[Group Assignment]] = "CHOW", 3.1, 4.9))</f>
        <v>52.920000000000059</v>
      </c>
      <c r="BG11" s="17" cm="1">
        <f t="array" ref="BG11">FI[[#This Row],[27-May]]*(IF(FI[[#This Row],[Group Assignment]:[Group Assignment]] = "CHOW", 3.1, 4.9))</f>
        <v>66.639999999999972</v>
      </c>
      <c r="BH11" s="17" cm="1">
        <f t="array" ref="BH11">FI[[#This Row],[28-May]]*(IF(FI[[#This Row],[Group Assignment]:[Group Assignment]] = "CHOW", 3.1, 4.9))</f>
        <v>58.800000000000004</v>
      </c>
      <c r="BI11" s="17" cm="1">
        <f t="array" ref="BI11">FI[[#This Row],[29-May]]*(IF(FI[[#This Row],[Group Assignment]:[Group Assignment]] = "CHOW", 3.1, 4.9))</f>
        <v>50.960000000000029</v>
      </c>
      <c r="BJ11" s="17" cm="1">
        <f t="array" ref="BJ11">FI[[#This Row],[30-May]]*(IF(FI[[#This Row],[Group Assignment]:[Group Assignment]] = "CHOW", 3.1, 4.9))</f>
        <v>70.560000000000031</v>
      </c>
      <c r="BK11" s="17" cm="1">
        <f t="array" ref="BK11">FI[[#This Row],[31-May]]*(IF(FI[[#This Row],[Group Assignment]:[Group Assignment]] = "CHOW", 3.1, 4.9))</f>
        <v>32.339999999999975</v>
      </c>
      <c r="BL11" s="17" cm="1">
        <f t="array" ref="BL11">FI[[#This Row],[1-Jun]]*(IF(FI[[#This Row],[Group Assignment]:[Group Assignment]] = "CHOW", 3.1, 4.9))</f>
        <v>68.110000000000028</v>
      </c>
      <c r="BM11" s="17" cm="1">
        <f t="array" ref="BM11">FI[[#This Row],[2-Jun]]*(IF(FI[[#This Row],[Group Assignment]:[Group Assignment]] = "CHOW", 3.1, 4.9))</f>
        <v>54.880000000000017</v>
      </c>
      <c r="BN11" s="17" cm="1">
        <f t="array" ref="BN11">FI[[#This Row],[3-Jun]]*(IF(FI[[#This Row],[Group Assignment]:[Group Assignment]] = "CHOW", 3.1, 4.9))</f>
        <v>37.240000000000045</v>
      </c>
    </row>
    <row r="12" spans="1:66">
      <c r="A12" s="13">
        <v>47</v>
      </c>
      <c r="B12" t="s">
        <v>44</v>
      </c>
      <c r="C12" t="s">
        <v>45</v>
      </c>
      <c r="D12" t="s">
        <v>252</v>
      </c>
      <c r="E12" s="17">
        <f>FI[[#This Row],[3-Apr]]*3.1</f>
        <v>63.549999999999713</v>
      </c>
      <c r="F12" s="17">
        <f>FI[[#This Row],[4-Apr]]*3.1</f>
        <v>45.570000000000142</v>
      </c>
      <c r="G12" s="17">
        <f>FI[[#This Row],[5-Apr]]*3.1</f>
        <v>49.909999999999961</v>
      </c>
      <c r="H12" s="17">
        <f>FI[[#This Row],[6-Apr]]*3.1</f>
        <v>44.639999999999965</v>
      </c>
      <c r="I12" s="17">
        <f>FI[[#This Row],[7-Apr]]*3.1</f>
        <v>52.080000000000069</v>
      </c>
      <c r="J12" s="17">
        <f>FI[[#This Row],[8-Apr]]*3.1</f>
        <v>47.429999999999964</v>
      </c>
      <c r="K12" s="27">
        <f>FI[[#This Row],[9-Apr]]*3.1</f>
        <v>35.959999999999965</v>
      </c>
      <c r="L12" s="17" cm="1">
        <f t="array" ref="L12">FI[[#This Row],[10-Apr]]*(IF(FI[[#This Row],[Group Assignment]:[Group Assignment]] = "CHOW", 3.1, 4.9))</f>
        <v>38.750000000000036</v>
      </c>
      <c r="M12" s="17" cm="1">
        <f t="array" ref="M12">FI[[#This Row],[11-Apr]]*(IF(FI[[#This Row],[Group Assignment]:[Group Assignment]] = "CHOW", 3.1, 4.9))</f>
        <v>39.99</v>
      </c>
      <c r="N12" s="17" cm="1">
        <f t="array" ref="N12">FI[[#This Row],[12-Apr]]*(IF(FI[[#This Row],[Group Assignment]:[Group Assignment]] = "CHOW", 3.1, 4.9))</f>
        <v>47.119999999999969</v>
      </c>
      <c r="O12" s="17" cm="1">
        <f t="array" ref="O12">FI[[#This Row],[13-Apr]]*(IF(FI[[#This Row],[Group Assignment]:[Group Assignment]] = "CHOW", 3.1, 4.9))</f>
        <v>48.050000000000033</v>
      </c>
      <c r="P12" s="17" cm="1">
        <f t="array" ref="P12">FI[[#This Row],[14-Apr]]*(IF(FI[[#This Row],[Group Assignment]:[Group Assignment]] = "CHOW", 3.1, 4.9))</f>
        <v>42.78</v>
      </c>
      <c r="Q12" s="17" cm="1">
        <f t="array" ref="Q12">FI[[#This Row],[15-Apr]]*(IF(FI[[#This Row],[Group Assignment]:[Group Assignment]] = "CHOW", 3.1, 4.9))</f>
        <v>37.200000000000003</v>
      </c>
      <c r="R12" s="17" cm="1">
        <f t="array" ref="R12">FI[[#This Row],[16-Apr]]*(IF(FI[[#This Row],[Group Assignment]:[Group Assignment]] = "CHOW", 3.1, 4.9))</f>
        <v>46.499999999999858</v>
      </c>
      <c r="S12" s="17" cm="1">
        <f t="array" ref="S12">FI[[#This Row],[17-Apr]]*(IF(FI[[#This Row],[Group Assignment]:[Group Assignment]] = "CHOW", 3.1, 4.9))</f>
        <v>45.880000000000067</v>
      </c>
      <c r="T12" s="17" cm="1">
        <f t="array" ref="T12">FI[[#This Row],[18-Apr]]*(IF(FI[[#This Row],[Group Assignment]:[Group Assignment]] = "CHOW", 3.1, 4.9))</f>
        <v>55.489999999999867</v>
      </c>
      <c r="U12" s="17" cm="1">
        <f t="array" ref="U12">FI[[#This Row],[19-Apr]]*(IF(FI[[#This Row],[Group Assignment]:[Group Assignment]] = "CHOW", 3.1, 4.9))</f>
        <v>49.910000000000004</v>
      </c>
      <c r="V12" s="17" cm="1">
        <f t="array" ref="V12">FI[[#This Row],[20-Apr]]*(IF(FI[[#This Row],[Group Assignment]:[Group Assignment]] = "CHOW", 3.1, 4.9))</f>
        <v>43.090000000000138</v>
      </c>
      <c r="W12" s="17" cm="1">
        <f t="array" ref="W12">FI[[#This Row],[21-Apr]]*(IF(FI[[#This Row],[Group Assignment]:[Group Assignment]] = "CHOW", 3.1, 4.9))</f>
        <v>38.129999999999932</v>
      </c>
      <c r="X12" s="17" cm="1">
        <f t="array" ref="X12">FI[[#This Row],[22-Apr]]*(IF(FI[[#This Row],[Group Assignment]:[Group Assignment]] = "CHOW", 3.1, 4.9))</f>
        <v>46.499999999999972</v>
      </c>
      <c r="Y12" s="17" cm="1">
        <f t="array" ref="Y12">FI[[#This Row],[23-Apr]]*(IF(FI[[#This Row],[Group Assignment]:[Group Assignment]] = "CHOW", 3.1, 4.9))</f>
        <v>45.880000000000067</v>
      </c>
      <c r="Z12" s="17" cm="1">
        <f t="array" ref="Z12">FI[[#This Row],[24-Apr]]*(IF(FI[[#This Row],[Group Assignment]:[Group Assignment]] = "CHOW", 3.1, 4.9))</f>
        <v>38.44000000000014</v>
      </c>
      <c r="AA12" s="17" cm="1">
        <f t="array" ref="AA12">FI[[#This Row],[25-Apr]]*(IF(FI[[#This Row],[Group Assignment]:[Group Assignment]] = "CHOW", 3.1, 4.9))</f>
        <v>38.129999999999718</v>
      </c>
      <c r="AB12" s="17" cm="1">
        <f t="array" ref="AB12">FI[[#This Row],[26-Apr]]*(IF(FI[[#This Row],[Group Assignment]:[Group Assignment]] = "CHOW", 3.1, 4.9))</f>
        <v>35.960000000000278</v>
      </c>
      <c r="AC12" s="17" cm="1">
        <f t="array" ref="AC12">FI[[#This Row],[27-Apr]]*(IF(FI[[#This Row],[Group Assignment]:[Group Assignment]] = "CHOW", 3.1, 4.9))</f>
        <v>45.569999999999787</v>
      </c>
      <c r="AD12" s="17" cm="1">
        <f t="array" ref="AD12">FI[[#This Row],[28-Apr]]*(IF(FI[[#This Row],[Group Assignment]:[Group Assignment]] = "CHOW", 3.1, 4.9))</f>
        <v>40.61</v>
      </c>
      <c r="AE12" s="17" cm="1">
        <f t="array" ref="AE12">FI[[#This Row],[29-Apr]]*(IF(FI[[#This Row],[Group Assignment]:[Group Assignment]] = "CHOW", 3.1, 4.9))</f>
        <v>43.399999999999928</v>
      </c>
      <c r="AF12" s="17" cm="1">
        <f t="array" ref="AF12">FI[[#This Row],[30-Apr]]*(IF(FI[[#This Row],[Group Assignment]:[Group Assignment]] = "CHOW", 3.1, 4.9))</f>
        <v>41.540000000000077</v>
      </c>
      <c r="AG12" s="17" cm="1">
        <f t="array" ref="AG12">FI[[#This Row],[1-May]]*(IF(FI[[#This Row],[Group Assignment]:[Group Assignment]] = "CHOW", 3.1, 4.9))</f>
        <v>46.190000000000076</v>
      </c>
      <c r="AH12" s="17" cm="1">
        <f t="array" ref="AH12">FI[[#This Row],[2-May]]*(IF(FI[[#This Row],[Group Assignment]:[Group Assignment]] = "CHOW", 3.1, 4.9))</f>
        <v>60.760000000000005</v>
      </c>
      <c r="AI12" s="17" cm="1">
        <f t="array" ref="AI12">FI[[#This Row],[3-May]]*(IF(FI[[#This Row],[Group Assignment]:[Group Assignment]] = "CHOW", 3.1, 4.9))</f>
        <v>42.77999999999993</v>
      </c>
      <c r="AJ12" s="17" cm="1">
        <f t="array" ref="AJ12">FI[[#This Row],[4-May]]*(IF(FI[[#This Row],[Group Assignment]:[Group Assignment]] = "CHOW", 3.1, 4.9))</f>
        <v>49.290000000000106</v>
      </c>
      <c r="AK12" s="17" cm="1">
        <f t="array" ref="AK12">FI[[#This Row],[5-May]]*(IF(FI[[#This Row],[Group Assignment]:[Group Assignment]] = "CHOW", 3.1, 4.9))</f>
        <v>41.229999999999933</v>
      </c>
      <c r="AL12" s="17" cm="1">
        <f t="array" ref="AL12">FI[[#This Row],[6-May]]*(IF(FI[[#This Row],[Group Assignment]:[Group Assignment]] = "CHOW", 3.1, 4.9))</f>
        <v>39.059999999999931</v>
      </c>
      <c r="AM12" s="17" cm="1">
        <f t="array" ref="AM12">FI[[#This Row],[7-May]]*(IF(FI[[#This Row],[Group Assignment]:[Group Assignment]] = "CHOW", 3.1, 4.9))</f>
        <v>40.299999999999926</v>
      </c>
      <c r="AN12" s="17" cm="1">
        <f t="array" ref="AN12">FI[[#This Row],[8-May]]*(IF(FI[[#This Row],[Group Assignment]:[Group Assignment]] = "CHOW", 3.1, 4.9))</f>
        <v>48.050000000000004</v>
      </c>
      <c r="AO12" s="17" cm="1">
        <f t="array" ref="AO12">FI[[#This Row],[9-May]]*(IF(FI[[#This Row],[Group Assignment]:[Group Assignment]] = "CHOW", 3.1, 4.9))</f>
        <v>49.290000000000077</v>
      </c>
      <c r="AP12" s="17" cm="1">
        <f t="array" ref="AP12">FI[[#This Row],[10-May]]*(IF(FI[[#This Row],[Group Assignment]:[Group Assignment]] = "CHOW", 3.1, 4.9))</f>
        <v>53.320000000000206</v>
      </c>
      <c r="AQ12" s="17" cm="1">
        <f t="array" ref="AQ12">FI[[#This Row],[11-May]]*(IF(FI[[#This Row],[Group Assignment]:[Group Assignment]] = "CHOW", 3.1, 4.9))</f>
        <v>56.41999999999986</v>
      </c>
      <c r="AR12" s="17"/>
      <c r="AS12" s="17" cm="1">
        <f t="array" ref="AS12">FI[[#This Row],[13-May]]*(IF(FI[[#This Row],[Group Assignment]:[Group Assignment]] = "CHOW", 3.1, 4.9))</f>
        <v>125.86000000000014</v>
      </c>
      <c r="AT12" s="17" cm="1">
        <f t="array" ref="AT12">FI[[#This Row],[14-May]]*(IF(FI[[#This Row],[Group Assignment]:[Group Assignment]] = "CHOW", 3.1, 4.9))</f>
        <v>48.669999999999824</v>
      </c>
      <c r="AU12" s="17" cm="1">
        <f t="array" ref="AU12">FI[[#This Row],[15-May]]*(IF(FI[[#This Row],[Group Assignment]:[Group Assignment]] = "CHOW", 3.1, 4.9))</f>
        <v>38.440000000000005</v>
      </c>
      <c r="AV12" s="17" cm="1">
        <f t="array" ref="AV12">FI[[#This Row],[16-May]]*(IF(FI[[#This Row],[Group Assignment]:[Group Assignment]] = "CHOW", 3.1, 4.9))</f>
        <v>56.42000000000003</v>
      </c>
      <c r="AW12" s="17" cm="1">
        <f t="array" ref="AW12">FI[[#This Row],[17-May]]*(IF(FI[[#This Row],[Group Assignment]:[Group Assignment]] = "CHOW", 3.1, 4.9))</f>
        <v>45.259999999999927</v>
      </c>
      <c r="AX12" s="17" cm="1">
        <f t="array" ref="AX12">FI[[#This Row],[18-May]]*(IF(FI[[#This Row],[Group Assignment]:[Group Assignment]] = "CHOW", 3.1, 4.9))</f>
        <v>62.930000000000035</v>
      </c>
      <c r="AY12" s="17" cm="1">
        <f t="array" ref="AY12">FI[[#This Row],[19-May]]*(IF(FI[[#This Row],[Group Assignment]:[Group Assignment]] = "CHOW", 3.1, 4.9))</f>
        <v>48.36000000000007</v>
      </c>
      <c r="AZ12" s="17" cm="1">
        <f t="array" ref="AZ12">FI[[#This Row],[20-May]]*(IF(FI[[#This Row],[Group Assignment]:[Group Assignment]] = "CHOW", 3.1, 4.9))</f>
        <v>46.809999999999789</v>
      </c>
      <c r="BA12" s="17" cm="1">
        <f t="array" ref="BA12">FI[[#This Row],[21-May]]*(IF(FI[[#This Row],[Group Assignment]:[Group Assignment]] = "CHOW", 3.1, 4.9))</f>
        <v>40.920000000000073</v>
      </c>
      <c r="BB12" s="17" cm="1">
        <f t="array" ref="BB12">FI[[#This Row],[22-May]]*(IF(FI[[#This Row],[Group Assignment]:[Group Assignment]] = "CHOW", 3.1, 4.9))</f>
        <v>47.119999999999969</v>
      </c>
      <c r="BC12" s="17" cm="1">
        <f t="array" ref="BC12">FI[[#This Row],[23-May]]*(IF(FI[[#This Row],[Group Assignment]:[Group Assignment]] = "CHOW", 3.1, 4.9))</f>
        <v>55.179999999999971</v>
      </c>
      <c r="BD12" s="17" cm="1">
        <f t="array" ref="BD12">FI[[#This Row],[24-May]]*(IF(FI[[#This Row],[Group Assignment]:[Group Assignment]] = "CHOW", 3.1, 4.9))</f>
        <v>43.710000000000072</v>
      </c>
      <c r="BE12" s="17" cm="1">
        <f t="array" ref="BE12">FI[[#This Row],[25-May]]*(IF(FI[[#This Row],[Group Assignment]:[Group Assignment]] = "CHOW", 3.1, 4.9))</f>
        <v>47.429999999999929</v>
      </c>
      <c r="BF12" s="17" cm="1">
        <f t="array" ref="BF12">FI[[#This Row],[26-May]]*(IF(FI[[#This Row],[Group Assignment]:[Group Assignment]] = "CHOW", 3.1, 4.9))</f>
        <v>39.370000000000289</v>
      </c>
      <c r="BG12" s="17" cm="1">
        <f t="array" ref="BG12">FI[[#This Row],[27-May]]*(IF(FI[[#This Row],[Group Assignment]:[Group Assignment]] = "CHOW", 3.1, 4.9))</f>
        <v>48.050000000000004</v>
      </c>
      <c r="BH12" s="17" cm="1">
        <f t="array" ref="BH12">FI[[#This Row],[28-May]]*(IF(FI[[#This Row],[Group Assignment]:[Group Assignment]] = "CHOW", 3.1, 4.9))</f>
        <v>46.189999999999934</v>
      </c>
      <c r="BI12" s="17" cm="1">
        <f t="array" ref="BI12">FI[[#This Row],[29-May]]*(IF(FI[[#This Row],[Group Assignment]:[Group Assignment]] = "CHOW", 3.1, 4.9))</f>
        <v>48.980000000000068</v>
      </c>
      <c r="BJ12" s="17" cm="1">
        <f t="array" ref="BJ12">FI[[#This Row],[30-May]]*(IF(FI[[#This Row],[Group Assignment]:[Group Assignment]] = "CHOW", 3.1, 4.9))</f>
        <v>38.749999999999858</v>
      </c>
      <c r="BK12" s="17" cm="1">
        <f t="array" ref="BK12">FI[[#This Row],[31-May]]*(IF(FI[[#This Row],[Group Assignment]:[Group Assignment]] = "CHOW", 3.1, 4.9))</f>
        <v>42.78</v>
      </c>
      <c r="BL12" s="17" cm="1">
        <f t="array" ref="BL12">FI[[#This Row],[1-Jun]]*(IF(FI[[#This Row],[Group Assignment]:[Group Assignment]] = "CHOW", 3.1, 4.9))</f>
        <v>63.549999999999862</v>
      </c>
      <c r="BM12" s="17" cm="1">
        <f t="array" ref="BM12">FI[[#This Row],[2-Jun]]*(IF(FI[[#This Row],[Group Assignment]:[Group Assignment]] = "CHOW", 3.1, 4.9))</f>
        <v>62.930000000000149</v>
      </c>
      <c r="BN12" s="17" cm="1">
        <f t="array" ref="BN12">FI[[#This Row],[3-Jun]]*(IF(FI[[#This Row],[Group Assignment]:[Group Assignment]] = "CHOW", 3.1, 4.9))</f>
        <v>30.069999999999862</v>
      </c>
    </row>
    <row r="13" spans="1:66">
      <c r="A13" s="14">
        <v>48</v>
      </c>
      <c r="B13" t="s">
        <v>44</v>
      </c>
      <c r="C13" t="s">
        <v>45</v>
      </c>
      <c r="D13" t="s">
        <v>252</v>
      </c>
      <c r="E13" s="17">
        <f>FI[[#This Row],[3-Apr]]*3.1</f>
        <v>58.28</v>
      </c>
      <c r="F13" s="17">
        <f>FI[[#This Row],[4-Apr]]*3.1</f>
        <v>51.460000000000136</v>
      </c>
      <c r="G13" s="17">
        <f>FI[[#This Row],[5-Apr]]*3.1</f>
        <v>47.119999999999862</v>
      </c>
      <c r="H13" s="17">
        <f>FI[[#This Row],[6-Apr]]*3.1</f>
        <v>48.669999999999931</v>
      </c>
      <c r="I13" s="17">
        <f>FI[[#This Row],[7-Apr]]*3.1</f>
        <v>44.950000000000209</v>
      </c>
      <c r="J13" s="17">
        <f>FI[[#This Row],[8-Apr]]*3.1</f>
        <v>49.910000000000075</v>
      </c>
      <c r="K13" s="27">
        <f>FI[[#This Row],[9-Apr]]*3.1</f>
        <v>45.259999999999792</v>
      </c>
      <c r="L13" s="17" cm="1">
        <f t="array" ref="L13">FI[[#This Row],[10-Apr]]*(IF(FI[[#This Row],[Group Assignment]:[Group Assignment]] = "CHOW", 3.1, 4.9))</f>
        <v>51.77000000000011</v>
      </c>
      <c r="M13" s="17" cm="1">
        <f t="array" ref="M13">FI[[#This Row],[11-Apr]]*(IF(FI[[#This Row],[Group Assignment]:[Group Assignment]] = "CHOW", 3.1, 4.9))</f>
        <v>44.63999999999993</v>
      </c>
      <c r="N13" s="17" cm="1">
        <f t="array" ref="N13">FI[[#This Row],[12-Apr]]*(IF(FI[[#This Row],[Group Assignment]:[Group Assignment]] = "CHOW", 3.1, 4.9))</f>
        <v>45.880000000000038</v>
      </c>
      <c r="O13" s="17" cm="1">
        <f t="array" ref="O13">FI[[#This Row],[13-Apr]]*(IF(FI[[#This Row],[Group Assignment]:[Group Assignment]] = "CHOW", 3.1, 4.9))</f>
        <v>54.87</v>
      </c>
      <c r="P13" s="17" cm="1">
        <f t="array" ref="P13">FI[[#This Row],[14-Apr]]*(IF(FI[[#This Row],[Group Assignment]:[Group Assignment]] = "CHOW", 3.1, 4.9))</f>
        <v>53.94</v>
      </c>
      <c r="Q13" s="17" cm="1">
        <f t="array" ref="Q13">FI[[#This Row],[15-Apr]]*(IF(FI[[#This Row],[Group Assignment]:[Group Assignment]] = "CHOW", 3.1, 4.9))</f>
        <v>53.63</v>
      </c>
      <c r="R13" s="17" cm="1">
        <f t="array" ref="R13">FI[[#This Row],[16-Apr]]*(IF(FI[[#This Row],[Group Assignment]:[Group Assignment]] = "CHOW", 3.1, 4.9))</f>
        <v>53.63</v>
      </c>
      <c r="S13" s="17" cm="1">
        <f t="array" ref="S13">FI[[#This Row],[17-Apr]]*(IF(FI[[#This Row],[Group Assignment]:[Group Assignment]] = "CHOW", 3.1, 4.9))</f>
        <v>38.130000000000138</v>
      </c>
      <c r="T13" s="17" cm="1">
        <f t="array" ref="T13">FI[[#This Row],[18-Apr]]*(IF(FI[[#This Row],[Group Assignment]:[Group Assignment]] = "CHOW", 3.1, 4.9))</f>
        <v>53.010000000000069</v>
      </c>
      <c r="U13" s="17" cm="1">
        <f t="array" ref="U13">FI[[#This Row],[19-Apr]]*(IF(FI[[#This Row],[Group Assignment]:[Group Assignment]] = "CHOW", 3.1, 4.9))</f>
        <v>60.13999999999993</v>
      </c>
      <c r="V13" s="17" cm="1">
        <f t="array" ref="V13">FI[[#This Row],[20-Apr]]*(IF(FI[[#This Row],[Group Assignment]:[Group Assignment]] = "CHOW", 3.1, 4.9))</f>
        <v>48.359999999999864</v>
      </c>
      <c r="W13" s="17" cm="1">
        <f t="array" ref="W13">FI[[#This Row],[21-Apr]]*(IF(FI[[#This Row],[Group Assignment]:[Group Assignment]] = "CHOW", 3.1, 4.9))</f>
        <v>46.190000000000005</v>
      </c>
      <c r="X13" s="17" cm="1">
        <f t="array" ref="X13">FI[[#This Row],[22-Apr]]*(IF(FI[[#This Row],[Group Assignment]:[Group Assignment]] = "CHOW", 3.1, 4.9))</f>
        <v>52.7</v>
      </c>
      <c r="Y13" s="17" cm="1">
        <f t="array" ref="Y13">FI[[#This Row],[23-Apr]]*(IF(FI[[#This Row],[Group Assignment]:[Group Assignment]] = "CHOW", 3.1, 4.9))</f>
        <v>45.880000000000038</v>
      </c>
      <c r="Z13" s="17" cm="1">
        <f t="array" ref="Z13">FI[[#This Row],[24-Apr]]*(IF(FI[[#This Row],[Group Assignment]:[Group Assignment]] = "CHOW", 3.1, 4.9))</f>
        <v>57.660000000000004</v>
      </c>
      <c r="AA13" s="17" cm="1">
        <f t="array" ref="AA13">FI[[#This Row],[25-Apr]]*(IF(FI[[#This Row],[Group Assignment]:[Group Assignment]] = "CHOW", 3.1, 4.9))</f>
        <v>50.840000000000217</v>
      </c>
      <c r="AB13" s="17" cm="1">
        <f t="array" ref="AB13">FI[[#This Row],[26-Apr]]*(IF(FI[[#This Row],[Group Assignment]:[Group Assignment]] = "CHOW", 3.1, 4.9))</f>
        <v>52.389999999999866</v>
      </c>
      <c r="AC13" s="17" cm="1">
        <f t="array" ref="AC13">FI[[#This Row],[27-Apr]]*(IF(FI[[#This Row],[Group Assignment]:[Group Assignment]] = "CHOW", 3.1, 4.9))</f>
        <v>41.850000000000144</v>
      </c>
      <c r="AD13" s="17" cm="1">
        <f t="array" ref="AD13">FI[[#This Row],[28-Apr]]*(IF(FI[[#This Row],[Group Assignment]:[Group Assignment]] = "CHOW", 3.1, 4.9))</f>
        <v>52.080000000000069</v>
      </c>
      <c r="AE13" s="17" cm="1">
        <f t="array" ref="AE13">FI[[#This Row],[29-Apr]]*(IF(FI[[#This Row],[Group Assignment]:[Group Assignment]] = "CHOW", 3.1, 4.9))</f>
        <v>41.85</v>
      </c>
      <c r="AF13" s="17" cm="1">
        <f t="array" ref="AF13">FI[[#This Row],[30-Apr]]*(IF(FI[[#This Row],[Group Assignment]:[Group Assignment]] = "CHOW", 3.1, 4.9))</f>
        <v>53.629999999999718</v>
      </c>
      <c r="AG13" s="17" cm="1">
        <f t="array" ref="AG13">FI[[#This Row],[1-May]]*(IF(FI[[#This Row],[Group Assignment]:[Group Assignment]] = "CHOW", 3.1, 4.9))</f>
        <v>48.050000000000004</v>
      </c>
      <c r="AH13" s="17" cm="1">
        <f t="array" ref="AH13">FI[[#This Row],[2-May]]*(IF(FI[[#This Row],[Group Assignment]:[Group Assignment]] = "CHOW", 3.1, 4.9))</f>
        <v>47.74</v>
      </c>
      <c r="AI13" s="17" cm="1">
        <f t="array" ref="AI13">FI[[#This Row],[3-May]]*(IF(FI[[#This Row],[Group Assignment]:[Group Assignment]] = "CHOW", 3.1, 4.9))</f>
        <v>48.05000000000021</v>
      </c>
      <c r="AJ13" s="17" cm="1">
        <f t="array" ref="AJ13">FI[[#This Row],[4-May]]*(IF(FI[[#This Row],[Group Assignment]:[Group Assignment]] = "CHOW", 3.1, 4.9))</f>
        <v>54.249999999999858</v>
      </c>
      <c r="AK13" s="17" cm="1">
        <f t="array" ref="AK13">FI[[#This Row],[5-May]]*(IF(FI[[#This Row],[Group Assignment]:[Group Assignment]] = "CHOW", 3.1, 4.9))</f>
        <v>59.519999999999996</v>
      </c>
      <c r="AL13" s="17" cm="1">
        <f t="array" ref="AL13">FI[[#This Row],[6-May]]*(IF(FI[[#This Row],[Group Assignment]:[Group Assignment]] = "CHOW", 3.1, 4.9))</f>
        <v>58.28</v>
      </c>
      <c r="AM13" s="17" cm="1">
        <f t="array" ref="AM13">FI[[#This Row],[7-May]]*(IF(FI[[#This Row],[Group Assignment]:[Group Assignment]] = "CHOW", 3.1, 4.9))</f>
        <v>32.859999999999928</v>
      </c>
      <c r="AN13" s="17" cm="1">
        <f t="array" ref="AN13">FI[[#This Row],[8-May]]*(IF(FI[[#This Row],[Group Assignment]:[Group Assignment]] = "CHOW", 3.1, 4.9))</f>
        <v>54.87</v>
      </c>
      <c r="AO13" s="17" cm="1">
        <f t="array" ref="AO13">FI[[#This Row],[9-May]]*(IF(FI[[#This Row],[Group Assignment]:[Group Assignment]] = "CHOW", 3.1, 4.9))</f>
        <v>43.399999999999928</v>
      </c>
      <c r="AP13" s="17" cm="1">
        <f t="array" ref="AP13">FI[[#This Row],[10-May]]*(IF(FI[[#This Row],[Group Assignment]:[Group Assignment]] = "CHOW", 3.1, 4.9))</f>
        <v>52.700000000000209</v>
      </c>
      <c r="AQ13" s="17" cm="1">
        <f t="array" ref="AQ13">FI[[#This Row],[11-May]]*(IF(FI[[#This Row],[Group Assignment]:[Group Assignment]] = "CHOW", 3.1, 4.9))</f>
        <v>82.460000000000079</v>
      </c>
      <c r="AR13" s="17"/>
      <c r="AS13" s="17" cm="1">
        <f t="array" ref="AS13">FI[[#This Row],[13-May]]*(IF(FI[[#This Row],[Group Assignment]:[Group Assignment]] = "CHOW", 3.1, 4.9))</f>
        <v>67.269999999999797</v>
      </c>
      <c r="AT13" s="17" cm="1">
        <f t="array" ref="AT13">FI[[#This Row],[14-May]]*(IF(FI[[#This Row],[Group Assignment]:[Group Assignment]] = "CHOW", 3.1, 4.9))</f>
        <v>31.310000000000215</v>
      </c>
      <c r="AU13" s="17" cm="1">
        <f t="array" ref="AU13">FI[[#This Row],[15-May]]*(IF(FI[[#This Row],[Group Assignment]:[Group Assignment]] = "CHOW", 3.1, 4.9))</f>
        <v>47.119999999999862</v>
      </c>
      <c r="AV13" s="17" cm="1">
        <f t="array" ref="AV13">FI[[#This Row],[16-May]]*(IF(FI[[#This Row],[Group Assignment]:[Group Assignment]] = "CHOW", 3.1, 4.9))</f>
        <v>43.400000000000034</v>
      </c>
      <c r="AW13" s="17" cm="1">
        <f t="array" ref="AW13">FI[[#This Row],[17-May]]*(IF(FI[[#This Row],[Group Assignment]:[Group Assignment]] = "CHOW", 3.1, 4.9))</f>
        <v>44.639999999999901</v>
      </c>
      <c r="AX13" s="17" cm="1">
        <f t="array" ref="AX13">FI[[#This Row],[18-May]]*(IF(FI[[#This Row],[Group Assignment]:[Group Assignment]] = "CHOW", 3.1, 4.9))</f>
        <v>48.050000000000004</v>
      </c>
      <c r="AY13" s="17" cm="1">
        <f t="array" ref="AY13">FI[[#This Row],[19-May]]*(IF(FI[[#This Row],[Group Assignment]:[Group Assignment]] = "CHOW", 3.1, 4.9))</f>
        <v>53.630000000000102</v>
      </c>
      <c r="AZ13" s="17" cm="1">
        <f t="array" ref="AZ13">FI[[#This Row],[20-May]]*(IF(FI[[#This Row],[Group Assignment]:[Group Assignment]] = "CHOW", 3.1, 4.9))</f>
        <v>55.489999999999995</v>
      </c>
      <c r="BA13" s="17" cm="1">
        <f t="array" ref="BA13">FI[[#This Row],[21-May]]*(IF(FI[[#This Row],[Group Assignment]:[Group Assignment]] = "CHOW", 3.1, 4.9))</f>
        <v>52.389999999999901</v>
      </c>
      <c r="BB13" s="17" cm="1">
        <f t="array" ref="BB13">FI[[#This Row],[22-May]]*(IF(FI[[#This Row],[Group Assignment]:[Group Assignment]] = "CHOW", 3.1, 4.9))</f>
        <v>50.219999999999857</v>
      </c>
      <c r="BC13" s="17" cm="1">
        <f t="array" ref="BC13">FI[[#This Row],[23-May]]*(IF(FI[[#This Row],[Group Assignment]:[Group Assignment]] = "CHOW", 3.1, 4.9))</f>
        <v>43.71</v>
      </c>
      <c r="BD13" s="17" cm="1">
        <f t="array" ref="BD13">FI[[#This Row],[24-May]]*(IF(FI[[#This Row],[Group Assignment]:[Group Assignment]] = "CHOW", 3.1, 4.9))</f>
        <v>52.390000000000143</v>
      </c>
      <c r="BE13" s="17" cm="1">
        <f t="array" ref="BE13">FI[[#This Row],[25-May]]*(IF(FI[[#This Row],[Group Assignment]:[Group Assignment]] = "CHOW", 3.1, 4.9))</f>
        <v>62.929999999999715</v>
      </c>
      <c r="BF13" s="17" cm="1">
        <f t="array" ref="BF13">FI[[#This Row],[26-May]]*(IF(FI[[#This Row],[Group Assignment]:[Group Assignment]] = "CHOW", 3.1, 4.9))</f>
        <v>38.440000000000282</v>
      </c>
      <c r="BG13" s="17" cm="1">
        <f t="array" ref="BG13">FI[[#This Row],[27-May]]*(IF(FI[[#This Row],[Group Assignment]:[Group Assignment]] = "CHOW", 3.1, 4.9))</f>
        <v>40.919999999999789</v>
      </c>
      <c r="BH13" s="17" cm="1">
        <f t="array" ref="BH13">FI[[#This Row],[28-May]]*(IF(FI[[#This Row],[Group Assignment]:[Group Assignment]] = "CHOW", 3.1, 4.9))</f>
        <v>43.090000000000138</v>
      </c>
      <c r="BI13" s="17" cm="1">
        <f t="array" ref="BI13">FI[[#This Row],[29-May]]*(IF(FI[[#This Row],[Group Assignment]:[Group Assignment]] = "CHOW", 3.1, 4.9))</f>
        <v>54.25</v>
      </c>
      <c r="BJ13" s="17" cm="1">
        <f t="array" ref="BJ13">FI[[#This Row],[30-May]]*(IF(FI[[#This Row],[Group Assignment]:[Group Assignment]] = "CHOW", 3.1, 4.9))</f>
        <v>50.53000000000015</v>
      </c>
      <c r="BK13" s="17" cm="1">
        <f t="array" ref="BK13">FI[[#This Row],[31-May]]*(IF(FI[[#This Row],[Group Assignment]:[Group Assignment]] = "CHOW", 3.1, 4.9))</f>
        <v>47.73999999999986</v>
      </c>
      <c r="BL13" s="17" cm="1">
        <f t="array" ref="BL13">FI[[#This Row],[1-Jun]]*(IF(FI[[#This Row],[Group Assignment]:[Group Assignment]] = "CHOW", 3.1, 4.9))</f>
        <v>57.970000000000212</v>
      </c>
      <c r="BM13" s="17" cm="1">
        <f t="array" ref="BM13">FI[[#This Row],[2-Jun]]*(IF(FI[[#This Row],[Group Assignment]:[Group Assignment]] = "CHOW", 3.1, 4.9))</f>
        <v>49.29</v>
      </c>
      <c r="BN13" s="17" cm="1">
        <f t="array" ref="BN13">FI[[#This Row],[3-Jun]]*(IF(FI[[#This Row],[Group Assignment]:[Group Assignment]] = "CHOW", 3.1, 4.9))</f>
        <v>30.689999999999721</v>
      </c>
    </row>
    <row r="14" spans="1:66">
      <c r="A14" s="13">
        <v>49</v>
      </c>
      <c r="B14" t="s">
        <v>44</v>
      </c>
      <c r="C14" t="s">
        <v>46</v>
      </c>
      <c r="D14" t="s">
        <v>252</v>
      </c>
      <c r="E14" s="17">
        <f>FI[[#This Row],[3-Apr]]*3.1</f>
        <v>51.459999999999866</v>
      </c>
      <c r="F14" s="17">
        <f>FI[[#This Row],[4-Apr]]*3.1</f>
        <v>46.810000000000279</v>
      </c>
      <c r="G14" s="17">
        <f>FI[[#This Row],[5-Apr]]*3.1</f>
        <v>46.499999999999929</v>
      </c>
      <c r="H14" s="17">
        <f>FI[[#This Row],[6-Apr]]*3.1</f>
        <v>38.750000000000071</v>
      </c>
      <c r="I14" s="17">
        <f>FI[[#This Row],[7-Apr]]*3.1</f>
        <v>51.459999999999717</v>
      </c>
      <c r="J14" s="17">
        <f>FI[[#This Row],[8-Apr]]*3.1</f>
        <v>44.019999999999996</v>
      </c>
      <c r="K14" s="27">
        <f>FI[[#This Row],[9-Apr]]*3.1</f>
        <v>39.060000000000102</v>
      </c>
      <c r="L14" s="17" cm="1">
        <f t="array" ref="L14">FI[[#This Row],[10-Apr]]*(IF(FI[[#This Row],[Group Assignment]:[Group Assignment]] = "CHOW", 3.1, 4.9))</f>
        <v>75.459999999999965</v>
      </c>
      <c r="M14" s="17" cm="1">
        <f t="array" ref="M14">FI[[#This Row],[11-Apr]]*(IF(FI[[#This Row],[Group Assignment]:[Group Assignment]] = "CHOW", 3.1, 4.9))</f>
        <v>85.75</v>
      </c>
      <c r="N14" s="17" cm="1">
        <f t="array" ref="N14">FI[[#This Row],[12-Apr]]*(IF(FI[[#This Row],[Group Assignment]:[Group Assignment]] = "CHOW", 3.1, 4.9))</f>
        <v>71.539999999999978</v>
      </c>
      <c r="O14" s="17" cm="1">
        <f t="array" ref="O14">FI[[#This Row],[13-Apr]]*(IF(FI[[#This Row],[Group Assignment]:[Group Assignment]] = "CHOW", 3.1, 4.9))</f>
        <v>73.5</v>
      </c>
      <c r="P14" s="17" cm="1">
        <f t="array" ref="P14">FI[[#This Row],[14-Apr]]*(IF(FI[[#This Row],[Group Assignment]:[Group Assignment]] = "CHOW", 3.1, 4.9))</f>
        <v>71.539999999999978</v>
      </c>
      <c r="Q14" s="17" cm="1">
        <f t="array" ref="Q14">FI[[#This Row],[15-Apr]]*(IF(FI[[#This Row],[Group Assignment]:[Group Assignment]] = "CHOW", 3.1, 4.9))</f>
        <v>54.880000000000017</v>
      </c>
      <c r="R14" s="17" cm="1">
        <f t="array" ref="R14">FI[[#This Row],[16-Apr]]*(IF(FI[[#This Row],[Group Assignment]:[Group Assignment]] = "CHOW", 3.1, 4.9))</f>
        <v>59.780000000000015</v>
      </c>
      <c r="S14" s="17" cm="1">
        <f t="array" ref="S14">FI[[#This Row],[17-Apr]]*(IF(FI[[#This Row],[Group Assignment]:[Group Assignment]] = "CHOW", 3.1, 4.9))</f>
        <v>56.35</v>
      </c>
      <c r="T14" s="17" cm="1">
        <f t="array" ref="T14">FI[[#This Row],[18-Apr]]*(IF(FI[[#This Row],[Group Assignment]:[Group Assignment]] = "CHOW", 3.1, 4.9))</f>
        <v>59.780000000000015</v>
      </c>
      <c r="U14" s="17" cm="1">
        <f t="array" ref="U14">FI[[#This Row],[19-Apr]]*(IF(FI[[#This Row],[Group Assignment]:[Group Assignment]] = "CHOW", 3.1, 4.9))</f>
        <v>65.169999999999987</v>
      </c>
      <c r="V14" s="17" cm="1">
        <f t="array" ref="V14">FI[[#This Row],[20-Apr]]*(IF(FI[[#This Row],[Group Assignment]:[Group Assignment]] = "CHOW", 3.1, 4.9))</f>
        <v>63.700000000000031</v>
      </c>
      <c r="W14" s="17" cm="1">
        <f t="array" ref="W14">FI[[#This Row],[21-Apr]]*(IF(FI[[#This Row],[Group Assignment]:[Group Assignment]] = "CHOW", 3.1, 4.9))</f>
        <v>45.08000000000002</v>
      </c>
      <c r="X14" s="17" cm="1">
        <f t="array" ref="X14">FI[[#This Row],[22-Apr]]*(IF(FI[[#This Row],[Group Assignment]:[Group Assignment]] = "CHOW", 3.1, 4.9))</f>
        <v>49.980000000000018</v>
      </c>
      <c r="Y14" s="17" cm="1">
        <f t="array" ref="Y14">FI[[#This Row],[23-Apr]]*(IF(FI[[#This Row],[Group Assignment]:[Group Assignment]] = "CHOW", 3.1, 4.9))</f>
        <v>57.33000000000002</v>
      </c>
      <c r="Z14" s="17" cm="1">
        <f t="array" ref="Z14">FI[[#This Row],[24-Apr]]*(IF(FI[[#This Row],[Group Assignment]:[Group Assignment]] = "CHOW", 3.1, 4.9))</f>
        <v>51.939999999999976</v>
      </c>
      <c r="AA14" s="17" cm="1">
        <f t="array" ref="AA14">FI[[#This Row],[25-Apr]]*(IF(FI[[#This Row],[Group Assignment]:[Group Assignment]] = "CHOW", 3.1, 4.9))</f>
        <v>46.550000000000004</v>
      </c>
      <c r="AB14" s="17" cm="1">
        <f t="array" ref="AB14">FI[[#This Row],[26-Apr]]*(IF(FI[[#This Row],[Group Assignment]:[Group Assignment]] = "CHOW", 3.1, 4.9))</f>
        <v>47.530000000000015</v>
      </c>
      <c r="AC14" s="17" cm="1">
        <f t="array" ref="AC14">FI[[#This Row],[27-Apr]]*(IF(FI[[#This Row],[Group Assignment]:[Group Assignment]] = "CHOW", 3.1, 4.9))</f>
        <v>49.489999999999974</v>
      </c>
      <c r="AD14" s="17" cm="1">
        <f t="array" ref="AD14">FI[[#This Row],[28-Apr]]*(IF(FI[[#This Row],[Group Assignment]:[Group Assignment]] = "CHOW", 3.1, 4.9))</f>
        <v>61.250000000000007</v>
      </c>
      <c r="AE14" s="17" cm="1">
        <f t="array" ref="AE14">FI[[#This Row],[29-Apr]]*(IF(FI[[#This Row],[Group Assignment]:[Group Assignment]] = "CHOW", 3.1, 4.9))</f>
        <v>38.710000000000029</v>
      </c>
      <c r="AF14" s="17" cm="1">
        <f t="array" ref="AF14">FI[[#This Row],[30-Apr]]*(IF(FI[[#This Row],[Group Assignment]:[Group Assignment]] = "CHOW", 3.1, 4.9))</f>
        <v>42.139999999999972</v>
      </c>
      <c r="AG14" s="17" cm="1">
        <f t="array" ref="AG14">FI[[#This Row],[1-May]]*(IF(FI[[#This Row],[Group Assignment]:[Group Assignment]] = "CHOW", 3.1, 4.9))</f>
        <v>51.940000000000047</v>
      </c>
      <c r="AH14" s="17" cm="1">
        <f t="array" ref="AH14">FI[[#This Row],[2-May]]*(IF(FI[[#This Row],[Group Assignment]:[Group Assignment]] = "CHOW", 3.1, 4.9))</f>
        <v>43.609999999999964</v>
      </c>
      <c r="AI14" s="17" cm="1">
        <f t="array" ref="AI14">FI[[#This Row],[3-May]]*(IF(FI[[#This Row],[Group Assignment]:[Group Assignment]] = "CHOW", 3.1, 4.9))</f>
        <v>40.180000000000014</v>
      </c>
      <c r="AJ14" s="17" cm="1">
        <f t="array" ref="AJ14">FI[[#This Row],[4-May]]*(IF(FI[[#This Row],[Group Assignment]:[Group Assignment]] = "CHOW", 3.1, 4.9))</f>
        <v>69.089999999999975</v>
      </c>
      <c r="AK14" s="17" cm="1">
        <f t="array" ref="AK14">FI[[#This Row],[5-May]]*(IF(FI[[#This Row],[Group Assignment]:[Group Assignment]] = "CHOW", 3.1, 4.9))</f>
        <v>60.27000000000006</v>
      </c>
      <c r="AL14" s="17" cm="1">
        <f t="array" ref="AL14">FI[[#This Row],[6-May]]*(IF(FI[[#This Row],[Group Assignment]:[Group Assignment]] = "CHOW", 3.1, 4.9))</f>
        <v>41.650000000000006</v>
      </c>
      <c r="AM14" s="17" cm="1">
        <f t="array" ref="AM14">FI[[#This Row],[7-May]]*(IF(FI[[#This Row],[Group Assignment]:[Group Assignment]] = "CHOW", 3.1, 4.9))</f>
        <v>36.75</v>
      </c>
      <c r="AN14" s="17" cm="1">
        <f t="array" ref="AN14">FI[[#This Row],[8-May]]*(IF(FI[[#This Row],[Group Assignment]:[Group Assignment]] = "CHOW", 3.1, 4.9))</f>
        <v>45.079999999999949</v>
      </c>
      <c r="AO14" s="17" cm="1">
        <f t="array" ref="AO14">FI[[#This Row],[9-May]]*(IF(FI[[#This Row],[Group Assignment]:[Group Assignment]] = "CHOW", 3.1, 4.9))</f>
        <v>40.180000000000014</v>
      </c>
      <c r="AP14" s="17" cm="1">
        <f t="array" ref="AP14">FI[[#This Row],[10-May]]*(IF(FI[[#This Row],[Group Assignment]:[Group Assignment]] = "CHOW", 3.1, 4.9))</f>
        <v>52.430000000000021</v>
      </c>
      <c r="AQ14" s="17" cm="1">
        <f t="array" ref="AQ14">FI[[#This Row],[11-May]]*(IF(FI[[#This Row],[Group Assignment]:[Group Assignment]] = "CHOW", 3.1, 4.9))</f>
        <v>50.960000000000029</v>
      </c>
      <c r="AR14" s="17"/>
      <c r="AS14" s="17" cm="1">
        <f t="array" ref="AS14">FI[[#This Row],[13-May]]*(IF(FI[[#This Row],[Group Assignment]:[Group Assignment]] = "CHOW", 3.1, 4.9))</f>
        <v>84.279999999999944</v>
      </c>
      <c r="AT14" s="17" cm="1">
        <f t="array" ref="AT14">FI[[#This Row],[14-May]]*(IF(FI[[#This Row],[Group Assignment]:[Group Assignment]] = "CHOW", 3.1, 4.9))</f>
        <v>60.760000000000034</v>
      </c>
      <c r="AU14" s="17" cm="1">
        <f t="array" ref="AU14">FI[[#This Row],[15-May]]*(IF(FI[[#This Row],[Group Assignment]:[Group Assignment]] = "CHOW", 3.1, 4.9))</f>
        <v>47.039999999999978</v>
      </c>
      <c r="AV14" s="17" cm="1">
        <f t="array" ref="AV14">FI[[#This Row],[16-May]]*(IF(FI[[#This Row],[Group Assignment]:[Group Assignment]] = "CHOW", 3.1, 4.9))</f>
        <v>46.060000000000031</v>
      </c>
      <c r="AW14" s="17" cm="1">
        <f t="array" ref="AW14">FI[[#This Row],[17-May]]*(IF(FI[[#This Row],[Group Assignment]:[Group Assignment]] = "CHOW", 3.1, 4.9))</f>
        <v>42.139999999999972</v>
      </c>
      <c r="AX14" s="17" cm="1">
        <f t="array" ref="AX14">FI[[#This Row],[18-May]]*(IF(FI[[#This Row],[Group Assignment]:[Group Assignment]] = "CHOW", 3.1, 4.9))</f>
        <v>42.629999999999946</v>
      </c>
      <c r="AY14" s="17" cm="1">
        <f t="array" ref="AY14">FI[[#This Row],[19-May]]*(IF(FI[[#This Row],[Group Assignment]:[Group Assignment]] = "CHOW", 3.1, 4.9))</f>
        <v>38.710000000000029</v>
      </c>
      <c r="AZ14" s="17" cm="1">
        <f t="array" ref="AZ14">FI[[#This Row],[20-May]]*(IF(FI[[#This Row],[Group Assignment]:[Group Assignment]] = "CHOW", 3.1, 4.9))</f>
        <v>49</v>
      </c>
      <c r="BA14" s="17" cm="1">
        <f t="array" ref="BA14">FI[[#This Row],[21-May]]*(IF(FI[[#This Row],[Group Assignment]:[Group Assignment]] = "CHOW", 3.1, 4.9))</f>
        <v>51.45</v>
      </c>
      <c r="BB14" s="17" cm="1">
        <f t="array" ref="BB14">FI[[#This Row],[22-May]]*(IF(FI[[#This Row],[Group Assignment]:[Group Assignment]] = "CHOW", 3.1, 4.9))</f>
        <v>62.230000000000089</v>
      </c>
      <c r="BC14" s="17" cm="1">
        <f t="array" ref="BC14">FI[[#This Row],[23-May]]*(IF(FI[[#This Row],[Group Assignment]:[Group Assignment]] = "CHOW", 3.1, 4.9))</f>
        <v>56.839999999999975</v>
      </c>
      <c r="BD14" s="17" cm="1">
        <f t="array" ref="BD14">FI[[#This Row],[24-May]]*(IF(FI[[#This Row],[Group Assignment]:[Group Assignment]] = "CHOW", 3.1, 4.9))</f>
        <v>45.569999999999922</v>
      </c>
      <c r="BE14" s="17" cm="1">
        <f t="array" ref="BE14">FI[[#This Row],[25-May]]*(IF(FI[[#This Row],[Group Assignment]:[Group Assignment]] = "CHOW", 3.1, 4.9))</f>
        <v>83.789999999999978</v>
      </c>
      <c r="BF14" s="17" cm="1">
        <f t="array" ref="BF14">FI[[#This Row],[26-May]]*(IF(FI[[#This Row],[Group Assignment]:[Group Assignment]] = "CHOW", 3.1, 4.9))</f>
        <v>43.610000000000007</v>
      </c>
      <c r="BG14" s="17" cm="1">
        <f t="array" ref="BG14">FI[[#This Row],[27-May]]*(IF(FI[[#This Row],[Group Assignment]:[Group Assignment]] = "CHOW", 3.1, 4.9))</f>
        <v>46.060000000000031</v>
      </c>
      <c r="BH14" s="17" cm="1">
        <f t="array" ref="BH14">FI[[#This Row],[28-May]]*(IF(FI[[#This Row],[Group Assignment]:[Group Assignment]] = "CHOW", 3.1, 4.9))</f>
        <v>45.569999999999922</v>
      </c>
      <c r="BI14" s="17" cm="1">
        <f t="array" ref="BI14">FI[[#This Row],[29-May]]*(IF(FI[[#This Row],[Group Assignment]:[Group Assignment]] = "CHOW", 3.1, 4.9))</f>
        <v>53.900000000000077</v>
      </c>
      <c r="BJ14" s="17" cm="1">
        <f t="array" ref="BJ14">FI[[#This Row],[30-May]]*(IF(FI[[#This Row],[Group Assignment]:[Group Assignment]] = "CHOW", 3.1, 4.9))</f>
        <v>58.800000000000004</v>
      </c>
      <c r="BK14" s="17" cm="1">
        <f t="array" ref="BK14">FI[[#This Row],[31-May]]*(IF(FI[[#This Row],[Group Assignment]:[Group Assignment]] = "CHOW", 3.1, 4.9))</f>
        <v>33.810000000000031</v>
      </c>
      <c r="BL14" s="17" cm="1">
        <f t="array" ref="BL14">FI[[#This Row],[1-Jun]]*(IF(FI[[#This Row],[Group Assignment]:[Group Assignment]] = "CHOW", 3.1, 4.9))</f>
        <v>61.739999999999974</v>
      </c>
      <c r="BM14" s="17" cm="1">
        <f t="array" ref="BM14">FI[[#This Row],[2-Jun]]*(IF(FI[[#This Row],[Group Assignment]:[Group Assignment]] = "CHOW", 3.1, 4.9))</f>
        <v>47.040000000000042</v>
      </c>
      <c r="BN14" s="17" cm="1">
        <f t="array" ref="BN14">FI[[#This Row],[3-Jun]]*(IF(FI[[#This Row],[Group Assignment]:[Group Assignment]] = "CHOW", 3.1, 4.9))</f>
        <v>34.300000000000004</v>
      </c>
    </row>
    <row r="15" spans="1:66">
      <c r="A15" s="14">
        <v>50</v>
      </c>
      <c r="B15" t="s">
        <v>44</v>
      </c>
      <c r="C15" t="s">
        <v>45</v>
      </c>
      <c r="D15" t="s">
        <v>252</v>
      </c>
      <c r="E15" s="17">
        <f>FI[[#This Row],[3-Apr]]*3.1</f>
        <v>55.490000000000073</v>
      </c>
      <c r="F15" s="17">
        <f>FI[[#This Row],[4-Apr]]*3.1</f>
        <v>60.449999999999939</v>
      </c>
      <c r="G15" s="17">
        <f>FI[[#This Row],[5-Apr]]*3.1</f>
        <v>43.4</v>
      </c>
      <c r="H15" s="17">
        <f>FI[[#This Row],[6-Apr]]*3.1</f>
        <v>42.780000000000072</v>
      </c>
      <c r="I15" s="17">
        <f>FI[[#This Row],[7-Apr]]*3.1</f>
        <v>44.019999999999996</v>
      </c>
      <c r="J15" s="17">
        <f>FI[[#This Row],[8-Apr]]*3.1</f>
        <v>45.260000000000041</v>
      </c>
      <c r="K15" s="27">
        <f>FI[[#This Row],[9-Apr]]*3.1</f>
        <v>39.37000000000004</v>
      </c>
      <c r="L15" s="17" cm="1">
        <f t="array" ref="L15">FI[[#This Row],[10-Apr]]*(IF(FI[[#This Row],[Group Assignment]:[Group Assignment]] = "CHOW", 3.1, 4.9))</f>
        <v>47.430000000000071</v>
      </c>
      <c r="M15" s="17" cm="1">
        <f t="array" ref="M15">FI[[#This Row],[11-Apr]]*(IF(FI[[#This Row],[Group Assignment]:[Group Assignment]] = "CHOW", 3.1, 4.9))</f>
        <v>45.259999999999899</v>
      </c>
      <c r="N15" s="17" cm="1">
        <f t="array" ref="N15">FI[[#This Row],[12-Apr]]*(IF(FI[[#This Row],[Group Assignment]:[Group Assignment]] = "CHOW", 3.1, 4.9))</f>
        <v>45.88</v>
      </c>
      <c r="O15" s="17" cm="1">
        <f t="array" ref="O15">FI[[#This Row],[13-Apr]]*(IF(FI[[#This Row],[Group Assignment]:[Group Assignment]] = "CHOW", 3.1, 4.9))</f>
        <v>48.050000000000104</v>
      </c>
      <c r="P15" s="17" cm="1">
        <f t="array" ref="P15">FI[[#This Row],[14-Apr]]*(IF(FI[[#This Row],[Group Assignment]:[Group Assignment]] = "CHOW", 3.1, 4.9))</f>
        <v>51.45999999999993</v>
      </c>
      <c r="Q15" s="17" cm="1">
        <f t="array" ref="Q15">FI[[#This Row],[15-Apr]]*(IF(FI[[#This Row],[Group Assignment]:[Group Assignment]] = "CHOW", 3.1, 4.9))</f>
        <v>48.36000000000007</v>
      </c>
      <c r="R15" s="17" cm="1">
        <f t="array" ref="R15">FI[[#This Row],[16-Apr]]*(IF(FI[[#This Row],[Group Assignment]:[Group Assignment]] = "CHOW", 3.1, 4.9))</f>
        <v>58.28</v>
      </c>
      <c r="S15" s="17" cm="1">
        <f t="array" ref="S15">FI[[#This Row],[17-Apr]]*(IF(FI[[#This Row],[Group Assignment]:[Group Assignment]] = "CHOW", 3.1, 4.9))</f>
        <v>50.529999999999973</v>
      </c>
      <c r="T15" s="17" cm="1">
        <f t="array" ref="T15">FI[[#This Row],[18-Apr]]*(IF(FI[[#This Row],[Group Assignment]:[Group Assignment]] = "CHOW", 3.1, 4.9))</f>
        <v>53.630000000000102</v>
      </c>
      <c r="U15" s="17" cm="1">
        <f t="array" ref="U15">FI[[#This Row],[19-Apr]]*(IF(FI[[#This Row],[Group Assignment]:[Group Assignment]] = "CHOW", 3.1, 4.9))</f>
        <v>53.629999999999974</v>
      </c>
      <c r="V15" s="17" cm="1">
        <f t="array" ref="V15">FI[[#This Row],[20-Apr]]*(IF(FI[[#This Row],[Group Assignment]:[Group Assignment]] = "CHOW", 3.1, 4.9))</f>
        <v>59.519999999999968</v>
      </c>
      <c r="W15" s="17" cm="1">
        <f t="array" ref="W15">FI[[#This Row],[21-Apr]]*(IF(FI[[#This Row],[Group Assignment]:[Group Assignment]] = "CHOW", 3.1, 4.9))</f>
        <v>48.36000000000007</v>
      </c>
      <c r="X15" s="17" cm="1">
        <f t="array" ref="X15">FI[[#This Row],[22-Apr]]*(IF(FI[[#This Row],[Group Assignment]:[Group Assignment]] = "CHOW", 3.1, 4.9))</f>
        <v>62.930000000000007</v>
      </c>
      <c r="Y15" s="17" cm="1">
        <f t="array" ref="Y15">FI[[#This Row],[23-Apr]]*(IF(FI[[#This Row],[Group Assignment]:[Group Assignment]] = "CHOW", 3.1, 4.9))</f>
        <v>53.009999999999927</v>
      </c>
      <c r="Z15" s="17" cm="1">
        <f t="array" ref="Z15">FI[[#This Row],[24-Apr]]*(IF(FI[[#This Row],[Group Assignment]:[Group Assignment]] = "CHOW", 3.1, 4.9))</f>
        <v>62.310000000000009</v>
      </c>
      <c r="AA15" s="17" cm="1">
        <f t="array" ref="AA15">FI[[#This Row],[25-Apr]]*(IF(FI[[#This Row],[Group Assignment]:[Group Assignment]] = "CHOW", 3.1, 4.9))</f>
        <v>61.38000000000028</v>
      </c>
      <c r="AB15" s="17" cm="1">
        <f t="array" ref="AB15">FI[[#This Row],[26-Apr]]*(IF(FI[[#This Row],[Group Assignment]:[Group Assignment]] = "CHOW", 3.1, 4.9))</f>
        <v>48.669999999999717</v>
      </c>
      <c r="AC15" s="17" cm="1">
        <f t="array" ref="AC15">FI[[#This Row],[27-Apr]]*(IF(FI[[#This Row],[Group Assignment]:[Group Assignment]] = "CHOW", 3.1, 4.9))</f>
        <v>42.780000000000214</v>
      </c>
      <c r="AD15" s="17" cm="1">
        <f t="array" ref="AD15">FI[[#This Row],[28-Apr]]*(IF(FI[[#This Row],[Group Assignment]:[Group Assignment]] = "CHOW", 3.1, 4.9))</f>
        <v>40.609999999999864</v>
      </c>
      <c r="AE15" s="17" cm="1">
        <f t="array" ref="AE15">FI[[#This Row],[29-Apr]]*(IF(FI[[#This Row],[Group Assignment]:[Group Assignment]] = "CHOW", 3.1, 4.9))</f>
        <v>43.090000000000074</v>
      </c>
      <c r="AF15" s="17" cm="1">
        <f t="array" ref="AF15">FI[[#This Row],[30-Apr]]*(IF(FI[[#This Row],[Group Assignment]:[Group Assignment]] = "CHOW", 3.1, 4.9))</f>
        <v>51.769999999999854</v>
      </c>
      <c r="AG15" s="17" cm="1">
        <f t="array" ref="AG15">FI[[#This Row],[1-May]]*(IF(FI[[#This Row],[Group Assignment]:[Group Assignment]] = "CHOW", 3.1, 4.9))</f>
        <v>58.590000000000281</v>
      </c>
      <c r="AH15" s="17" cm="1">
        <f t="array" ref="AH15">FI[[#This Row],[2-May]]*(IF(FI[[#This Row],[Group Assignment]:[Group Assignment]] = "CHOW", 3.1, 4.9))</f>
        <v>54.249999999999794</v>
      </c>
      <c r="AI15" s="17" cm="1">
        <f t="array" ref="AI15">FI[[#This Row],[3-May]]*(IF(FI[[#This Row],[Group Assignment]:[Group Assignment]] = "CHOW", 3.1, 4.9))</f>
        <v>48.98000000000004</v>
      </c>
      <c r="AJ15" s="17" cm="1">
        <f t="array" ref="AJ15">FI[[#This Row],[4-May]]*(IF(FI[[#This Row],[Group Assignment]:[Group Assignment]] = "CHOW", 3.1, 4.9))</f>
        <v>51.459999999999965</v>
      </c>
      <c r="AK15" s="17" cm="1">
        <f t="array" ref="AK15">FI[[#This Row],[5-May]]*(IF(FI[[#This Row],[Group Assignment]:[Group Assignment]] = "CHOW", 3.1, 4.9))</f>
        <v>57.660000000000075</v>
      </c>
      <c r="AL15" s="17" cm="1">
        <f t="array" ref="AL15">FI[[#This Row],[6-May]]*(IF(FI[[#This Row],[Group Assignment]:[Group Assignment]] = "CHOW", 3.1, 4.9))</f>
        <v>48.670000000000073</v>
      </c>
      <c r="AM15" s="17" cm="1">
        <f t="array" ref="AM15">FI[[#This Row],[7-May]]*(IF(FI[[#This Row],[Group Assignment]:[Group Assignment]] = "CHOW", 3.1, 4.9))</f>
        <v>39.059999999999789</v>
      </c>
      <c r="AN15" s="17" cm="1">
        <f t="array" ref="AN15">FI[[#This Row],[8-May]]*(IF(FI[[#This Row],[Group Assignment]:[Group Assignment]] = "CHOW", 3.1, 4.9))</f>
        <v>57.970000000000212</v>
      </c>
      <c r="AO15" s="17" cm="1">
        <f t="array" ref="AO15">FI[[#This Row],[9-May]]*(IF(FI[[#This Row],[Group Assignment]:[Group Assignment]] = "CHOW", 3.1, 4.9))</f>
        <v>40.299999999999791</v>
      </c>
      <c r="AP15" s="17" cm="1">
        <f t="array" ref="AP15">FI[[#This Row],[10-May]]*(IF(FI[[#This Row],[Group Assignment]:[Group Assignment]] = "CHOW", 3.1, 4.9))</f>
        <v>38.440000000000005</v>
      </c>
      <c r="AQ15" s="17" cm="1">
        <f t="array" ref="AQ15">FI[[#This Row],[11-May]]*(IF(FI[[#This Row],[Group Assignment]:[Group Assignment]] = "CHOW", 3.1, 4.9))</f>
        <v>51.150000000000212</v>
      </c>
      <c r="AR15" s="17"/>
      <c r="AS15" s="17" cm="1">
        <f t="array" ref="AS15">FI[[#This Row],[13-May]]*(IF(FI[[#This Row],[Group Assignment]:[Group Assignment]] = "CHOW", 3.1, 4.9))</f>
        <v>106.32999999999986</v>
      </c>
      <c r="AT15" s="17" cm="1">
        <f t="array" ref="AT15">FI[[#This Row],[14-May]]*(IF(FI[[#This Row],[Group Assignment]:[Group Assignment]] = "CHOW", 3.1, 4.9))</f>
        <v>38.12999999999986</v>
      </c>
      <c r="AU15" s="17" cm="1">
        <f t="array" ref="AU15">FI[[#This Row],[15-May]]*(IF(FI[[#This Row],[Group Assignment]:[Group Assignment]] = "CHOW", 3.1, 4.9))</f>
        <v>44.95</v>
      </c>
      <c r="AV15" s="17" cm="1">
        <f t="array" ref="AV15">FI[[#This Row],[16-May]]*(IF(FI[[#This Row],[Group Assignment]:[Group Assignment]] = "CHOW", 3.1, 4.9))</f>
        <v>42.47</v>
      </c>
      <c r="AW15" s="17" cm="1">
        <f t="array" ref="AW15">FI[[#This Row],[17-May]]*(IF(FI[[#This Row],[Group Assignment]:[Group Assignment]] = "CHOW", 3.1, 4.9))</f>
        <v>40.300000000000146</v>
      </c>
      <c r="AX15" s="17" cm="1">
        <f t="array" ref="AX15">FI[[#This Row],[18-May]]*(IF(FI[[#This Row],[Group Assignment]:[Group Assignment]] = "CHOW", 3.1, 4.9))</f>
        <v>58.89999999999997</v>
      </c>
      <c r="AY15" s="17" cm="1">
        <f t="array" ref="AY15">FI[[#This Row],[19-May]]*(IF(FI[[#This Row],[Group Assignment]:[Group Assignment]] = "CHOW", 3.1, 4.9))</f>
        <v>48.049999999999969</v>
      </c>
      <c r="AZ15" s="17" cm="1">
        <f t="array" ref="AZ15">FI[[#This Row],[20-May]]*(IF(FI[[#This Row],[Group Assignment]:[Group Assignment]] = "CHOW", 3.1, 4.9))</f>
        <v>44.33000000000014</v>
      </c>
      <c r="BA15" s="17" cm="1">
        <f t="array" ref="BA15">FI[[#This Row],[21-May]]*(IF(FI[[#This Row],[Group Assignment]:[Group Assignment]] = "CHOW", 3.1, 4.9))</f>
        <v>45.879999999999932</v>
      </c>
      <c r="BB15" s="17" cm="1">
        <f t="array" ref="BB15">FI[[#This Row],[22-May]]*(IF(FI[[#This Row],[Group Assignment]:[Group Assignment]] = "CHOW", 3.1, 4.9))</f>
        <v>48.050000000000004</v>
      </c>
      <c r="BC15" s="17" cm="1">
        <f t="array" ref="BC15">FI[[#This Row],[23-May]]*(IF(FI[[#This Row],[Group Assignment]:[Group Assignment]] = "CHOW", 3.1, 4.9))</f>
        <v>59.210000000000036</v>
      </c>
      <c r="BD15" s="17" cm="1">
        <f t="array" ref="BD15">FI[[#This Row],[24-May]]*(IF(FI[[#This Row],[Group Assignment]:[Group Assignment]] = "CHOW", 3.1, 4.9))</f>
        <v>58.280000000000278</v>
      </c>
      <c r="BE15" s="17" cm="1">
        <f t="array" ref="BE15">FI[[#This Row],[25-May]]*(IF(FI[[#This Row],[Group Assignment]:[Group Assignment]] = "CHOW", 3.1, 4.9))</f>
        <v>56.110000000000007</v>
      </c>
      <c r="BF15" s="17" cm="1">
        <f t="array" ref="BF15">FI[[#This Row],[26-May]]*(IF(FI[[#This Row],[Group Assignment]:[Group Assignment]] = "CHOW", 3.1, 4.9))</f>
        <v>45.569999999999787</v>
      </c>
      <c r="BG15" s="17" cm="1">
        <f t="array" ref="BG15">FI[[#This Row],[27-May]]*(IF(FI[[#This Row],[Group Assignment]:[Group Assignment]] = "CHOW", 3.1, 4.9))</f>
        <v>49.6</v>
      </c>
      <c r="BH15" s="17" cm="1">
        <f t="array" ref="BH15">FI[[#This Row],[28-May]]*(IF(FI[[#This Row],[Group Assignment]:[Group Assignment]] = "CHOW", 3.1, 4.9))</f>
        <v>42.159999999999926</v>
      </c>
      <c r="BI15" s="17" cm="1">
        <f t="array" ref="BI15">FI[[#This Row],[29-May]]*(IF(FI[[#This Row],[Group Assignment]:[Group Assignment]] = "CHOW", 3.1, 4.9))</f>
        <v>48.670000000000144</v>
      </c>
      <c r="BJ15" s="17" cm="1">
        <f t="array" ref="BJ15">FI[[#This Row],[30-May]]*(IF(FI[[#This Row],[Group Assignment]:[Group Assignment]] = "CHOW", 3.1, 4.9))</f>
        <v>48.979999999999933</v>
      </c>
      <c r="BK15" s="17" cm="1">
        <f t="array" ref="BK15">FI[[#This Row],[31-May]]*(IF(FI[[#This Row],[Group Assignment]:[Group Assignment]] = "CHOW", 3.1, 4.9))</f>
        <v>48.049999999999933</v>
      </c>
      <c r="BL15" s="17" cm="1">
        <f t="array" ref="BL15">FI[[#This Row],[1-Jun]]*(IF(FI[[#This Row],[Group Assignment]:[Group Assignment]] = "CHOW", 3.1, 4.9))</f>
        <v>63.549999999999933</v>
      </c>
      <c r="BM15" s="17" cm="1">
        <f t="array" ref="BM15">FI[[#This Row],[2-Jun]]*(IF(FI[[#This Row],[Group Assignment]:[Group Assignment]] = "CHOW", 3.1, 4.9))</f>
        <v>36.269999999999996</v>
      </c>
      <c r="BN15" s="17" cm="1">
        <f t="array" ref="BN15">FI[[#This Row],[3-Jun]]*(IF(FI[[#This Row],[Group Assignment]:[Group Assignment]] = "CHOW", 3.1, 4.9))</f>
        <v>29.14000000000021</v>
      </c>
    </row>
    <row r="16" spans="1:66">
      <c r="A16" s="13">
        <v>51</v>
      </c>
      <c r="B16" t="s">
        <v>44</v>
      </c>
      <c r="C16" t="s">
        <v>46</v>
      </c>
      <c r="D16" t="s">
        <v>252</v>
      </c>
      <c r="E16" s="17">
        <f>FI[[#This Row],[3-Apr]]*3.1</f>
        <v>47.739999999999931</v>
      </c>
      <c r="F16" s="17">
        <f>FI[[#This Row],[4-Apr]]*3.1</f>
        <v>47.12</v>
      </c>
      <c r="G16" s="17">
        <f>FI[[#This Row],[5-Apr]]*3.1</f>
        <v>49.290000000000141</v>
      </c>
      <c r="H16" s="17">
        <f>FI[[#This Row],[6-Apr]]*3.1</f>
        <v>43.09</v>
      </c>
      <c r="I16" s="17">
        <f>FI[[#This Row],[7-Apr]]*3.1</f>
        <v>60.14</v>
      </c>
      <c r="J16" s="17">
        <f>FI[[#This Row],[8-Apr]]*3.1</f>
        <v>52.080000000000005</v>
      </c>
      <c r="K16" s="27">
        <f>FI[[#This Row],[9-Apr]]*3.1</f>
        <v>48.050000000000004</v>
      </c>
      <c r="L16" s="17" cm="1">
        <f t="array" ref="L16">FI[[#This Row],[10-Apr]]*(IF(FI[[#This Row],[Group Assignment]:[Group Assignment]] = "CHOW", 3.1, 4.9))</f>
        <v>84.280000000000015</v>
      </c>
      <c r="M16" s="17" cm="1">
        <f t="array" ref="M16">FI[[#This Row],[11-Apr]]*(IF(FI[[#This Row],[Group Assignment]:[Group Assignment]] = "CHOW", 3.1, 4.9))</f>
        <v>102.9</v>
      </c>
      <c r="N16" s="17" cm="1">
        <f t="array" ref="N16">FI[[#This Row],[12-Apr]]*(IF(FI[[#This Row],[Group Assignment]:[Group Assignment]] = "CHOW", 3.1, 4.9))</f>
        <v>89.17999999999995</v>
      </c>
      <c r="O16" s="17" cm="1">
        <f t="array" ref="O16">FI[[#This Row],[13-Apr]]*(IF(FI[[#This Row],[Group Assignment]:[Group Assignment]] = "CHOW", 3.1, 4.9))</f>
        <v>88.200000000000074</v>
      </c>
      <c r="P16" s="17" cm="1">
        <f t="array" ref="P16">FI[[#This Row],[14-Apr]]*(IF(FI[[#This Row],[Group Assignment]:[Group Assignment]] = "CHOW", 3.1, 4.9))</f>
        <v>116.61999999999999</v>
      </c>
      <c r="Q16" s="17" cm="1">
        <f t="array" ref="Q16">FI[[#This Row],[15-Apr]]*(IF(FI[[#This Row],[Group Assignment]:[Group Assignment]] = "CHOW", 3.1, 4.9))</f>
        <v>78.890000000000043</v>
      </c>
      <c r="R16" s="17" cm="1">
        <f t="array" ref="R16">FI[[#This Row],[16-Apr]]*(IF(FI[[#This Row],[Group Assignment]:[Group Assignment]] = "CHOW", 3.1, 4.9))</f>
        <v>92.120000000000033</v>
      </c>
      <c r="S16" s="17" cm="1">
        <f t="array" ref="S16">FI[[#This Row],[17-Apr]]*(IF(FI[[#This Row],[Group Assignment]:[Group Assignment]] = "CHOW", 3.1, 4.9))</f>
        <v>88.689999999999984</v>
      </c>
      <c r="T16" s="17" cm="1">
        <f t="array" ref="T16">FI[[#This Row],[18-Apr]]*(IF(FI[[#This Row],[Group Assignment]:[Group Assignment]] = "CHOW", 3.1, 4.9))</f>
        <v>85.260000000000034</v>
      </c>
      <c r="U16" s="17" cm="1">
        <f t="array" ref="U16">FI[[#This Row],[19-Apr]]*(IF(FI[[#This Row],[Group Assignment]:[Group Assignment]] = "CHOW", 3.1, 4.9))</f>
        <v>88.690000000000055</v>
      </c>
      <c r="V16" s="17" cm="1">
        <f t="array" ref="V16">FI[[#This Row],[20-Apr]]*(IF(FI[[#This Row],[Group Assignment]:[Group Assignment]] = "CHOW", 3.1, 4.9))</f>
        <v>94.57</v>
      </c>
      <c r="W16" s="17" cm="1">
        <f t="array" ref="W16">FI[[#This Row],[21-Apr]]*(IF(FI[[#This Row],[Group Assignment]:[Group Assignment]] = "CHOW", 3.1, 4.9))</f>
        <v>50.959999999999965</v>
      </c>
      <c r="X16" s="17" cm="1">
        <f t="array" ref="X16">FI[[#This Row],[22-Apr]]*(IF(FI[[#This Row],[Group Assignment]:[Group Assignment]] = "CHOW", 3.1, 4.9))</f>
        <v>47.040000000000042</v>
      </c>
      <c r="Y16" s="17" cm="1">
        <f t="array" ref="Y16">FI[[#This Row],[23-Apr]]*(IF(FI[[#This Row],[Group Assignment]:[Group Assignment]] = "CHOW", 3.1, 4.9))</f>
        <v>46.550000000000004</v>
      </c>
      <c r="Z16" s="17" cm="1">
        <f t="array" ref="Z16">FI[[#This Row],[24-Apr]]*(IF(FI[[#This Row],[Group Assignment]:[Group Assignment]] = "CHOW", 3.1, 4.9))</f>
        <v>63.7</v>
      </c>
      <c r="AA16" s="17" cm="1">
        <f t="array" ref="AA16">FI[[#This Row],[25-Apr]]*(IF(FI[[#This Row],[Group Assignment]:[Group Assignment]] = "CHOW", 3.1, 4.9))</f>
        <v>64.67999999999995</v>
      </c>
      <c r="AB16" s="17" cm="1">
        <f t="array" ref="AB16">FI[[#This Row],[26-Apr]]*(IF(FI[[#This Row],[Group Assignment]:[Group Assignment]] = "CHOW", 3.1, 4.9))</f>
        <v>46.550000000000004</v>
      </c>
      <c r="AC16" s="17" cm="1">
        <f t="array" ref="AC16">FI[[#This Row],[27-Apr]]*(IF(FI[[#This Row],[Group Assignment]:[Group Assignment]] = "CHOW", 3.1, 4.9))</f>
        <v>63.7</v>
      </c>
      <c r="AD16" s="17" cm="1">
        <f t="array" ref="AD16">FI[[#This Row],[28-Apr]]*(IF(FI[[#This Row],[Group Assignment]:[Group Assignment]] = "CHOW", 3.1, 4.9))</f>
        <v>64.67999999999995</v>
      </c>
      <c r="AE16" s="17" cm="1">
        <f t="array" ref="AE16">FI[[#This Row],[29-Apr]]*(IF(FI[[#This Row],[Group Assignment]:[Group Assignment]] = "CHOW", 3.1, 4.9))</f>
        <v>42.140000000000043</v>
      </c>
      <c r="AF16" s="17" cm="1">
        <f t="array" ref="AF16">FI[[#This Row],[30-Apr]]*(IF(FI[[#This Row],[Group Assignment]:[Group Assignment]] = "CHOW", 3.1, 4.9))</f>
        <v>42.630000000000017</v>
      </c>
      <c r="AG16" s="17" cm="1">
        <f t="array" ref="AG16">FI[[#This Row],[1-May]]*(IF(FI[[#This Row],[Group Assignment]:[Group Assignment]] = "CHOW", 3.1, 4.9))</f>
        <v>49.980000000000018</v>
      </c>
      <c r="AH16" s="17" cm="1">
        <f t="array" ref="AH16">FI[[#This Row],[2-May]]*(IF(FI[[#This Row],[Group Assignment]:[Group Assignment]] = "CHOW", 3.1, 4.9))</f>
        <v>58.30999999999996</v>
      </c>
      <c r="AI16" s="17" cm="1">
        <f t="array" ref="AI16">FI[[#This Row],[3-May]]*(IF(FI[[#This Row],[Group Assignment]:[Group Assignment]] = "CHOW", 3.1, 4.9))</f>
        <v>46.550000000000004</v>
      </c>
      <c r="AJ16" s="17" cm="1">
        <f t="array" ref="AJ16">FI[[#This Row],[4-May]]*(IF(FI[[#This Row],[Group Assignment]:[Group Assignment]] = "CHOW", 3.1, 4.9))</f>
        <v>79.380000000000095</v>
      </c>
      <c r="AK16" s="17" cm="1">
        <f t="array" ref="AK16">FI[[#This Row],[5-May]]*(IF(FI[[#This Row],[Group Assignment]:[Group Assignment]] = "CHOW", 3.1, 4.9))</f>
        <v>60.759999999999891</v>
      </c>
      <c r="AL16" s="17" cm="1">
        <f t="array" ref="AL16">FI[[#This Row],[6-May]]*(IF(FI[[#This Row],[Group Assignment]:[Group Assignment]] = "CHOW", 3.1, 4.9))</f>
        <v>52.920000000000059</v>
      </c>
      <c r="AM16" s="17" cm="1">
        <f t="array" ref="AM16">FI[[#This Row],[7-May]]*(IF(FI[[#This Row],[Group Assignment]:[Group Assignment]] = "CHOW", 3.1, 4.9))</f>
        <v>60.760000000000034</v>
      </c>
      <c r="AN16" s="17" cm="1">
        <f t="array" ref="AN16">FI[[#This Row],[8-May]]*(IF(FI[[#This Row],[Group Assignment]:[Group Assignment]] = "CHOW", 3.1, 4.9))</f>
        <v>52.919999999999987</v>
      </c>
      <c r="AO16" s="17" cm="1">
        <f t="array" ref="AO16">FI[[#This Row],[9-May]]*(IF(FI[[#This Row],[Group Assignment]:[Group Assignment]] = "CHOW", 3.1, 4.9))</f>
        <v>51.45</v>
      </c>
      <c r="AP16" s="17" cm="1">
        <f t="array" ref="AP16">FI[[#This Row],[10-May]]*(IF(FI[[#This Row],[Group Assignment]:[Group Assignment]] = "CHOW", 3.1, 4.9))</f>
        <v>64.19000000000004</v>
      </c>
      <c r="AQ16" s="17" cm="1">
        <f t="array" ref="AQ16">FI[[#This Row],[11-May]]*(IF(FI[[#This Row],[Group Assignment]:[Group Assignment]] = "CHOW", 3.1, 4.9))</f>
        <v>61.250000000000007</v>
      </c>
      <c r="AR16" s="17"/>
      <c r="AS16" s="17" cm="1">
        <f t="array" ref="AS16">FI[[#This Row],[13-May]]*(IF(FI[[#This Row],[Group Assignment]:[Group Assignment]] = "CHOW", 3.1, 4.9))</f>
        <v>102.41</v>
      </c>
      <c r="AT16" s="17" cm="1">
        <f t="array" ref="AT16">FI[[#This Row],[14-May]]*(IF(FI[[#This Row],[Group Assignment]:[Group Assignment]] = "CHOW", 3.1, 4.9))</f>
        <v>77.910000000000039</v>
      </c>
      <c r="AU16" s="17" cm="1">
        <f t="array" ref="AU16">FI[[#This Row],[15-May]]*(IF(FI[[#This Row],[Group Assignment]:[Group Assignment]] = "CHOW", 3.1, 4.9))</f>
        <v>64.67999999999995</v>
      </c>
      <c r="AV16" s="17" cm="1">
        <f t="array" ref="AV16">FI[[#This Row],[16-May]]*(IF(FI[[#This Row],[Group Assignment]:[Group Assignment]] = "CHOW", 3.1, 4.9))</f>
        <v>55.370000000000061</v>
      </c>
      <c r="AW16" s="17" cm="1">
        <f t="array" ref="AW16">FI[[#This Row],[17-May]]*(IF(FI[[#This Row],[Group Assignment]:[Group Assignment]] = "CHOW", 3.1, 4.9))</f>
        <v>41.650000000000006</v>
      </c>
      <c r="AX16" s="17" cm="1">
        <f t="array" ref="AX16">FI[[#This Row],[18-May]]*(IF(FI[[#This Row],[Group Assignment]:[Group Assignment]] = "CHOW", 3.1, 4.9))</f>
        <v>62.229999999999947</v>
      </c>
      <c r="AY16" s="17" cm="1">
        <f t="array" ref="AY16">FI[[#This Row],[19-May]]*(IF(FI[[#This Row],[Group Assignment]:[Group Assignment]] = "CHOW", 3.1, 4.9))</f>
        <v>65.660000000000039</v>
      </c>
      <c r="AZ16" s="17" cm="1">
        <f t="array" ref="AZ16">FI[[#This Row],[20-May]]*(IF(FI[[#This Row],[Group Assignment]:[Group Assignment]] = "CHOW", 3.1, 4.9))</f>
        <v>71.050000000000011</v>
      </c>
      <c r="BA16" s="17" cm="1">
        <f t="array" ref="BA16">FI[[#This Row],[21-May]]*(IF(FI[[#This Row],[Group Assignment]:[Group Assignment]] = "CHOW", 3.1, 4.9))</f>
        <v>56.839999999999975</v>
      </c>
      <c r="BB16" s="17" cm="1">
        <f t="array" ref="BB16">FI[[#This Row],[22-May]]*(IF(FI[[#This Row],[Group Assignment]:[Group Assignment]] = "CHOW", 3.1, 4.9))</f>
        <v>70.069999999999922</v>
      </c>
      <c r="BC16" s="17" cm="1">
        <f t="array" ref="BC16">FI[[#This Row],[23-May]]*(IF(FI[[#This Row],[Group Assignment]:[Group Assignment]] = "CHOW", 3.1, 4.9))</f>
        <v>75.95</v>
      </c>
      <c r="BD16" s="17" cm="1">
        <f t="array" ref="BD16">FI[[#This Row],[24-May]]*(IF(FI[[#This Row],[Group Assignment]:[Group Assignment]] = "CHOW", 3.1, 4.9))</f>
        <v>58.800000000000004</v>
      </c>
      <c r="BE16" s="17" cm="1">
        <f t="array" ref="BE16">FI[[#This Row],[25-May]]*(IF(FI[[#This Row],[Group Assignment]:[Group Assignment]] = "CHOW", 3.1, 4.9))</f>
        <v>92.119999999999919</v>
      </c>
      <c r="BF16" s="17" cm="1">
        <f t="array" ref="BF16">FI[[#This Row],[26-May]]*(IF(FI[[#This Row],[Group Assignment]:[Group Assignment]] = "CHOW", 3.1, 4.9))</f>
        <v>52.920000000000059</v>
      </c>
      <c r="BG16" s="17" cm="1">
        <f t="array" ref="BG16">FI[[#This Row],[27-May]]*(IF(FI[[#This Row],[Group Assignment]:[Group Assignment]] = "CHOW", 3.1, 4.9))</f>
        <v>64.67999999999995</v>
      </c>
      <c r="BH16" s="17" cm="1">
        <f t="array" ref="BH16">FI[[#This Row],[28-May]]*(IF(FI[[#This Row],[Group Assignment]:[Group Assignment]] = "CHOW", 3.1, 4.9))</f>
        <v>54.880000000000017</v>
      </c>
      <c r="BI16" s="17" cm="1">
        <f t="array" ref="BI16">FI[[#This Row],[29-May]]*(IF(FI[[#This Row],[Group Assignment]:[Group Assignment]] = "CHOW", 3.1, 4.9))</f>
        <v>54.880000000000017</v>
      </c>
      <c r="BJ16" s="17" cm="1">
        <f t="array" ref="BJ16">FI[[#This Row],[30-May]]*(IF(FI[[#This Row],[Group Assignment]:[Group Assignment]] = "CHOW", 3.1, 4.9))</f>
        <v>66.150000000000006</v>
      </c>
      <c r="BK16" s="17" cm="1">
        <f t="array" ref="BK16">FI[[#This Row],[31-May]]*(IF(FI[[#This Row],[Group Assignment]:[Group Assignment]] = "CHOW", 3.1, 4.9))</f>
        <v>49.979999999999947</v>
      </c>
      <c r="BL16" s="17" cm="1">
        <f t="array" ref="BL16">FI[[#This Row],[1-Jun]]*(IF(FI[[#This Row],[Group Assignment]:[Group Assignment]] = "CHOW", 3.1, 4.9))</f>
        <v>91.139999999999972</v>
      </c>
      <c r="BM16" s="17" cm="1">
        <f t="array" ref="BM16">FI[[#This Row],[2-Jun]]*(IF(FI[[#This Row],[Group Assignment]:[Group Assignment]] = "CHOW", 3.1, 4.9))</f>
        <v>62.720000000000006</v>
      </c>
      <c r="BN16" s="17" cm="1">
        <f t="array" ref="BN16">FI[[#This Row],[3-Jun]]*(IF(FI[[#This Row],[Group Assignment]:[Group Assignment]] = "CHOW", 3.1, 4.9))</f>
        <v>48.510000000000034</v>
      </c>
    </row>
    <row r="17" spans="1:66">
      <c r="A17" s="14">
        <v>52</v>
      </c>
      <c r="B17" t="s">
        <v>44</v>
      </c>
      <c r="C17" t="s">
        <v>45</v>
      </c>
      <c r="D17" t="s">
        <v>252</v>
      </c>
      <c r="E17" s="17">
        <f>FI[[#This Row],[3-Apr]]*3.1</f>
        <v>42.159999999999926</v>
      </c>
      <c r="F17" s="17">
        <f>FI[[#This Row],[4-Apr]]*3.1</f>
        <v>51.149999999999935</v>
      </c>
      <c r="G17" s="17">
        <f>FI[[#This Row],[5-Apr]]*3.1</f>
        <v>45.570000000000213</v>
      </c>
      <c r="H17" s="17">
        <f>FI[[#This Row],[6-Apr]]*3.1</f>
        <v>45.569999999999936</v>
      </c>
      <c r="I17" s="17">
        <f>FI[[#This Row],[7-Apr]]*3.1</f>
        <v>45.880000000000067</v>
      </c>
      <c r="J17" s="17">
        <f>FI[[#This Row],[8-Apr]]*3.1</f>
        <v>48.359999999999964</v>
      </c>
      <c r="K17" s="27">
        <f>FI[[#This Row],[9-Apr]]*3.1</f>
        <v>53.319999999999965</v>
      </c>
      <c r="L17" s="17" cm="1">
        <f t="array" ref="L17">FI[[#This Row],[10-Apr]]*(IF(FI[[#This Row],[Group Assignment]:[Group Assignment]] = "CHOW", 3.1, 4.9))</f>
        <v>51.770000000000032</v>
      </c>
      <c r="M17" s="17" cm="1">
        <f t="array" ref="M17">FI[[#This Row],[11-Apr]]*(IF(FI[[#This Row],[Group Assignment]:[Group Assignment]] = "CHOW", 3.1, 4.9))</f>
        <v>44.019999999999996</v>
      </c>
      <c r="N17" s="17" cm="1">
        <f t="array" ref="N17">FI[[#This Row],[12-Apr]]*(IF(FI[[#This Row],[Group Assignment]:[Group Assignment]] = "CHOW", 3.1, 4.9))</f>
        <v>46.809999999999967</v>
      </c>
      <c r="O17" s="17" cm="1">
        <f t="array" ref="O17">FI[[#This Row],[13-Apr]]*(IF(FI[[#This Row],[Group Assignment]:[Group Assignment]] = "CHOW", 3.1, 4.9))</f>
        <v>40.920000000000037</v>
      </c>
      <c r="P17" s="17" cm="1">
        <f t="array" ref="P17">FI[[#This Row],[14-Apr]]*(IF(FI[[#This Row],[Group Assignment]:[Group Assignment]] = "CHOW", 3.1, 4.9))</f>
        <v>54.560000000000137</v>
      </c>
      <c r="Q17" s="17" cm="1">
        <f t="array" ref="Q17">FI[[#This Row],[15-Apr]]*(IF(FI[[#This Row],[Group Assignment]:[Group Assignment]] = "CHOW", 3.1, 4.9))</f>
        <v>49.910000000000139</v>
      </c>
      <c r="R17" s="17" cm="1">
        <f t="array" ref="R17">FI[[#This Row],[16-Apr]]*(IF(FI[[#This Row],[Group Assignment]:[Group Assignment]] = "CHOW", 3.1, 4.9))</f>
        <v>53.62999999999986</v>
      </c>
      <c r="S17" s="17" cm="1">
        <f t="array" ref="S17">FI[[#This Row],[17-Apr]]*(IF(FI[[#This Row],[Group Assignment]:[Group Assignment]] = "CHOW", 3.1, 4.9))</f>
        <v>41.850000000000144</v>
      </c>
      <c r="T17" s="17" cm="1">
        <f t="array" ref="T17">FI[[#This Row],[18-Apr]]*(IF(FI[[#This Row],[Group Assignment]:[Group Assignment]] = "CHOW", 3.1, 4.9))</f>
        <v>48.049999999999855</v>
      </c>
      <c r="U17" s="17" cm="1">
        <f t="array" ref="U17">FI[[#This Row],[19-Apr]]*(IF(FI[[#This Row],[Group Assignment]:[Group Assignment]] = "CHOW", 3.1, 4.9))</f>
        <v>55.490000000000073</v>
      </c>
      <c r="V17" s="17" cm="1">
        <f t="array" ref="V17">FI[[#This Row],[20-Apr]]*(IF(FI[[#This Row],[Group Assignment]:[Group Assignment]] = "CHOW", 3.1, 4.9))</f>
        <v>53.009999999999863</v>
      </c>
      <c r="W17" s="17" cm="1">
        <f t="array" ref="W17">FI[[#This Row],[21-Apr]]*(IF(FI[[#This Row],[Group Assignment]:[Group Assignment]] = "CHOW", 3.1, 4.9))</f>
        <v>52.700000000000031</v>
      </c>
      <c r="X17" s="17" cm="1">
        <f t="array" ref="X17">FI[[#This Row],[22-Apr]]*(IF(FI[[#This Row],[Group Assignment]:[Group Assignment]] = "CHOW", 3.1, 4.9))</f>
        <v>52.7</v>
      </c>
      <c r="Y17" s="17" cm="1">
        <f t="array" ref="Y17">FI[[#This Row],[23-Apr]]*(IF(FI[[#This Row],[Group Assignment]:[Group Assignment]] = "CHOW", 3.1, 4.9))</f>
        <v>36.580000000000034</v>
      </c>
      <c r="Z17" s="17" cm="1">
        <f t="array" ref="Z17">FI[[#This Row],[24-Apr]]*(IF(FI[[#This Row],[Group Assignment]:[Group Assignment]] = "CHOW", 3.1, 4.9))</f>
        <v>67.27</v>
      </c>
      <c r="AA17" s="17" cm="1">
        <f t="array" ref="AA17">FI[[#This Row],[25-Apr]]*(IF(FI[[#This Row],[Group Assignment]:[Group Assignment]] = "CHOW", 3.1, 4.9))</f>
        <v>61.689999999999934</v>
      </c>
      <c r="AB17" s="17" cm="1">
        <f t="array" ref="AB17">FI[[#This Row],[26-Apr]]*(IF(FI[[#This Row],[Group Assignment]:[Group Assignment]] = "CHOW", 3.1, 4.9))</f>
        <v>53.94000000000014</v>
      </c>
      <c r="AC17" s="17" cm="1">
        <f t="array" ref="AC17">FI[[#This Row],[27-Apr]]*(IF(FI[[#This Row],[Group Assignment]:[Group Assignment]] = "CHOW", 3.1, 4.9))</f>
        <v>45.259999999999792</v>
      </c>
      <c r="AD17" s="17" cm="1">
        <f t="array" ref="AD17">FI[[#This Row],[28-Apr]]*(IF(FI[[#This Row],[Group Assignment]:[Group Assignment]] = "CHOW", 3.1, 4.9))</f>
        <v>46.500000000000284</v>
      </c>
      <c r="AE17" s="17" cm="1">
        <f t="array" ref="AE17">FI[[#This Row],[29-Apr]]*(IF(FI[[#This Row],[Group Assignment]:[Group Assignment]] = "CHOW", 3.1, 4.9))</f>
        <v>49.29</v>
      </c>
      <c r="AF17" s="17" cm="1">
        <f t="array" ref="AF17">FI[[#This Row],[30-Apr]]*(IF(FI[[#This Row],[Group Assignment]:[Group Assignment]] = "CHOW", 3.1, 4.9))</f>
        <v>51.769999999999726</v>
      </c>
      <c r="AG17" s="17" cm="1">
        <f t="array" ref="AG17">FI[[#This Row],[1-May]]*(IF(FI[[#This Row],[Group Assignment]:[Group Assignment]] = "CHOW", 3.1, 4.9))</f>
        <v>41.850000000000207</v>
      </c>
      <c r="AH17" s="17" cm="1">
        <f t="array" ref="AH17">FI[[#This Row],[2-May]]*(IF(FI[[#This Row],[Group Assignment]:[Group Assignment]] = "CHOW", 3.1, 4.9))</f>
        <v>48.980000000000068</v>
      </c>
      <c r="AI17" s="17" cm="1">
        <f t="array" ref="AI17">FI[[#This Row],[3-May]]*(IF(FI[[#This Row],[Group Assignment]:[Group Assignment]] = "CHOW", 3.1, 4.9))</f>
        <v>52.389999999999787</v>
      </c>
      <c r="AJ17" s="17" cm="1">
        <f t="array" ref="AJ17">FI[[#This Row],[4-May]]*(IF(FI[[#This Row],[Group Assignment]:[Group Assignment]] = "CHOW", 3.1, 4.9))</f>
        <v>53.010000000000041</v>
      </c>
      <c r="AK17" s="17" cm="1">
        <f t="array" ref="AK17">FI[[#This Row],[5-May]]*(IF(FI[[#This Row],[Group Assignment]:[Group Assignment]] = "CHOW", 3.1, 4.9))</f>
        <v>54.560000000000009</v>
      </c>
      <c r="AL17" s="17" cm="1">
        <f t="array" ref="AL17">FI[[#This Row],[6-May]]*(IF(FI[[#This Row],[Group Assignment]:[Group Assignment]] = "CHOW", 3.1, 4.9))</f>
        <v>48.049999999999933</v>
      </c>
      <c r="AM17" s="29" cm="1">
        <f t="array" ref="AM17">FI[[#This Row],[7-May]]*(IF(FI[[#This Row],[Group Assignment]:[Group Assignment]] = "CHOW", 3.1, 4.9))</f>
        <v>1190.71</v>
      </c>
      <c r="AN17" s="29" cm="1">
        <f t="array" ref="AN17">FI[[#This Row],[8-May]]*(IF(FI[[#This Row],[Group Assignment]:[Group Assignment]] = "CHOW", 3.1, 4.9))</f>
        <v>-1090.2700000000002</v>
      </c>
      <c r="AO17" s="17" cm="1">
        <f t="array" ref="AO17">FI[[#This Row],[9-May]]*(IF(FI[[#This Row],[Group Assignment]:[Group Assignment]] = "CHOW", 3.1, 4.9))</f>
        <v>54.560000000000215</v>
      </c>
      <c r="AP17" s="17" cm="1">
        <f t="array" ref="AP17">FI[[#This Row],[10-May]]*(IF(FI[[#This Row],[Group Assignment]:[Group Assignment]] = "CHOW", 3.1, 4.9))</f>
        <v>48.979999999999791</v>
      </c>
      <c r="AQ17" s="17" cm="1">
        <f t="array" ref="AQ17">FI[[#This Row],[11-May]]*(IF(FI[[#This Row],[Group Assignment]:[Group Assignment]] = "CHOW", 3.1, 4.9))</f>
        <v>44.640000000000143</v>
      </c>
      <c r="AR17" s="17"/>
      <c r="AS17" s="17" cm="1">
        <f t="array" ref="AS17">FI[[#This Row],[13-May]]*(IF(FI[[#This Row],[Group Assignment]:[Group Assignment]] = "CHOW", 3.1, 4.9))</f>
        <v>112.83999999999993</v>
      </c>
      <c r="AT17" s="17" cm="1">
        <f t="array" ref="AT17">FI[[#This Row],[14-May]]*(IF(FI[[#This Row],[Group Assignment]:[Group Assignment]] = "CHOW", 3.1, 4.9))</f>
        <v>49.600000000000065</v>
      </c>
      <c r="AU17" s="17" cm="1">
        <f t="array" ref="AU17">FI[[#This Row],[15-May]]*(IF(FI[[#This Row],[Group Assignment]] = "CHOW", 3.1, 4.9))</f>
        <v>53.319999999999858</v>
      </c>
      <c r="AV17" s="17" cm="1">
        <f t="array" ref="AV17">FI[[#This Row],[16-May]]*(IF(FI[[#This Row],[Group Assignment]:[Group Assignment]] = "CHOW", 3.1, 4.9))</f>
        <v>55.800000000000288</v>
      </c>
      <c r="AW17" s="17" cm="1">
        <f t="array" ref="AW17">FI[[#This Row],[17-May]]*(IF(FI[[#This Row],[Group Assignment]:[Group Assignment]] = "CHOW", 3.1, 4.9))</f>
        <v>49.909999999999719</v>
      </c>
      <c r="AX17" s="17" cm="1">
        <f t="array" ref="AX17">FI[[#This Row],[18-May]]*(IF(FI[[#This Row],[Group Assignment]:[Group Assignment]] = "CHOW", 3.1, 4.9))</f>
        <v>48.36000000000007</v>
      </c>
      <c r="AY17" s="17" cm="1">
        <f t="array" ref="AY17">FI[[#This Row],[19-May]]*(IF(FI[[#This Row],[Group Assignment]:[Group Assignment]] = "CHOW", 3.1, 4.9))</f>
        <v>43.400000000000034</v>
      </c>
      <c r="AZ17" s="17" cm="1">
        <f t="array" ref="AZ17">FI[[#This Row],[20-May]]*(IF(FI[[#This Row],[Group Assignment]:[Group Assignment]] = "CHOW", 3.1, 4.9))</f>
        <v>53.94</v>
      </c>
      <c r="BA17" s="17" cm="1">
        <f t="array" ref="BA17">FI[[#This Row],[21-May]]*(IF(FI[[#This Row],[Group Assignment]:[Group Assignment]] = "CHOW", 3.1, 4.9))</f>
        <v>56.42</v>
      </c>
      <c r="BB17" s="17" cm="1">
        <f t="array" ref="BB17">FI[[#This Row],[22-May]]*(IF(FI[[#This Row],[Group Assignment]:[Group Assignment]] = "CHOW", 3.1, 4.9))</f>
        <v>54.560000000000038</v>
      </c>
      <c r="BC17" s="17" cm="1">
        <f t="array" ref="BC17">FI[[#This Row],[23-May]]*(IF(FI[[#This Row],[Group Assignment]:[Group Assignment]] = "CHOW", 3.1, 4.9))</f>
        <v>52.699999999999967</v>
      </c>
      <c r="BD17" s="17" cm="1">
        <f t="array" ref="BD17">FI[[#This Row],[24-May]]*(IF(FI[[#This Row],[Group Assignment]:[Group Assignment]] = "CHOW", 3.1, 4.9))</f>
        <v>48.36</v>
      </c>
      <c r="BE17" s="17" cm="1">
        <f t="array" ref="BE17">FI[[#This Row],[25-May]]*(IF(FI[[#This Row],[Group Assignment]:[Group Assignment]] = "CHOW", 3.1, 4.9))</f>
        <v>64.479999999999862</v>
      </c>
      <c r="BF17" s="17" cm="1">
        <f t="array" ref="BF17">FI[[#This Row],[26-May]]*(IF(FI[[#This Row],[Group Assignment]:[Group Assignment]] = "CHOW", 3.1, 4.9))</f>
        <v>47.429999999999858</v>
      </c>
      <c r="BG17" s="17" cm="1">
        <f t="array" ref="BG17">FI[[#This Row],[27-May]]*(IF(FI[[#This Row],[Group Assignment]:[Group Assignment]] = "CHOW", 3.1, 4.9))</f>
        <v>45.570000000000285</v>
      </c>
      <c r="BH17" s="17" cm="1">
        <f t="array" ref="BH17">FI[[#This Row],[28-May]]*(IF(FI[[#This Row],[Group Assignment]:[Group Assignment]] = "CHOW", 3.1, 4.9))</f>
        <v>44.330000000000005</v>
      </c>
      <c r="BI17" s="17" cm="1">
        <f t="array" ref="BI17">FI[[#This Row],[29-May]]*(IF(FI[[#This Row],[Group Assignment]:[Group Assignment]] = "CHOW", 3.1, 4.9))</f>
        <v>49.909999999999833</v>
      </c>
      <c r="BJ17" s="17" cm="1">
        <f t="array" ref="BJ17">FI[[#This Row],[30-May]]*(IF(FI[[#This Row],[Group Assignment]:[Group Assignment]] = "CHOW", 3.1, 4.9))</f>
        <v>53.940000000000282</v>
      </c>
      <c r="BK17" s="17" cm="1">
        <f t="array" ref="BK17">FI[[#This Row],[31-May]]*(IF(FI[[#This Row],[Group Assignment]:[Group Assignment]] = "CHOW", 3.1, 4.9))</f>
        <v>51.769999999999726</v>
      </c>
      <c r="BL17" s="17" cm="1">
        <f t="array" ref="BL17">FI[[#This Row],[1-Jun]]*(IF(FI[[#This Row],[Group Assignment]:[Group Assignment]] = "CHOW", 3.1, 4.9))</f>
        <v>62.620000000000289</v>
      </c>
      <c r="BM17" s="17" cm="1">
        <f t="array" ref="BM17">FI[[#This Row],[2-Jun]]*(IF(FI[[#This Row],[Group Assignment]:[Group Assignment]] = "CHOW", 3.1, 4.9))</f>
        <v>49.910000000000004</v>
      </c>
      <c r="BN17" s="17" cm="1">
        <f t="array" ref="BN17">FI[[#This Row],[3-Jun]]*(IF(FI[[#This Row],[Group Assignment]:[Group Assignment]] = "CHOW", 3.1, 4.9))</f>
        <v>34.719999999999935</v>
      </c>
    </row>
    <row r="18" spans="1:66">
      <c r="A18" s="13">
        <v>53</v>
      </c>
      <c r="B18" t="s">
        <v>44</v>
      </c>
      <c r="C18" t="s">
        <v>46</v>
      </c>
      <c r="D18" t="s">
        <v>252</v>
      </c>
      <c r="E18" s="17">
        <f>FI[[#This Row],[3-Apr]]*3.1</f>
        <v>49.289999999999964</v>
      </c>
      <c r="F18" s="17">
        <f>FI[[#This Row],[4-Apr]]*3.1</f>
        <v>51.15</v>
      </c>
      <c r="G18" s="17">
        <f>FI[[#This Row],[5-Apr]]*3.1</f>
        <v>54.560000000000009</v>
      </c>
      <c r="H18" s="17">
        <f>FI[[#This Row],[6-Apr]]*3.1</f>
        <v>48.669999999999966</v>
      </c>
      <c r="I18" s="17">
        <f>FI[[#This Row],[7-Apr]]*3.1</f>
        <v>56.110000000000106</v>
      </c>
      <c r="J18" s="17">
        <f>FI[[#This Row],[8-Apr]]*3.1</f>
        <v>46.809999999999967</v>
      </c>
      <c r="K18" s="27">
        <f>FI[[#This Row],[9-Apr]]*3.1</f>
        <v>51.149999999999935</v>
      </c>
      <c r="L18" s="17" cm="1">
        <f t="array" ref="L18">FI[[#This Row],[10-Apr]]*(IF(FI[[#This Row],[Group Assignment]:[Group Assignment]] = "CHOW", 3.1, 4.9))</f>
        <v>94.080000000000027</v>
      </c>
      <c r="M18" s="17" cm="1">
        <f t="array" ref="M18">FI[[#This Row],[11-Apr]]*(IF(FI[[#This Row],[Group Assignment]:[Group Assignment]] = "CHOW", 3.1, 4.9))</f>
        <v>107.80000000000001</v>
      </c>
      <c r="N18" s="17" cm="1">
        <f t="array" ref="N18">FI[[#This Row],[12-Apr]]*(IF(FI[[#This Row],[Group Assignment]:[Group Assignment]] = "CHOW", 3.1, 4.9))</f>
        <v>95.059999999999988</v>
      </c>
      <c r="O18" s="17" cm="1">
        <f t="array" ref="O18">FI[[#This Row],[13-Apr]]*(IF(FI[[#This Row],[Group Assignment]:[Group Assignment]] = "CHOW", 3.1, 4.9))</f>
        <v>109.27</v>
      </c>
      <c r="P18" s="17" cm="1">
        <f t="array" ref="P18">FI[[#This Row],[14-Apr]]*(IF(FI[[#This Row],[Group Assignment]:[Group Assignment]] = "CHOW", 3.1, 4.9))</f>
        <v>105.35000000000004</v>
      </c>
      <c r="Q18" s="17" cm="1">
        <f t="array" ref="Q18">FI[[#This Row],[15-Apr]]*(IF(FI[[#This Row],[Group Assignment]:[Group Assignment]] = "CHOW", 3.1, 4.9))</f>
        <v>98</v>
      </c>
      <c r="R18" s="17" cm="1">
        <f t="array" ref="R18">FI[[#This Row],[16-Apr]]*(IF(FI[[#This Row],[Group Assignment]:[Group Assignment]] = "CHOW", 3.1, 4.9))</f>
        <v>101.43000000000004</v>
      </c>
      <c r="S18" s="17" cm="1">
        <f t="array" ref="S18">FI[[#This Row],[17-Apr]]*(IF(FI[[#This Row],[Group Assignment]:[Group Assignment]] = "CHOW", 3.1, 4.9))</f>
        <v>92.609999999999971</v>
      </c>
      <c r="T18" s="17" cm="1">
        <f t="array" ref="T18">FI[[#This Row],[18-Apr]]*(IF(FI[[#This Row],[Group Assignment]:[Group Assignment]] = "CHOW", 3.1, 4.9))</f>
        <v>83.789999999999978</v>
      </c>
      <c r="U18" s="17" cm="1">
        <f t="array" ref="U18">FI[[#This Row],[19-Apr]]*(IF(FI[[#This Row],[Group Assignment]:[Group Assignment]] = "CHOW", 3.1, 4.9))</f>
        <v>81.339999999999975</v>
      </c>
      <c r="V18" s="17" cm="1">
        <f t="array" ref="V18">FI[[#This Row],[20-Apr]]*(IF(FI[[#This Row],[Group Assignment]:[Group Assignment]] = "CHOW", 3.1, 4.9))</f>
        <v>85.260000000000034</v>
      </c>
      <c r="W18" s="17" cm="1">
        <f t="array" ref="W18">FI[[#This Row],[21-Apr]]*(IF(FI[[#This Row],[Group Assignment]:[Group Assignment]] = "CHOW", 3.1, 4.9))</f>
        <v>58.800000000000004</v>
      </c>
      <c r="X18" s="17" cm="1">
        <f t="array" ref="X18">FI[[#This Row],[22-Apr]]*(IF(FI[[#This Row],[Group Assignment]:[Group Assignment]] = "CHOW", 3.1, 4.9))</f>
        <v>59.289999999999978</v>
      </c>
      <c r="Y18" s="17" cm="1">
        <f t="array" ref="Y18">FI[[#This Row],[23-Apr]]*(IF(FI[[#This Row],[Group Assignment]:[Group Assignment]] = "CHOW", 3.1, 4.9))</f>
        <v>66.150000000000006</v>
      </c>
      <c r="Z18" s="17" cm="1">
        <f t="array" ref="Z18">FI[[#This Row],[24-Apr]]*(IF(FI[[#This Row],[Group Assignment]:[Group Assignment]] = "CHOW", 3.1, 4.9))</f>
        <v>69.089999999999975</v>
      </c>
      <c r="AA18" s="17" cm="1">
        <f t="array" ref="AA18">FI[[#This Row],[25-Apr]]*(IF(FI[[#This Row],[Group Assignment]:[Group Assignment]] = "CHOW", 3.1, 4.9))</f>
        <v>61.739999999999974</v>
      </c>
      <c r="AB18" s="17" cm="1">
        <f t="array" ref="AB18">FI[[#This Row],[26-Apr]]*(IF(FI[[#This Row],[Group Assignment]:[Group Assignment]] = "CHOW", 3.1, 4.9))</f>
        <v>66.640000000000043</v>
      </c>
      <c r="AC18" s="17" cm="1">
        <f t="array" ref="AC18">FI[[#This Row],[27-Apr]]*(IF(FI[[#This Row],[Group Assignment]:[Group Assignment]] = "CHOW", 3.1, 4.9))</f>
        <v>69.579999999999956</v>
      </c>
      <c r="AD18" s="17" cm="1">
        <f t="array" ref="AD18">FI[[#This Row],[28-Apr]]*(IF(FI[[#This Row],[Group Assignment]:[Group Assignment]] = "CHOW", 3.1, 4.9))</f>
        <v>72.030000000000086</v>
      </c>
      <c r="AE18" s="17" cm="1">
        <f t="array" ref="AE18">FI[[#This Row],[29-Apr]]*(IF(FI[[#This Row],[Group Assignment]:[Group Assignment]] = "CHOW", 3.1, 4.9))</f>
        <v>63.7</v>
      </c>
      <c r="AF18" s="17" cm="1">
        <f t="array" ref="AF18">FI[[#This Row],[30-Apr]]*(IF(FI[[#This Row],[Group Assignment]:[Group Assignment]] = "CHOW", 3.1, 4.9))</f>
        <v>50.469999999999992</v>
      </c>
      <c r="AG18" s="17" cm="1">
        <f t="array" ref="AG18">FI[[#This Row],[1-May]]*(IF(FI[[#This Row],[Group Assignment]:[Group Assignment]] = "CHOW", 3.1, 4.9))</f>
        <v>59.780000000000015</v>
      </c>
      <c r="AH18" s="17" cm="1">
        <f t="array" ref="AH18">FI[[#This Row],[2-May]]*(IF(FI[[#This Row],[Group Assignment]:[Group Assignment]] = "CHOW", 3.1, 4.9))</f>
        <v>63.7</v>
      </c>
      <c r="AI18" s="17" cm="1">
        <f t="array" ref="AI18">FI[[#This Row],[3-May]]*(IF(FI[[#This Row],[Group Assignment]:[Group Assignment]] = "CHOW", 3.1, 4.9))</f>
        <v>45.569999999999986</v>
      </c>
      <c r="AJ18" s="17" cm="1">
        <f t="array" ref="AJ18">FI[[#This Row],[4-May]]*(IF(FI[[#This Row],[Group Assignment]:[Group Assignment]] = "CHOW", 3.1, 4.9))</f>
        <v>75.460000000000036</v>
      </c>
      <c r="AK18" s="17" cm="1">
        <f t="array" ref="AK18">FI[[#This Row],[5-May]]*(IF(FI[[#This Row],[Group Assignment]:[Group Assignment]] = "CHOW", 3.1, 4.9))</f>
        <v>71.04999999999994</v>
      </c>
      <c r="AL18" s="17" cm="1">
        <f t="array" ref="AL18">FI[[#This Row],[6-May]]*(IF(FI[[#This Row],[Group Assignment]:[Group Assignment]] = "CHOW", 3.1, 4.9))</f>
        <v>51.45</v>
      </c>
      <c r="AM18" s="17" cm="1">
        <f t="array" ref="AM18">FI[[#This Row],[7-May]]*(IF(FI[[#This Row],[Group Assignment]:[Group Assignment]] = "CHOW", 3.1, 4.9))</f>
        <v>55.36999999999999</v>
      </c>
      <c r="AN18" s="17" cm="1">
        <f t="array" ref="AN18">FI[[#This Row],[8-May]]*(IF(FI[[#This Row],[Group Assignment]:[Group Assignment]] = "CHOW", 3.1, 4.9))</f>
        <v>53.900000000000006</v>
      </c>
      <c r="AO18" s="17" cm="1">
        <f t="array" ref="AO18">FI[[#This Row],[9-May]]*(IF(FI[[#This Row],[Group Assignment]:[Group Assignment]] = "CHOW", 3.1, 4.9))</f>
        <v>49.980000000000018</v>
      </c>
      <c r="AP18" s="17" cm="1">
        <f t="array" ref="AP18">FI[[#This Row],[10-May]]*(IF(FI[[#This Row],[Group Assignment]:[Group Assignment]] = "CHOW", 3.1, 4.9))</f>
        <v>55.860000000000035</v>
      </c>
      <c r="AQ18" s="17" cm="1">
        <f t="array" ref="AQ18">FI[[#This Row],[11-May]]*(IF(FI[[#This Row],[Group Assignment]:[Group Assignment]] = "CHOW", 3.1, 4.9))</f>
        <v>66.150000000000006</v>
      </c>
      <c r="AR18" s="17"/>
      <c r="AS18" s="17" cm="1">
        <f t="array" ref="AS18">FI[[#This Row],[13-May]]*(IF(FI[[#This Row],[Group Assignment]:[Group Assignment]] = "CHOW", 3.1, 4.9))</f>
        <v>104.86000000000004</v>
      </c>
      <c r="AT18" s="17" cm="1">
        <f t="array" ref="AT18">FI[[#This Row],[14-May]]*(IF(FI[[#This Row],[Group Assignment]:[Group Assignment]] = "CHOW", 3.1, 4.9))</f>
        <v>64.189999999999984</v>
      </c>
      <c r="AU18" s="17" cm="1">
        <f t="array" ref="AU18">FI[[#This Row],[15-May]]*(IF(FI[[#This Row],[Group Assignment]:[Group Assignment]] = "CHOW", 3.1, 4.9))</f>
        <v>56.839999999999975</v>
      </c>
      <c r="AV18" s="17" cm="1">
        <f t="array" ref="AV18">FI[[#This Row],[16-May]]*(IF(FI[[#This Row],[Group Assignment]:[Group Assignment]] = "CHOW", 3.1, 4.9))</f>
        <v>57.819999999999993</v>
      </c>
      <c r="AW18" s="17" cm="1">
        <f t="array" ref="AW18">FI[[#This Row],[17-May]]*(IF(FI[[#This Row],[Group Assignment]:[Group Assignment]] = "CHOW", 3.1, 4.9))</f>
        <v>47.529999999999923</v>
      </c>
      <c r="AX18" s="17" cm="1">
        <f t="array" ref="AX18">FI[[#This Row],[18-May]]*(IF(FI[[#This Row],[Group Assignment]:[Group Assignment]] = "CHOW", 3.1, 4.9))</f>
        <v>54.390000000000114</v>
      </c>
      <c r="AY18" s="17" cm="1">
        <f t="array" ref="AY18">FI[[#This Row],[19-May]]*(IF(FI[[#This Row],[Group Assignment]:[Group Assignment]] = "CHOW", 3.1, 4.9))</f>
        <v>56.35</v>
      </c>
      <c r="AZ18" s="17" cm="1">
        <f t="array" ref="AZ18">FI[[#This Row],[20-May]]*(IF(FI[[#This Row],[Group Assignment]:[Group Assignment]] = "CHOW", 3.1, 4.9))</f>
        <v>64.189999999999984</v>
      </c>
      <c r="BA18" s="17" cm="1">
        <f t="array" ref="BA18">FI[[#This Row],[21-May]]*(IF(FI[[#This Row],[Group Assignment]:[Group Assignment]] = "CHOW", 3.1, 4.9))</f>
        <v>48.019999999999989</v>
      </c>
      <c r="BB18" s="17" cm="1">
        <f t="array" ref="BB18">FI[[#This Row],[22-May]]*(IF(FI[[#This Row],[Group Assignment]:[Group Assignment]] = "CHOW", 3.1, 4.9))</f>
        <v>62.719999999999921</v>
      </c>
      <c r="BC18" s="17" cm="1">
        <f t="array" ref="BC18">FI[[#This Row],[23-May]]*(IF(FI[[#This Row],[Group Assignment]:[Group Assignment]] = "CHOW", 3.1, 4.9))</f>
        <v>62.720000000000063</v>
      </c>
      <c r="BD18" s="17" cm="1">
        <f t="array" ref="BD18">FI[[#This Row],[24-May]]*(IF(FI[[#This Row],[Group Assignment]:[Group Assignment]] = "CHOW", 3.1, 4.9))</f>
        <v>54.389999999999979</v>
      </c>
      <c r="BE18" s="17" cm="1">
        <f t="array" ref="BE18">FI[[#This Row],[25-May]]*(IF(FI[[#This Row],[Group Assignment]:[Group Assignment]] = "CHOW", 3.1, 4.9))</f>
        <v>80.360000000000028</v>
      </c>
      <c r="BF18" s="17" cm="1">
        <f t="array" ref="BF18">FI[[#This Row],[26-May]]*(IF(FI[[#This Row],[Group Assignment]:[Group Assignment]] = "CHOW", 3.1, 4.9))</f>
        <v>47.529999999999944</v>
      </c>
      <c r="BG18" s="17" cm="1">
        <f t="array" ref="BG18">FI[[#This Row],[27-May]]*(IF(FI[[#This Row],[Group Assignment]:[Group Assignment]] = "CHOW", 3.1, 4.9))</f>
        <v>54.880000000000088</v>
      </c>
      <c r="BH18" s="17" cm="1">
        <f t="array" ref="BH18">FI[[#This Row],[28-May]]*(IF(FI[[#This Row],[Group Assignment]:[Group Assignment]] = "CHOW", 3.1, 4.9))</f>
        <v>51.939999999999976</v>
      </c>
      <c r="BI18" s="17" cm="1">
        <f t="array" ref="BI18">FI[[#This Row],[29-May]]*(IF(FI[[#This Row],[Group Assignment]:[Group Assignment]] = "CHOW", 3.1, 4.9))</f>
        <v>55.36999999999999</v>
      </c>
      <c r="BJ18" s="17" cm="1">
        <f t="array" ref="BJ18">FI[[#This Row],[30-May]]*(IF(FI[[#This Row],[Group Assignment]:[Group Assignment]] = "CHOW", 3.1, 4.9))</f>
        <v>67.619999999999919</v>
      </c>
      <c r="BK18" s="17" cm="1">
        <f t="array" ref="BK18">FI[[#This Row],[31-May]]*(IF(FI[[#This Row],[Group Assignment]:[Group Assignment]] = "CHOW", 3.1, 4.9))</f>
        <v>57.330000000000091</v>
      </c>
      <c r="BL18" s="17" cm="1">
        <f t="array" ref="BL18">FI[[#This Row],[1-Jun]]*(IF(FI[[#This Row],[Group Assignment]:[Group Assignment]] = "CHOW", 3.1, 4.9))</f>
        <v>80.3599999999999</v>
      </c>
      <c r="BM18" s="17" cm="1">
        <f t="array" ref="BM18">FI[[#This Row],[2-Jun]]*(IF(FI[[#This Row],[Group Assignment]:[Group Assignment]] = "CHOW", 3.1, 4.9))</f>
        <v>57.820000000000057</v>
      </c>
      <c r="BN18" s="17" cm="1">
        <f t="array" ref="BN18">FI[[#This Row],[3-Jun]]*(IF(FI[[#This Row],[Group Assignment]:[Group Assignment]] = "CHOW", 3.1, 4.9))</f>
        <v>37.239999999999974</v>
      </c>
    </row>
    <row r="19" spans="1:66">
      <c r="A19" s="14">
        <v>54</v>
      </c>
      <c r="B19" t="s">
        <v>44</v>
      </c>
      <c r="C19" t="s">
        <v>47</v>
      </c>
      <c r="D19" t="s">
        <v>252</v>
      </c>
      <c r="E19" s="17">
        <f>FI[[#This Row],[3-Apr]]*3.1</f>
        <v>60.759999999999863</v>
      </c>
      <c r="F19" s="17">
        <f>FI[[#This Row],[4-Apr]]*3.1</f>
        <v>62.62000000000014</v>
      </c>
      <c r="G19" s="17">
        <f>FI[[#This Row],[5-Apr]]*3.1</f>
        <v>58.279999999999859</v>
      </c>
      <c r="H19" s="17">
        <f>FI[[#This Row],[6-Apr]]*3.1</f>
        <v>49.910000000000139</v>
      </c>
      <c r="I19" s="17">
        <f>FI[[#This Row],[7-Apr]]*3.1</f>
        <v>68.509999999999863</v>
      </c>
      <c r="J19" s="17">
        <f>FI[[#This Row],[8-Apr]]*3.1</f>
        <v>57.660000000000075</v>
      </c>
      <c r="K19" s="27">
        <f>FI[[#This Row],[9-Apr]]*3.1</f>
        <v>62.929999999999794</v>
      </c>
      <c r="L19" s="17" cm="1">
        <f t="array" ref="L19">FI[[#This Row],[10-Apr]]*(IF(FI[[#This Row],[Group Assignment]:[Group Assignment]] = "CHOW", 3.1, 4.9))</f>
        <v>64.680000000000021</v>
      </c>
      <c r="M19" s="17" cm="1">
        <f t="array" ref="M19">FI[[#This Row],[11-Apr]]*(IF(FI[[#This Row],[Group Assignment]:[Group Assignment]] = "CHOW", 3.1, 4.9))</f>
        <v>99.469999999999928</v>
      </c>
      <c r="N19" s="17" cm="1">
        <f t="array" ref="N19">FI[[#This Row],[12-Apr]]*(IF(FI[[#This Row],[Group Assignment]:[Group Assignment]] = "CHOW", 3.1, 4.9))</f>
        <v>100.94000000000005</v>
      </c>
      <c r="O19" s="17" cm="1">
        <f t="array" ref="O19">FI[[#This Row],[13-Apr]]*(IF(FI[[#This Row],[Group Assignment]:[Group Assignment]] = "CHOW", 3.1, 4.9))</f>
        <v>106.33000000000003</v>
      </c>
      <c r="P19" s="17" cm="1">
        <f t="array" ref="P19">FI[[#This Row],[14-Apr]]*(IF(FI[[#This Row],[Group Assignment]:[Group Assignment]] = "CHOW", 3.1, 4.9))</f>
        <v>127.89000000000006</v>
      </c>
      <c r="Q19" s="17" cm="1">
        <f t="array" ref="Q19">FI[[#This Row],[15-Apr]]*(IF(FI[[#This Row],[Group Assignment]:[Group Assignment]] = "CHOW", 3.1, 4.9))</f>
        <v>104.36999999999999</v>
      </c>
      <c r="R19" s="17" cm="1">
        <f t="array" ref="R19">FI[[#This Row],[16-Apr]]*(IF(FI[[#This Row],[Group Assignment]:[Group Assignment]] = "CHOW", 3.1, 4.9))</f>
        <v>101.42999999999996</v>
      </c>
      <c r="S19" s="17" cm="1">
        <f t="array" ref="S19">FI[[#This Row],[17-Apr]]*(IF(FI[[#This Row],[Group Assignment]:[Group Assignment]] = "CHOW", 3.1, 4.9))</f>
        <v>116.62000000000006</v>
      </c>
      <c r="T19" s="17" cm="1">
        <f t="array" ref="T19">FI[[#This Row],[18-Apr]]*(IF(FI[[#This Row],[Group Assignment]:[Group Assignment]] = "CHOW", 3.1, 4.9))</f>
        <v>111.23000000000002</v>
      </c>
      <c r="U19" s="17" cm="1">
        <f t="array" ref="U19">FI[[#This Row],[19-Apr]]*(IF(FI[[#This Row],[Group Assignment]:[Group Assignment]] = "CHOW", 3.1, 4.9))</f>
        <v>121.52</v>
      </c>
      <c r="V19" s="17" cm="1">
        <f t="array" ref="V19">FI[[#This Row],[20-Apr]]*(IF(FI[[#This Row],[Group Assignment]:[Group Assignment]] = "CHOW", 3.1, 4.9))</f>
        <v>102.90000000000008</v>
      </c>
      <c r="W19" s="17" cm="1">
        <f t="array" ref="W19">FI[[#This Row],[21-Apr]]*(IF(FI[[#This Row],[Group Assignment]:[Group Assignment]] = "CHOW", 3.1, 4.9))</f>
        <v>92.609999999999971</v>
      </c>
      <c r="X19" s="17" cm="1">
        <f t="array" ref="X19">FI[[#This Row],[22-Apr]]*(IF(FI[[#This Row],[Group Assignment]:[Group Assignment]] = "CHOW", 3.1, 4.9))</f>
        <v>73.010000000000034</v>
      </c>
      <c r="Y19" s="17" cm="1">
        <f t="array" ref="Y19">FI[[#This Row],[23-Apr]]*(IF(FI[[#This Row],[Group Assignment]] = "CHOW", 3.1, 4.9))</f>
        <v>53.409999999999961</v>
      </c>
      <c r="Z19" s="17" cm="1">
        <f t="array" ref="Z19">FI[[#This Row],[24-Apr]]*(IF(FI[[#This Row],[Group Assignment]:[Group Assignment]] = "CHOW", 3.1, 4.9))</f>
        <v>78.889999999999972</v>
      </c>
      <c r="AA19" s="17" cm="1">
        <f t="array" ref="AA19">FI[[#This Row],[25-Apr]]*(IF(FI[[#This Row],[Group Assignment]:[Group Assignment]] = "CHOW", 3.1, 4.9))</f>
        <v>73.5</v>
      </c>
      <c r="AB19" s="17" cm="1">
        <f t="array" ref="AB19">FI[[#This Row],[26-Apr]]*(IF(FI[[#This Row],[Group Assignment]:[Group Assignment]] = "CHOW", 3.1, 4.9))</f>
        <v>77.910000000000039</v>
      </c>
      <c r="AC19" s="17" cm="1">
        <f t="array" ref="AC19">FI[[#This Row],[27-Apr]]*(IF(FI[[#This Row],[Group Assignment]:[Group Assignment]] = "CHOW", 3.1, 4.9))</f>
        <v>81.830000000000084</v>
      </c>
      <c r="AD19" s="17" cm="1">
        <f t="array" ref="AD19">FI[[#This Row],[28-Apr]]*(IF(FI[[#This Row],[Group Assignment]:[Group Assignment]] = "CHOW", 3.1, 4.9))</f>
        <v>76.439999999999984</v>
      </c>
      <c r="AE19" s="17" cm="1">
        <f t="array" ref="AE19">FI[[#This Row],[29-Apr]]*(IF(FI[[#This Row],[Group Assignment]:[Group Assignment]] = "CHOW", 3.1, 4.9))</f>
        <v>73.499999999999929</v>
      </c>
      <c r="AF19" s="17" cm="1">
        <f t="array" ref="AF19">FI[[#This Row],[30-Apr]]*(IF(FI[[#This Row],[Group Assignment]:[Group Assignment]] = "CHOW", 3.1, 4.9))</f>
        <v>66.640000000000043</v>
      </c>
      <c r="AG19" s="17" cm="1">
        <f t="array" ref="AG19">FI[[#This Row],[1-May]]*(IF(FI[[#This Row],[Group Assignment]:[Group Assignment]] = "CHOW", 3.1, 4.9))</f>
        <v>81.339999999999975</v>
      </c>
      <c r="AH19" s="17" cm="1">
        <f t="array" ref="AH19">FI[[#This Row],[2-May]]*(IF(FI[[#This Row],[Group Assignment]:[Group Assignment]] = "CHOW", 3.1, 4.9))</f>
        <v>81.829999999999956</v>
      </c>
      <c r="AI19" s="17" cm="1">
        <f t="array" ref="AI19">FI[[#This Row],[3-May]]*(IF(FI[[#This Row],[Group Assignment]:[Group Assignment]] = "CHOW", 3.1, 4.9))</f>
        <v>54.880000000000017</v>
      </c>
      <c r="AJ19" s="17" cm="1">
        <f t="array" ref="AJ19">FI[[#This Row],[4-May]]*(IF(FI[[#This Row],[Group Assignment]:[Group Assignment]] = "CHOW", 3.1, 4.9))</f>
        <v>96.530000000000015</v>
      </c>
      <c r="AK19" s="17" cm="1">
        <f t="array" ref="AK19">FI[[#This Row],[5-May]]*(IF(FI[[#This Row],[Group Assignment]:[Group Assignment]] = "CHOW", 3.1, 4.9))</f>
        <v>80.850000000000009</v>
      </c>
      <c r="AL19" s="17" cm="1">
        <f t="array" ref="AL19">FI[[#This Row],[6-May]]*(IF(FI[[#This Row],[Group Assignment]:[Group Assignment]] = "CHOW", 3.1, 4.9))</f>
        <v>72.52</v>
      </c>
      <c r="AM19" s="17" cm="1">
        <f t="array" ref="AM19">FI[[#This Row],[7-May]]*(IF(FI[[#This Row],[Group Assignment]:[Group Assignment]] = "CHOW", 3.1, 4.9))</f>
        <v>76.44000000000004</v>
      </c>
      <c r="AN19" s="17" cm="1">
        <f t="array" ref="AN19">FI[[#This Row],[8-May]]*(IF(FI[[#This Row],[Group Assignment]:[Group Assignment]] = "CHOW", 3.1, 4.9))</f>
        <v>86.729999999999947</v>
      </c>
      <c r="AO19" s="17" cm="1">
        <f t="array" ref="AO19">FI[[#This Row],[9-May]]*(IF(FI[[#This Row],[Group Assignment]:[Group Assignment]] = "CHOW", 3.1, 4.9))</f>
        <v>72.52000000000001</v>
      </c>
      <c r="AP19" s="17" cm="1">
        <f t="array" ref="AP19">FI[[#This Row],[10-May]]*(IF(FI[[#This Row],[Group Assignment]:[Group Assignment]] = "CHOW", 3.1, 4.9))</f>
        <v>83.789999999999978</v>
      </c>
      <c r="AQ19" s="17" cm="1">
        <f t="array" ref="AQ19">FI[[#This Row],[11-May]]*(IF(FI[[#This Row],[Group Assignment]:[Group Assignment]] = "CHOW", 3.1, 4.9))</f>
        <v>89.670000000000059</v>
      </c>
      <c r="AR19" s="17"/>
      <c r="AS19" s="17" cm="1">
        <f t="array" ref="AS19">FI[[#This Row],[13-May]]*(IF(FI[[#This Row],[Group Assignment]:[Group Assignment]] = "CHOW", 3.1, 4.9))</f>
        <v>136.71000000000004</v>
      </c>
      <c r="AT19" s="17" cm="1">
        <f t="array" ref="AT19">FI[[#This Row],[14-May]]*(IF(FI[[#This Row],[Group Assignment]:[Group Assignment]] = "CHOW", 3.1, 4.9))</f>
        <v>73.5</v>
      </c>
      <c r="AU19" s="17" cm="1">
        <f t="array" ref="AU19">FI[[#This Row],[15-May]]*(IF(FI[[#This Row],[Group Assignment]:[Group Assignment]] = "CHOW", 3.1, 4.9))</f>
        <v>82.80999999999996</v>
      </c>
      <c r="AV19" s="17" cm="1">
        <f t="array" ref="AV19">FI[[#This Row],[16-May]]*(IF(FI[[#This Row],[Group Assignment]:[Group Assignment]] = "CHOW", 3.1, 4.9))</f>
        <v>73.990000000000052</v>
      </c>
      <c r="AW19" s="17" cm="1">
        <f t="array" ref="AW19">FI[[#This Row],[17-May]]*(IF(FI[[#This Row],[Group Assignment]:[Group Assignment]] = "CHOW", 3.1, 4.9))</f>
        <v>71.539999999999978</v>
      </c>
      <c r="AX19" s="17" cm="1">
        <f t="array" ref="AX19">FI[[#This Row],[18-May]]*(IF(FI[[#This Row],[Group Assignment]:[Group Assignment]] = "CHOW", 3.1, 4.9))</f>
        <v>73.989999999999981</v>
      </c>
      <c r="AY19" s="17" cm="1">
        <f t="array" ref="AY19">FI[[#This Row],[19-May]]*(IF(FI[[#This Row],[Group Assignment]:[Group Assignment]] = "CHOW", 3.1, 4.9))</f>
        <v>73.010000000000034</v>
      </c>
      <c r="AZ19" s="17" cm="1">
        <f t="array" ref="AZ19">FI[[#This Row],[20-May]]*(IF(FI[[#This Row],[Group Assignment]:[Group Assignment]] = "CHOW", 3.1, 4.9))</f>
        <v>75.460000000000036</v>
      </c>
      <c r="BA19" s="17" cm="1">
        <f t="array" ref="BA19">FI[[#This Row],[21-May]]*(IF(FI[[#This Row],[Group Assignment]:[Group Assignment]] = "CHOW", 3.1, 4.9))</f>
        <v>64.680000000000021</v>
      </c>
      <c r="BB19" s="17" cm="1">
        <f t="array" ref="BB19">FI[[#This Row],[22-May]]*(IF(FI[[#This Row],[Group Assignment]:[Group Assignment]] = "CHOW", 3.1, 4.9))</f>
        <v>83.789999999999978</v>
      </c>
      <c r="BC19" s="17" cm="1">
        <f t="array" ref="BC19">FI[[#This Row],[23-May]]*(IF(FI[[#This Row],[Group Assignment]:[Group Assignment]] = "CHOW", 3.1, 4.9))</f>
        <v>81.340000000000046</v>
      </c>
      <c r="BD19" s="17" cm="1">
        <f t="array" ref="BD19">FI[[#This Row],[24-May]]*(IF(FI[[#This Row],[Group Assignment]:[Group Assignment]] = "CHOW", 3.1, 4.9))</f>
        <v>67.61999999999999</v>
      </c>
      <c r="BE19" s="17" cm="1">
        <f t="array" ref="BE19">FI[[#This Row],[25-May]]*(IF(FI[[#This Row],[Group Assignment]:[Group Assignment]] = "CHOW", 3.1, 4.9))</f>
        <v>117.60000000000004</v>
      </c>
      <c r="BF19" s="17" cm="1">
        <f t="array" ref="BF19">FI[[#This Row],[26-May]]*(IF(FI[[#This Row],[Group Assignment]:[Group Assignment]] = "CHOW", 3.1, 4.9))</f>
        <v>67.619999999999919</v>
      </c>
      <c r="BG19" s="17" cm="1">
        <f t="array" ref="BG19">FI[[#This Row],[27-May]]*(IF(FI[[#This Row],[Group Assignment]:[Group Assignment]] = "CHOW", 3.1, 4.9))</f>
        <v>65.170000000000059</v>
      </c>
      <c r="BH19" s="17" cm="1">
        <f t="array" ref="BH19">FI[[#This Row],[28-May]]*(IF(FI[[#This Row],[Group Assignment]:[Group Assignment]] = "CHOW", 3.1, 4.9))</f>
        <v>69.579999999999956</v>
      </c>
      <c r="BI19" s="17" cm="1">
        <f t="array" ref="BI19">FI[[#This Row],[29-May]]*(IF(FI[[#This Row],[Group Assignment]:[Group Assignment]] = "CHOW", 3.1, 4.9))</f>
        <v>77.910000000000039</v>
      </c>
      <c r="BJ19" s="17" cm="1">
        <f t="array" ref="BJ19">FI[[#This Row],[30-May]]*(IF(FI[[#This Row],[Group Assignment]:[Group Assignment]] = "CHOW", 3.1, 4.9))</f>
        <v>95.060000000000031</v>
      </c>
      <c r="BK19" s="17" cm="1">
        <f t="array" ref="BK19">FI[[#This Row],[31-May]]*(IF(FI[[#This Row],[Group Assignment]:[Group Assignment]] = "CHOW", 3.1, 4.9))</f>
        <v>73.010000000000034</v>
      </c>
      <c r="BL19" s="17" cm="1">
        <f t="array" ref="BL19">FI[[#This Row],[1-Jun]]*(IF(FI[[#This Row],[Group Assignment]:[Group Assignment]] = "CHOW", 3.1, 4.9))</f>
        <v>98</v>
      </c>
      <c r="BM19" s="17" cm="1">
        <f t="array" ref="BM19">FI[[#This Row],[2-Jun]]*(IF(FI[[#This Row],[Group Assignment]:[Group Assignment]] = "CHOW", 3.1, 4.9))</f>
        <v>65.659999999999968</v>
      </c>
      <c r="BN19" s="17" cm="1">
        <f t="array" ref="BN19">FI[[#This Row],[3-Jun]]*(IF(FI[[#This Row],[Group Assignment]:[Group Assignment]] = "CHOW", 3.1, 4.9))</f>
        <v>67.13</v>
      </c>
    </row>
    <row r="20" spans="1:66">
      <c r="A20" s="13">
        <v>55</v>
      </c>
      <c r="B20" t="s">
        <v>44</v>
      </c>
      <c r="C20" t="s">
        <v>46</v>
      </c>
      <c r="D20" t="s">
        <v>252</v>
      </c>
      <c r="E20" s="17">
        <f>FI[[#This Row],[3-Apr]]*3.1</f>
        <v>55.179999999999715</v>
      </c>
      <c r="F20" s="17">
        <f>FI[[#This Row],[4-Apr]]*3.1</f>
        <v>48.980000000000068</v>
      </c>
      <c r="G20" s="17">
        <f>FI[[#This Row],[5-Apr]]*3.1</f>
        <v>55.800000000000033</v>
      </c>
      <c r="H20" s="17">
        <f>FI[[#This Row],[6-Apr]]*3.1</f>
        <v>46.189999999999962</v>
      </c>
      <c r="I20" s="17">
        <f>FI[[#This Row],[7-Apr]]*3.1</f>
        <v>53.94000000000014</v>
      </c>
      <c r="J20" s="17">
        <f>FI[[#This Row],[8-Apr]]*3.1</f>
        <v>52.38999999999993</v>
      </c>
      <c r="K20" s="27">
        <f>FI[[#This Row],[9-Apr]]*3.1</f>
        <v>53.629999999999974</v>
      </c>
      <c r="L20" s="17" cm="1">
        <f t="array" ref="L20">FI[[#This Row],[10-Apr]]*(IF(FI[[#This Row],[Group Assignment]:[Group Assignment]] = "CHOW", 3.1, 4.9))</f>
        <v>108.78000000000002</v>
      </c>
      <c r="M20" s="29" cm="1">
        <f t="array" ref="M20">FI[[#This Row],[11-Apr]]*(IF(FI[[#This Row],[Group Assignment]:[Group Assignment]] = "CHOW", 3.1, 4.9))</f>
        <v>-149.94000000000005</v>
      </c>
      <c r="N20" s="17" cm="1">
        <f t="array" ref="N20">FI[[#This Row],[12-Apr]]*(IF(FI[[#This Row],[Group Assignment]:[Group Assignment]] = "CHOW", 3.1, 4.9))</f>
        <v>91.630000000000024</v>
      </c>
      <c r="O20" s="17" cm="1">
        <f t="array" ref="O20">FI[[#This Row],[13-Apr]]*(IF(FI[[#This Row],[Group Assignment]:[Group Assignment]] = "CHOW", 3.1, 4.9))</f>
        <v>78.400000000000091</v>
      </c>
      <c r="P20" s="17" cm="1">
        <f t="array" ref="P20">FI[[#This Row],[14-Apr]]*(IF(FI[[#This Row],[Group Assignment]:[Group Assignment]] = "CHOW", 3.1, 4.9))</f>
        <v>99.47</v>
      </c>
      <c r="Q20" s="17" cm="1">
        <f t="array" ref="Q20">FI[[#This Row],[15-Apr]]*(IF(FI[[#This Row],[Group Assignment]:[Group Assignment]] = "CHOW", 3.1, 4.9))</f>
        <v>91.139999999999972</v>
      </c>
      <c r="R20" s="17" cm="1">
        <f t="array" ref="R20">FI[[#This Row],[16-Apr]]*(IF(FI[[#This Row],[Group Assignment]:[Group Assignment]] = "CHOW", 3.1, 4.9))</f>
        <v>89.669999999999987</v>
      </c>
      <c r="S20" s="17" cm="1">
        <f t="array" ref="S20">FI[[#This Row],[17-Apr]]*(IF(FI[[#This Row],[Group Assignment]:[Group Assignment]] = "CHOW", 3.1, 4.9))</f>
        <v>77.419999999999987</v>
      </c>
      <c r="T20" s="17" cm="1">
        <f t="array" ref="T20">FI[[#This Row],[18-Apr]]*(IF(FI[[#This Row],[Group Assignment]:[Group Assignment]] = "CHOW", 3.1, 4.9))</f>
        <v>58.800000000000004</v>
      </c>
      <c r="U20" s="17" cm="1">
        <f t="array" ref="U20">FI[[#This Row],[19-Apr]]*(IF(FI[[#This Row],[Group Assignment]:[Group Assignment]] = "CHOW", 3.1, 4.9))</f>
        <v>68.110000000000028</v>
      </c>
      <c r="V20" s="17" cm="1">
        <f t="array" ref="V20">FI[[#This Row],[20-Apr]]*(IF(FI[[#This Row],[Group Assignment]:[Group Assignment]] = "CHOW", 3.1, 4.9))</f>
        <v>54.389999999999979</v>
      </c>
      <c r="W20" s="17" cm="1">
        <f t="array" ref="W20">FI[[#This Row],[21-Apr]]*(IF(FI[[#This Row],[Group Assignment]:[Group Assignment]] = "CHOW", 3.1, 4.9))</f>
        <v>49.979999999999947</v>
      </c>
      <c r="X20" s="17" cm="1">
        <f t="array" ref="X20">FI[[#This Row],[22-Apr]]*(IF(FI[[#This Row],[Group Assignment]:[Group Assignment]] = "CHOW", 3.1, 4.9))</f>
        <v>52.430000000000021</v>
      </c>
      <c r="Y20" s="17" cm="1">
        <f t="array" ref="Y20">FI[[#This Row],[23-Apr]]*(IF(FI[[#This Row],[Group Assignment]:[Group Assignment]] = "CHOW", 3.1, 4.9))</f>
        <v>50.469999999999992</v>
      </c>
      <c r="Z20" s="17" cm="1">
        <f t="array" ref="Z20">FI[[#This Row],[24-Apr]]*(IF(FI[[#This Row],[Group Assignment]:[Group Assignment]] = "CHOW", 3.1, 4.9))</f>
        <v>64.189999999999984</v>
      </c>
      <c r="AA20" s="17" cm="1">
        <f t="array" ref="AA20">FI[[#This Row],[25-Apr]]*(IF(FI[[#This Row],[Group Assignment]:[Group Assignment]] = "CHOW", 3.1, 4.9))</f>
        <v>54.390000000000043</v>
      </c>
      <c r="AB20" s="17" cm="1">
        <f t="array" ref="AB20">FI[[#This Row],[26-Apr]]*(IF(FI[[#This Row],[Group Assignment]:[Group Assignment]] = "CHOW", 3.1, 4.9))</f>
        <v>54.880000000000017</v>
      </c>
      <c r="AC20" s="17" cm="1">
        <f t="array" ref="AC20">FI[[#This Row],[27-Apr]]*(IF(FI[[#This Row],[Group Assignment]:[Group Assignment]] = "CHOW", 3.1, 4.9))</f>
        <v>38.219999999999921</v>
      </c>
      <c r="AD20" s="17" cm="1">
        <f t="array" ref="AD20">FI[[#This Row],[28-Apr]]*(IF(FI[[#This Row],[Group Assignment]:[Group Assignment]] = "CHOW", 3.1, 4.9))</f>
        <v>34.300000000000004</v>
      </c>
      <c r="AE20" s="17" cm="1">
        <f t="array" ref="AE20">FI[[#This Row],[29-Apr]]*(IF(FI[[#This Row],[Group Assignment]:[Group Assignment]] = "CHOW", 3.1, 4.9))</f>
        <v>44.590000000000117</v>
      </c>
      <c r="AF20" s="17" cm="1">
        <f t="array" ref="AF20">FI[[#This Row],[30-Apr]]*(IF(FI[[#This Row],[Group Assignment]:[Group Assignment]] = "CHOW", 3.1, 4.9))</f>
        <v>48.509999999999962</v>
      </c>
      <c r="AG20" s="17" cm="1">
        <f t="array" ref="AG20">FI[[#This Row],[1-May]]*(IF(FI[[#This Row],[Group Assignment]:[Group Assignment]] = "CHOW", 3.1, 4.9))</f>
        <v>54.880000000000017</v>
      </c>
      <c r="AH20" s="17" cm="1">
        <f t="array" ref="AH20">FI[[#This Row],[2-May]]*(IF(FI[[#This Row],[Group Assignment]:[Group Assignment]] = "CHOW", 3.1, 4.9))</f>
        <v>35.769999999999989</v>
      </c>
      <c r="AI20" s="17" cm="1">
        <f t="array" ref="AI20">FI[[#This Row],[3-May]]*(IF(FI[[#This Row],[Group Assignment]:[Group Assignment]] = "CHOW", 3.1, 4.9))</f>
        <v>64.189999999999984</v>
      </c>
      <c r="AJ20" s="17" cm="1">
        <f t="array" ref="AJ20">FI[[#This Row],[4-May]]*(IF(FI[[#This Row],[Group Assignment]:[Group Assignment]] = "CHOW", 3.1, 4.9))</f>
        <v>54.879999999999946</v>
      </c>
      <c r="AK20" s="17" cm="1">
        <f t="array" ref="AK20">FI[[#This Row],[5-May]]*(IF(FI[[#This Row],[Group Assignment]:[Group Assignment]] = "CHOW", 3.1, 4.9))</f>
        <v>65.660000000000039</v>
      </c>
      <c r="AL20" s="17" cm="1">
        <f t="array" ref="AL20">FI[[#This Row],[6-May]]*(IF(FI[[#This Row],[Group Assignment]:[Group Assignment]] = "CHOW", 3.1, 4.9))</f>
        <v>51.939999999999976</v>
      </c>
      <c r="AM20" s="17" cm="1">
        <f t="array" ref="AM20">FI[[#This Row],[7-May]]*(IF(FI[[#This Row],[Group Assignment]:[Group Assignment]] = "CHOW", 3.1, 4.9))</f>
        <v>54.389999999999979</v>
      </c>
      <c r="AN20" s="17" cm="1">
        <f t="array" ref="AN20">FI[[#This Row],[8-May]]*(IF(FI[[#This Row],[Group Assignment]:[Group Assignment]] = "CHOW", 3.1, 4.9))</f>
        <v>68.110000000000028</v>
      </c>
      <c r="AO20" s="17" cm="1">
        <f t="array" ref="AO20">FI[[#This Row],[9-May]]*(IF(FI[[#This Row],[Group Assignment]:[Group Assignment]] = "CHOW", 3.1, 4.9))</f>
        <v>65.660000000000039</v>
      </c>
      <c r="AP20" s="17" cm="1">
        <f t="array" ref="AP20">FI[[#This Row],[10-May]]*(IF(FI[[#This Row],[Group Assignment]:[Group Assignment]] = "CHOW", 3.1, 4.9))</f>
        <v>60.269999999999989</v>
      </c>
      <c r="AQ20" s="17" cm="1">
        <f t="array" ref="AQ20">FI[[#This Row],[11-May]]*(IF(FI[[#This Row],[Group Assignment]:[Group Assignment]] = "CHOW", 3.1, 4.9))</f>
        <v>60.269999999999989</v>
      </c>
      <c r="AR20" s="17"/>
      <c r="AS20" s="17" cm="1">
        <f t="array" ref="AS20">FI[[#This Row],[13-May]]*(IF(FI[[#This Row],[Group Assignment]:[Group Assignment]] = "CHOW", 3.1, 4.9))</f>
        <v>108.29000000000005</v>
      </c>
      <c r="AT20" s="17" cm="1">
        <f t="array" ref="AT20">FI[[#This Row],[14-May]]*(IF(FI[[#This Row],[Group Assignment]:[Group Assignment]] = "CHOW", 3.1, 4.9))</f>
        <v>60.760000000000034</v>
      </c>
      <c r="AU20" s="17" cm="1">
        <f t="array" ref="AU20">FI[[#This Row],[15-May]]*(IF(FI[[#This Row],[Group Assignment]:[Group Assignment]] = "CHOW", 3.1, 4.9))</f>
        <v>50.470000000000063</v>
      </c>
      <c r="AV20" s="17" cm="1">
        <f t="array" ref="AV20">FI[[#This Row],[16-May]]*(IF(FI[[#This Row],[Group Assignment]:[Group Assignment]] = "CHOW", 3.1, 4.9))</f>
        <v>47.039999999999978</v>
      </c>
      <c r="AW20" s="17" cm="1">
        <f t="array" ref="AW20">FI[[#This Row],[17-May]]*(IF(FI[[#This Row],[Group Assignment]:[Group Assignment]] = "CHOW", 3.1, 4.9))</f>
        <v>45.079999999999949</v>
      </c>
      <c r="AX20" s="17" cm="1">
        <f t="array" ref="AX20">FI[[#This Row],[18-May]]*(IF(FI[[#This Row],[Group Assignment]:[Group Assignment]] = "CHOW", 3.1, 4.9))</f>
        <v>44.589999999999975</v>
      </c>
      <c r="AY20" s="17" cm="1">
        <f t="array" ref="AY20">FI[[#This Row],[19-May]]*(IF(FI[[#This Row],[Group Assignment]:[Group Assignment]] = "CHOW", 3.1, 4.9))</f>
        <v>68.600000000000009</v>
      </c>
      <c r="AZ20" s="17" cm="1">
        <f t="array" ref="AZ20">FI[[#This Row],[20-May]]*(IF(FI[[#This Row],[Group Assignment]:[Group Assignment]] = "CHOW", 3.1, 4.9))</f>
        <v>70.55999999999996</v>
      </c>
      <c r="BA20" s="17" cm="1">
        <f t="array" ref="BA20">FI[[#This Row],[21-May]]*(IF(FI[[#This Row],[Group Assignment]:[Group Assignment]] = "CHOW", 3.1, 4.9))</f>
        <v>57.33000000000002</v>
      </c>
      <c r="BB20" s="17" cm="1">
        <f t="array" ref="BB20">FI[[#This Row],[22-May]]*(IF(FI[[#This Row],[Group Assignment]:[Group Assignment]] = "CHOW", 3.1, 4.9))</f>
        <v>43.610000000000028</v>
      </c>
      <c r="BC20" s="17" cm="1">
        <f t="array" ref="BC20">FI[[#This Row],[23-May]]*(IF(FI[[#This Row],[Group Assignment]:[Group Assignment]] = "CHOW", 3.1, 4.9))</f>
        <v>47.529999999999944</v>
      </c>
      <c r="BD20" s="17" cm="1">
        <f t="array" ref="BD20">FI[[#This Row],[24-May]]*(IF(FI[[#This Row],[Group Assignment]:[Group Assignment]] = "CHOW", 3.1, 4.9))</f>
        <v>49.490000000000116</v>
      </c>
      <c r="BE20" s="17" cm="1">
        <f t="array" ref="BE20">FI[[#This Row],[25-May]]*(IF(FI[[#This Row],[Group Assignment]:[Group Assignment]] = "CHOW", 3.1, 4.9))</f>
        <v>71.540000000000035</v>
      </c>
      <c r="BF20" s="17" cm="1">
        <f t="array" ref="BF20">FI[[#This Row],[26-May]]*(IF(FI[[#This Row],[Group Assignment]:[Group Assignment]] = "CHOW", 3.1, 4.9))</f>
        <v>52.919999999999924</v>
      </c>
      <c r="BG20" s="17" cm="1">
        <f t="array" ref="BG20">FI[[#This Row],[27-May]]*(IF(FI[[#This Row],[Group Assignment]:[Group Assignment]] = "CHOW", 3.1, 4.9))</f>
        <v>51.45</v>
      </c>
      <c r="BH20" s="17" cm="1">
        <f t="array" ref="BH20">FI[[#This Row],[28-May]]*(IF(FI[[#This Row],[Group Assignment]:[Group Assignment]] = "CHOW", 3.1, 4.9))</f>
        <v>55.370000000000061</v>
      </c>
      <c r="BI20" s="17" cm="1">
        <f t="array" ref="BI20">FI[[#This Row],[29-May]]*(IF(FI[[#This Row],[Group Assignment]:[Group Assignment]] = "CHOW", 3.1, 4.9))</f>
        <v>50.959999999999965</v>
      </c>
      <c r="BJ20" s="17" cm="1">
        <f t="array" ref="BJ20">FI[[#This Row],[30-May]]*(IF(FI[[#This Row],[Group Assignment]:[Group Assignment]] = "CHOW", 3.1, 4.9))</f>
        <v>47.530000000000086</v>
      </c>
      <c r="BK20" s="17" cm="1">
        <f t="array" ref="BK20">FI[[#This Row],[31-May]]*(IF(FI[[#This Row],[Group Assignment]:[Group Assignment]] = "CHOW", 3.1, 4.9))</f>
        <v>56.839999999999975</v>
      </c>
      <c r="BL20" s="17" cm="1">
        <f t="array" ref="BL20">FI[[#This Row],[1-Jun]]*(IF(FI[[#This Row],[Group Assignment]:[Group Assignment]] = "CHOW", 3.1, 4.9))</f>
        <v>83.789999999999949</v>
      </c>
      <c r="BM20" s="17" cm="1">
        <f t="array" ref="BM20">FI[[#This Row],[2-Jun]]*(IF(FI[[#This Row],[Group Assignment]:[Group Assignment]] = "CHOW", 3.1, 4.9))</f>
        <v>66.640000000000043</v>
      </c>
      <c r="BN20" s="17" cm="1">
        <f t="array" ref="BN20">FI[[#This Row],[3-Jun]]*(IF(FI[[#This Row],[Group Assignment]:[Group Assignment]] = "CHOW", 3.1, 4.9))</f>
        <v>34.300000000000004</v>
      </c>
    </row>
    <row r="21" spans="1:66">
      <c r="A21" s="14">
        <v>56</v>
      </c>
      <c r="B21" t="s">
        <v>48</v>
      </c>
      <c r="C21" t="s">
        <v>47</v>
      </c>
      <c r="D21" t="s">
        <v>252</v>
      </c>
      <c r="E21" s="17">
        <f>FI[[#This Row],[3-Apr]]*3.1</f>
        <v>79.670000000000073</v>
      </c>
      <c r="F21" s="17">
        <f>FI[[#This Row],[4-Apr]]*3.1</f>
        <v>62.62</v>
      </c>
      <c r="G21" s="17">
        <f>FI[[#This Row],[5-Apr]]*3.1</f>
        <v>63.239999999999995</v>
      </c>
      <c r="H21" s="17">
        <f>FI[[#This Row],[6-Apr]]*3.1</f>
        <v>59.519999999999996</v>
      </c>
      <c r="I21" s="17">
        <f>FI[[#This Row],[7-Apr]]*3.1</f>
        <v>69.44</v>
      </c>
      <c r="J21" s="17">
        <f>FI[[#This Row],[8-Apr]]*3.1</f>
        <v>65.099999999999937</v>
      </c>
      <c r="K21" s="27">
        <f>FI[[#This Row],[9-Apr]]*3.1</f>
        <v>64.169999999999931</v>
      </c>
      <c r="L21" s="17" cm="1">
        <f t="array" ref="L21">FI[[#This Row],[10-Apr]]*(IF(FI[[#This Row],[Group Assignment]:[Group Assignment]] = "CHOW", 3.1, 4.9))</f>
        <v>66.150000000000006</v>
      </c>
      <c r="M21" s="17" cm="1">
        <f t="array" ref="M21">FI[[#This Row],[11-Apr]]*(IF(FI[[#This Row],[Group Assignment]:[Group Assignment]] = "CHOW", 3.1, 4.9))</f>
        <v>93.590000000000046</v>
      </c>
      <c r="N21" s="17" cm="1">
        <f t="array" ref="N21">FI[[#This Row],[12-Apr]]*(IF(FI[[#This Row],[Group Assignment]:[Group Assignment]] = "CHOW", 3.1, 4.9))</f>
        <v>83.300000000000011</v>
      </c>
      <c r="O21" s="17" cm="1">
        <f t="array" ref="O21">FI[[#This Row],[13-Apr]]*(IF(FI[[#This Row],[Group Assignment]:[Group Assignment]] = "CHOW", 3.1, 4.9))</f>
        <v>86.72999999999999</v>
      </c>
      <c r="P21" s="17" cm="1">
        <f t="array" ref="P21">FI[[#This Row],[14-Apr]]*(IF(FI[[#This Row],[Group Assignment]:[Group Assignment]] = "CHOW", 3.1, 4.9))</f>
        <v>93.100000000000009</v>
      </c>
      <c r="Q21" s="17" cm="1">
        <f t="array" ref="Q21">FI[[#This Row],[15-Apr]]*(IF(FI[[#This Row],[Group Assignment]:[Group Assignment]] = "CHOW", 3.1, 4.9))</f>
        <v>92.11999999999999</v>
      </c>
      <c r="R21" s="17" cm="1">
        <f t="array" ref="R21">FI[[#This Row],[16-Apr]]*(IF(FI[[#This Row],[Group Assignment]:[Group Assignment]] = "CHOW", 3.1, 4.9))</f>
        <v>97.509999999999962</v>
      </c>
      <c r="S21" s="17" cm="1">
        <f t="array" ref="S21">FI[[#This Row],[17-Apr]]*(IF(FI[[#This Row],[Group Assignment]:[Group Assignment]] = "CHOW", 3.1, 4.9))</f>
        <v>85.260000000000034</v>
      </c>
      <c r="T21" s="17" cm="1">
        <f t="array" ref="T21">FI[[#This Row],[18-Apr]]*(IF(FI[[#This Row],[Group Assignment]:[Group Assignment]] = "CHOW", 3.1, 4.9))</f>
        <v>91.139999999999972</v>
      </c>
      <c r="U21" s="17" cm="1">
        <f t="array" ref="U21">FI[[#This Row],[19-Apr]]*(IF(FI[[#This Row],[Group Assignment]:[Group Assignment]] = "CHOW", 3.1, 4.9))</f>
        <v>85.26</v>
      </c>
      <c r="V21" s="17" cm="1">
        <f t="array" ref="V21">FI[[#This Row],[20-Apr]]*(IF(FI[[#This Row],[Group Assignment]:[Group Assignment]] = "CHOW", 3.1, 4.9))</f>
        <v>96.530000000000086</v>
      </c>
      <c r="W21" s="17" cm="1">
        <f t="array" ref="W21">FI[[#This Row],[21-Apr]]*(IF(FI[[#This Row],[Group Assignment]:[Group Assignment]] = "CHOW", 3.1, 4.9))</f>
        <v>72.029999999999944</v>
      </c>
      <c r="X21" s="17" cm="1">
        <f t="array" ref="X21">FI[[#This Row],[22-Apr]]*(IF(FI[[#This Row],[Group Assignment]:[Group Assignment]] = "CHOW", 3.1, 4.9))</f>
        <v>65.660000000000039</v>
      </c>
      <c r="Y21" s="17" cm="1">
        <f t="array" ref="Y21">FI[[#This Row],[23-Apr]]*(IF(FI[[#This Row],[Group Assignment]:[Group Assignment]] = "CHOW", 3.1, 4.9))</f>
        <v>78.400000000000006</v>
      </c>
      <c r="Z21" s="17" cm="1">
        <f t="array" ref="Z21">FI[[#This Row],[24-Apr]]*(IF(FI[[#This Row],[Group Assignment]:[Group Assignment]] = "CHOW", 3.1, 4.9))</f>
        <v>86.730000000000089</v>
      </c>
      <c r="AA21" s="17" cm="1">
        <f t="array" ref="AA21">FI[[#This Row],[25-Apr]]*(IF(FI[[#This Row],[Group Assignment]:[Group Assignment]] = "CHOW", 3.1, 4.9))</f>
        <v>83.300000000000011</v>
      </c>
      <c r="AB21" s="17" cm="1">
        <f t="array" ref="AB21">FI[[#This Row],[26-Apr]]*(IF(FI[[#This Row],[Group Assignment]:[Group Assignment]] = "CHOW", 3.1, 4.9))</f>
        <v>77.419999999999987</v>
      </c>
      <c r="AC21" s="17" cm="1">
        <f t="array" ref="AC21">FI[[#This Row],[27-Apr]]*(IF(FI[[#This Row],[Group Assignment]:[Group Assignment]] = "CHOW", 3.1, 4.9))</f>
        <v>74.970000000000056</v>
      </c>
      <c r="AD21" s="17" cm="1">
        <f t="array" ref="AD21">FI[[#This Row],[28-Apr]]*(IF(FI[[#This Row],[Group Assignment]:[Group Assignment]] = "CHOW", 3.1, 4.9))</f>
        <v>81.339999999999975</v>
      </c>
      <c r="AE21" s="17" cm="1">
        <f t="array" ref="AE21">FI[[#This Row],[29-Apr]]*(IF(FI[[#This Row],[Group Assignment]:[Group Assignment]] = "CHOW", 3.1, 4.9))</f>
        <v>77.910000000000039</v>
      </c>
      <c r="AF21" s="17" cm="1">
        <f t="array" ref="AF21">FI[[#This Row],[30-Apr]]*(IF(FI[[#This Row],[Group Assignment]:[Group Assignment]] = "CHOW", 3.1, 4.9))</f>
        <v>76.439999999999984</v>
      </c>
      <c r="AG21" s="17" cm="1">
        <f t="array" ref="AG21">FI[[#This Row],[1-May]]*(IF(FI[[#This Row],[Group Assignment]:[Group Assignment]] = "CHOW", 3.1, 4.9))</f>
        <v>73.010000000000034</v>
      </c>
      <c r="AH21" s="17" cm="1">
        <f t="array" ref="AH21">FI[[#This Row],[2-May]]*(IF(FI[[#This Row],[Group Assignment]:[Group Assignment]] = "CHOW", 3.1, 4.9))</f>
        <v>88.690000000000055</v>
      </c>
      <c r="AI21" s="17" cm="1">
        <f t="array" ref="AI21">FI[[#This Row],[3-May]]*(IF(FI[[#This Row],[Group Assignment]:[Group Assignment]] = "CHOW", 3.1, 4.9))</f>
        <v>58.800000000000004</v>
      </c>
      <c r="AJ21" s="17" cm="1">
        <f t="array" ref="AJ21">FI[[#This Row],[4-May]]*(IF(FI[[#This Row],[Group Assignment]:[Group Assignment]] = "CHOW", 3.1, 4.9))</f>
        <v>102.41000000000004</v>
      </c>
      <c r="AK21" s="17" cm="1">
        <f t="array" ref="AK21">FI[[#This Row],[5-May]]*(IF(FI[[#This Row],[Group Assignment]:[Group Assignment]] = "CHOW", 3.1, 4.9))</f>
        <v>73.989999999999981</v>
      </c>
      <c r="AL21" s="17" cm="1">
        <f t="array" ref="AL21">FI[[#This Row],[6-May]]*(IF(FI[[#This Row],[Group Assignment]:[Group Assignment]] = "CHOW", 3.1, 4.9))</f>
        <v>62.229999999999947</v>
      </c>
      <c r="AM21" s="17" cm="1">
        <f t="array" ref="AM21">FI[[#This Row],[7-May]]*(IF(FI[[#This Row],[Group Assignment]:[Group Assignment]] = "CHOW", 3.1, 4.9))</f>
        <v>70.55999999999996</v>
      </c>
      <c r="AN21" s="17" cm="1">
        <f t="array" ref="AN21">FI[[#This Row],[8-May]]*(IF(FI[[#This Row],[Group Assignment]:[Group Assignment]] = "CHOW", 3.1, 4.9))</f>
        <v>76.930000000000021</v>
      </c>
      <c r="AO21" s="17" cm="1">
        <f t="array" ref="AO21">FI[[#This Row],[9-May]]*(IF(FI[[#This Row],[Group Assignment]:[Group Assignment]] = "CHOW", 3.1, 4.9))</f>
        <v>68.600000000000009</v>
      </c>
      <c r="AP21" s="17" cm="1">
        <f t="array" ref="AP21">FI[[#This Row],[10-May]]*(IF(FI[[#This Row],[Group Assignment]:[Group Assignment]] = "CHOW", 3.1, 4.9))</f>
        <v>78.890000000000043</v>
      </c>
      <c r="AQ21" s="17" cm="1">
        <f t="array" ref="AQ21">FI[[#This Row],[11-May]]*(IF(FI[[#This Row],[Group Assignment]:[Group Assignment]] = "CHOW", 3.1, 4.9))</f>
        <v>78.889999999999972</v>
      </c>
      <c r="AR21" s="17"/>
      <c r="AS21" s="17" cm="1">
        <f t="array" ref="AS21">FI[[#This Row],[13-May]]*(IF(FI[[#This Row],[Group Assignment]:[Group Assignment]] = "CHOW", 3.1, 4.9))</f>
        <v>136.22</v>
      </c>
      <c r="AT21" s="17" cm="1">
        <f t="array" ref="AT21">FI[[#This Row],[14-May]]*(IF(FI[[#This Row],[Group Assignment]:[Group Assignment]] = "CHOW", 3.1, 4.9))</f>
        <v>74.480000000000018</v>
      </c>
      <c r="AU21" s="17" cm="1">
        <f t="array" ref="AU21">FI[[#This Row],[15-May]]*(IF(FI[[#This Row],[Group Assignment]:[Group Assignment]] = "CHOW", 3.1, 4.9))</f>
        <v>81.339999999999975</v>
      </c>
      <c r="AV21" s="17" cm="1">
        <f t="array" ref="AV21">FI[[#This Row],[16-May]]*(IF(FI[[#This Row],[Group Assignment]:[Group Assignment]] = "CHOW", 3.1, 4.9))</f>
        <v>76.44000000000004</v>
      </c>
      <c r="AW21" s="17" cm="1">
        <f t="array" ref="AW21">FI[[#This Row],[17-May]]*(IF(FI[[#This Row],[Group Assignment]:[Group Assignment]] = "CHOW", 3.1, 4.9))</f>
        <v>80.360000000000028</v>
      </c>
      <c r="AX21" s="17" cm="1">
        <f t="array" ref="AX21">FI[[#This Row],[18-May]]*(IF(FI[[#This Row],[Group Assignment]:[Group Assignment]] = "CHOW", 3.1, 4.9))</f>
        <v>74.480000000000018</v>
      </c>
      <c r="AY21" s="17" cm="1">
        <f t="array" ref="AY21">FI[[#This Row],[19-May]]*(IF(FI[[#This Row],[Group Assignment]:[Group Assignment]] = "CHOW", 3.1, 4.9))</f>
        <v>74.969999999999985</v>
      </c>
      <c r="AZ21" s="17" cm="1">
        <f t="array" ref="AZ21">FI[[#This Row],[20-May]]*(IF(FI[[#This Row],[Group Assignment]:[Group Assignment]] = "CHOW", 3.1, 4.9))</f>
        <v>85.260000000000034</v>
      </c>
      <c r="BA21" s="17" cm="1">
        <f t="array" ref="BA21">FI[[#This Row],[21-May]]*(IF(FI[[#This Row],[Group Assignment]:[Group Assignment]] = "CHOW", 3.1, 4.9))</f>
        <v>88.689999999999984</v>
      </c>
      <c r="BB21" s="17" cm="1">
        <f t="array" ref="BB21">FI[[#This Row],[22-May]]*(IF(FI[[#This Row],[Group Assignment]:[Group Assignment]] = "CHOW", 3.1, 4.9))</f>
        <v>70.070000000000064</v>
      </c>
      <c r="BC21" s="17" cm="1">
        <f t="array" ref="BC21">FI[[#This Row],[23-May]]*(IF(FI[[#This Row],[Group Assignment]:[Group Assignment]] = "CHOW", 3.1, 4.9))</f>
        <v>85.260000000000034</v>
      </c>
      <c r="BD21" s="17" cm="1">
        <f t="array" ref="BD21">FI[[#This Row],[24-May]]*(IF(FI[[#This Row],[Group Assignment]:[Group Assignment]] = "CHOW", 3.1, 4.9))</f>
        <v>66.639999999999972</v>
      </c>
      <c r="BE21" s="17" cm="1">
        <f t="array" ref="BE21">FI[[#This Row],[25-May]]*(IF(FI[[#This Row],[Group Assignment]:[Group Assignment]] = "CHOW", 3.1, 4.9))</f>
        <v>120.53999999999998</v>
      </c>
      <c r="BF21" s="17" cm="1">
        <f t="array" ref="BF21">FI[[#This Row],[26-May]]*(IF(FI[[#This Row],[Group Assignment]:[Group Assignment]] = "CHOW", 3.1, 4.9))</f>
        <v>63.210000000000029</v>
      </c>
      <c r="BG21" s="17" cm="1">
        <f t="array" ref="BG21">FI[[#This Row],[27-May]]*(IF(FI[[#This Row],[Group Assignment]:[Group Assignment]] = "CHOW", 3.1, 4.9))</f>
        <v>68.600000000000009</v>
      </c>
      <c r="BH21" s="17" cm="1">
        <f t="array" ref="BH21">FI[[#This Row],[28-May]]*(IF(FI[[#This Row],[Group Assignment]:[Group Assignment]] = "CHOW", 3.1, 4.9))</f>
        <v>79.379999999999953</v>
      </c>
      <c r="BI21" s="17" cm="1">
        <f t="array" ref="BI21">FI[[#This Row],[29-May]]*(IF(FI[[#This Row],[Group Assignment]:[Group Assignment]] = "CHOW", 3.1, 4.9))</f>
        <v>79.86999999999999</v>
      </c>
      <c r="BJ21" s="17" cm="1">
        <f t="array" ref="BJ21">FI[[#This Row],[30-May]]*(IF(FI[[#This Row],[Group Assignment]:[Group Assignment]] = "CHOW", 3.1, 4.9))</f>
        <v>79.869999999999919</v>
      </c>
      <c r="BK21" s="17" cm="1">
        <f t="array" ref="BK21">FI[[#This Row],[31-May]]*(IF(FI[[#This Row],[Group Assignment]:[Group Assignment]] = "CHOW", 3.1, 4.9))</f>
        <v>82.320000000000064</v>
      </c>
      <c r="BL21" s="17" cm="1">
        <f t="array" ref="BL21">FI[[#This Row],[1-Jun]]*(IF(FI[[#This Row],[Group Assignment]:[Group Assignment]] = "CHOW", 3.1, 4.9))</f>
        <v>100.93999999999998</v>
      </c>
      <c r="BM21" s="17" cm="1">
        <f t="array" ref="BM21">FI[[#This Row],[2-Jun]]*(IF(FI[[#This Row],[Group Assignment]:[Group Assignment]] = "CHOW", 3.1, 4.9))</f>
        <v>82.320000000000064</v>
      </c>
      <c r="BN21" s="17" cm="1">
        <f t="array" ref="BN21">FI[[#This Row],[3-Jun]]*(IF(FI[[#This Row],[Group Assignment]:[Group Assignment]] = "CHOW", 3.1, 4.9))</f>
        <v>24.009999999999959</v>
      </c>
    </row>
    <row r="22" spans="1:66">
      <c r="A22" s="13">
        <v>57</v>
      </c>
      <c r="B22" t="s">
        <v>48</v>
      </c>
      <c r="C22" t="s">
        <v>45</v>
      </c>
      <c r="D22" t="s">
        <v>252</v>
      </c>
      <c r="E22" s="17">
        <f>FI[[#This Row],[3-Apr]]*3.1</f>
        <v>63.239999999999995</v>
      </c>
      <c r="F22" s="17">
        <f>FI[[#This Row],[4-Apr]]*3.1</f>
        <v>57.659999999999926</v>
      </c>
      <c r="G22" s="17">
        <f>FI[[#This Row],[5-Apr]]*3.1</f>
        <v>57.970000000000212</v>
      </c>
      <c r="H22" s="17">
        <f>FI[[#This Row],[6-Apr]]*3.1</f>
        <v>55.800000000000068</v>
      </c>
      <c r="I22" s="17">
        <f>FI[[#This Row],[7-Apr]]*3.1</f>
        <v>61.689999999999785</v>
      </c>
      <c r="J22" s="17">
        <f>FI[[#This Row],[8-Apr]]*3.1</f>
        <v>61.690000000000076</v>
      </c>
      <c r="K22" s="27">
        <f>FI[[#This Row],[9-Apr]]*3.1</f>
        <v>45.25999999999997</v>
      </c>
      <c r="L22" s="17" cm="1">
        <f t="array" ref="L22">FI[[#This Row],[10-Apr]]*(IF(FI[[#This Row],[Group Assignment]:[Group Assignment]] = "CHOW", 3.1, 4.9))</f>
        <v>58.589999999999996</v>
      </c>
      <c r="M22" s="17" cm="1">
        <f t="array" ref="M22">FI[[#This Row],[11-Apr]]*(IF(FI[[#This Row],[Group Assignment]:[Group Assignment]] = "CHOW", 3.1, 4.9))</f>
        <v>66.34</v>
      </c>
      <c r="N22" s="17" cm="1">
        <f t="array" ref="N22">FI[[#This Row],[12-Apr]]*(IF(FI[[#This Row],[Group Assignment]:[Group Assignment]] = "CHOW", 3.1, 4.9))</f>
        <v>69.440000000000111</v>
      </c>
      <c r="O22" s="17" cm="1">
        <f t="array" ref="O22">FI[[#This Row],[13-Apr]]*(IF(FI[[#This Row],[Group Assignment]:[Group Assignment]] = "CHOW", 3.1, 4.9))</f>
        <v>62.309999999999931</v>
      </c>
      <c r="P22" s="17" cm="1">
        <f t="array" ref="P22">FI[[#This Row],[14-Apr]]*(IF(FI[[#This Row],[Group Assignment]:[Group Assignment]] = "CHOW", 3.1, 4.9))</f>
        <v>77.190000000000069</v>
      </c>
      <c r="Q22" s="17" cm="1">
        <f t="array" ref="Q22">FI[[#This Row],[15-Apr]]*(IF(FI[[#This Row],[Group Assignment]:[Group Assignment]] = "CHOW", 3.1, 4.9))</f>
        <v>60.759999999999785</v>
      </c>
      <c r="R22" s="17" cm="1">
        <f t="array" ref="R22">FI[[#This Row],[16-Apr]]*(IF(FI[[#This Row],[Group Assignment]:[Group Assignment]] = "CHOW", 3.1, 4.9))</f>
        <v>61.38</v>
      </c>
      <c r="S22" s="17" cm="1">
        <f t="array" ref="S22">FI[[#This Row],[17-Apr]]*(IF(FI[[#This Row],[Group Assignment]:[Group Assignment]] = "CHOW", 3.1, 4.9))</f>
        <v>69.13000000000001</v>
      </c>
      <c r="T22" s="17" cm="1">
        <f t="array" ref="T22">FI[[#This Row],[18-Apr]]*(IF(FI[[#This Row],[Group Assignment]:[Group Assignment]] = "CHOW", 3.1, 4.9))</f>
        <v>51.770000000000145</v>
      </c>
      <c r="U22" s="17" cm="1">
        <f t="array" ref="U22">FI[[#This Row],[19-Apr]]*(IF(FI[[#This Row],[Group Assignment]:[Group Assignment]] = "CHOW", 3.1, 4.9))</f>
        <v>59.829999999999863</v>
      </c>
      <c r="V22" s="17" cm="1">
        <f t="array" ref="V22">FI[[#This Row],[20-Apr]]*(IF(FI[[#This Row],[Group Assignment]:[Group Assignment]] = "CHOW", 3.1, 4.9))</f>
        <v>70.060000000000073</v>
      </c>
      <c r="W22" s="17" cm="1">
        <f t="array" ref="W22">FI[[#This Row],[21-Apr]]*(IF(FI[[#This Row],[Group Assignment]:[Group Assignment]] = "CHOW", 3.1, 4.9))</f>
        <v>54.870000000000033</v>
      </c>
      <c r="X22" s="17" cm="1">
        <f t="array" ref="X22">FI[[#This Row],[22-Apr]]*(IF(FI[[#This Row],[Group Assignment]:[Group Assignment]] = "CHOW", 3.1, 4.9))</f>
        <v>76.259999999999891</v>
      </c>
      <c r="Y22" s="17" cm="1">
        <f t="array" ref="Y22">FI[[#This Row],[23-Apr]]*(IF(FI[[#This Row],[Group Assignment]:[Group Assignment]] = "CHOW", 3.1, 4.9))</f>
        <v>81.530000000000044</v>
      </c>
      <c r="Z22" s="17" cm="1">
        <f t="array" ref="Z22">FI[[#This Row],[24-Apr]]*(IF(FI[[#This Row],[Group Assignment]:[Group Assignment]] = "CHOW", 3.1, 4.9))</f>
        <v>58.9</v>
      </c>
      <c r="AA22" s="17" cm="1">
        <f t="array" ref="AA22">FI[[#This Row],[25-Apr]]*(IF(FI[[#This Row],[Group Assignment]:[Group Assignment]] = "CHOW", 3.1, 4.9))</f>
        <v>76.879999999999924</v>
      </c>
      <c r="AB22" s="17" cm="1">
        <f t="array" ref="AB22">FI[[#This Row],[26-Apr]]*(IF(FI[[#This Row],[Group Assignment]:[Group Assignment]] = "CHOW", 3.1, 4.9))</f>
        <v>54.25</v>
      </c>
      <c r="AC22" s="17" cm="1">
        <f t="array" ref="AC22">FI[[#This Row],[27-Apr]]*(IF(FI[[#This Row],[Group Assignment]:[Group Assignment]] = "CHOW", 3.1, 4.9))</f>
        <v>80.289999999999935</v>
      </c>
      <c r="AD22" s="17" cm="1">
        <f t="array" ref="AD22">FI[[#This Row],[28-Apr]]*(IF(FI[[#This Row],[Group Assignment]:[Group Assignment]] = "CHOW", 3.1, 4.9))</f>
        <v>70.990000000000137</v>
      </c>
      <c r="AE22" s="17" cm="1">
        <f t="array" ref="AE22">FI[[#This Row],[29-Apr]]*(IF(FI[[#This Row],[Group Assignment]:[Group Assignment]] = "CHOW", 3.1, 4.9))</f>
        <v>58.899999999999793</v>
      </c>
      <c r="AF22" s="17" cm="1">
        <f t="array" ref="AF22">FI[[#This Row],[30-Apr]]*(IF(FI[[#This Row],[Group Assignment]:[Group Assignment]] = "CHOW", 3.1, 4.9))</f>
        <v>50.530000000000214</v>
      </c>
      <c r="AG22" s="17" cm="1">
        <f t="array" ref="AG22">FI[[#This Row],[1-May]]*(IF(FI[[#This Row],[Group Assignment]:[Group Assignment]] = "CHOW", 3.1, 4.9))</f>
        <v>84.939999999999927</v>
      </c>
      <c r="AH22" s="29" cm="1">
        <f t="array" ref="AH22">FI[[#This Row],[2-May]]*(IF(FI[[#This Row],[Group Assignment]:[Group Assignment]] = "CHOW", 3.1, 4.9))</f>
        <v>-74.400000000000148</v>
      </c>
      <c r="AI22" s="29" cm="1">
        <f t="array" ref="AI22">FI[[#This Row],[3-May]]*(IF(FI[[#This Row],[Group Assignment]:[Group Assignment]] = "CHOW", 3.1, 4.9))</f>
        <v>219.17000000000019</v>
      </c>
      <c r="AJ22" s="17" cm="1">
        <f t="array" ref="AJ22">FI[[#This Row],[4-May]]*(IF(FI[[#This Row],[Group Assignment]:[Group Assignment]] = "CHOW", 3.1, 4.9))</f>
        <v>80.910000000000011</v>
      </c>
      <c r="AK22" s="17" cm="1">
        <f t="array" ref="AK22">FI[[#This Row],[5-May]]*(IF(FI[[#This Row],[Group Assignment]:[Group Assignment]] = "CHOW", 3.1, 4.9))</f>
        <v>69.130000000000038</v>
      </c>
      <c r="AL22" s="17" cm="1">
        <f t="array" ref="AL22">FI[[#This Row],[6-May]]*(IF(FI[[#This Row],[Group Assignment]:[Group Assignment]] = "CHOW", 3.1, 4.9))</f>
        <v>53.319999999999936</v>
      </c>
      <c r="AM22" s="17" cm="1">
        <f t="array" ref="AM22">FI[[#This Row],[7-May]]*(IF(FI[[#This Row],[Group Assignment]:[Group Assignment]] = "CHOW", 3.1, 4.9))</f>
        <v>69.130000000000152</v>
      </c>
      <c r="AN22" s="17" cm="1">
        <f t="array" ref="AN22">FI[[#This Row],[8-May]]*(IF(FI[[#This Row],[Group Assignment]:[Group Assignment]] = "CHOW", 3.1, 4.9))</f>
        <v>86.79999999999994</v>
      </c>
      <c r="AO22" s="17" cm="1">
        <f t="array" ref="AO22">FI[[#This Row],[9-May]]*(IF(FI[[#This Row],[Group Assignment]:[Group Assignment]] = "CHOW", 3.1, 4.9))</f>
        <v>65.409999999999926</v>
      </c>
      <c r="AP22" s="17" cm="1">
        <f t="array" ref="AP22">FI[[#This Row],[10-May]]*(IF(FI[[#This Row],[Group Assignment]:[Group Assignment]] = "CHOW", 3.1, 4.9))</f>
        <v>67.890000000000285</v>
      </c>
      <c r="AQ22" s="17" cm="1">
        <f t="array" ref="AQ22">FI[[#This Row],[11-May]]*(IF(FI[[#This Row],[Group Assignment]:[Group Assignment]] = "CHOW", 3.1, 4.9))</f>
        <v>70.679999999999723</v>
      </c>
      <c r="AR22" s="17"/>
      <c r="AS22" s="17" cm="1">
        <f t="array" ref="AS22">FI[[#This Row],[13-May]]*(IF(FI[[#This Row],[Group Assignment]:[Group Assignment]] = "CHOW", 3.1, 4.9))</f>
        <v>138.57000000000008</v>
      </c>
      <c r="AT22" s="17" cm="1">
        <f t="array" ref="AT22">FI[[#This Row],[14-May]]*(IF(FI[[#This Row],[Group Assignment]:[Group Assignment]] = "CHOW", 3.1, 4.9))</f>
        <v>54.560000000000137</v>
      </c>
      <c r="AU22" s="17" cm="1">
        <f t="array" ref="AU22">FI[[#This Row],[15-May]]*(IF(FI[[#This Row],[Group Assignment]:[Group Assignment]] = "CHOW", 3.1, 4.9))</f>
        <v>69.129999999999896</v>
      </c>
      <c r="AV22" s="17" cm="1">
        <f t="array" ref="AV22">FI[[#This Row],[16-May]]*(IF(FI[[#This Row],[Group Assignment]:[Group Assignment]] = "CHOW", 3.1, 4.9))</f>
        <v>78.430000000000007</v>
      </c>
      <c r="AW22" s="17" cm="1">
        <f t="array" ref="AW22">FI[[#This Row],[17-May]]*(IF(FI[[#This Row],[Group Assignment]:[Group Assignment]] = "CHOW", 3.1, 4.9))</f>
        <v>62</v>
      </c>
      <c r="AX22" s="17" cm="1">
        <f t="array" ref="AX22">FI[[#This Row],[18-May]]*(IF(FI[[#This Row],[Group Assignment]:[Group Assignment]] = "CHOW", 3.1, 4.9))</f>
        <v>69.13000000000001</v>
      </c>
      <c r="AY22" s="17" cm="1">
        <f t="array" ref="AY22">FI[[#This Row],[19-May]]*(IF(FI[[#This Row],[Group Assignment]:[Group Assignment]] = "CHOW", 3.1, 4.9))</f>
        <v>72.540000000000134</v>
      </c>
      <c r="AZ22" s="17" cm="1">
        <f t="array" ref="AZ22">FI[[#This Row],[20-May]]*(IF(FI[[#This Row],[Group Assignment]:[Group Assignment]] = "CHOW", 3.1, 4.9))</f>
        <v>73.77999999999993</v>
      </c>
      <c r="BA22" s="17" cm="1">
        <f t="array" ref="BA22">FI[[#This Row],[21-May]]*(IF(FI[[#This Row],[Group Assignment]:[Group Assignment]] = "CHOW", 3.1, 4.9))</f>
        <v>74.089999999999932</v>
      </c>
      <c r="BB22" s="17" cm="1">
        <f t="array" ref="BB22">FI[[#This Row],[22-May]]*(IF(FI[[#This Row],[Group Assignment]:[Group Assignment]] = "CHOW", 3.1, 4.9))</f>
        <v>58.589999999999996</v>
      </c>
      <c r="BC22" s="17" cm="1">
        <f t="array" ref="BC22">FI[[#This Row],[23-May]]*(IF(FI[[#This Row],[Group Assignment]:[Group Assignment]] = "CHOW", 3.1, 4.9))</f>
        <v>73.160000000000011</v>
      </c>
      <c r="BD22" s="17" cm="1">
        <f t="array" ref="BD22">FI[[#This Row],[24-May]]*(IF(FI[[#This Row],[Group Assignment]:[Group Assignment]] = "CHOW", 3.1, 4.9))</f>
        <v>75.019999999999939</v>
      </c>
      <c r="BE22" s="17" cm="1">
        <f t="array" ref="BE22">FI[[#This Row],[25-May]]*(IF(FI[[#This Row],[Group Assignment]:[Group Assignment]] = "CHOW", 3.1, 4.9))</f>
        <v>84.320000000000149</v>
      </c>
      <c r="BF22" s="17" cm="1">
        <f t="array" ref="BF22">FI[[#This Row],[26-May]]*(IF(FI[[#This Row],[Group Assignment]:[Group Assignment]] = "CHOW", 3.1, 4.9))</f>
        <v>57.040000000000141</v>
      </c>
      <c r="BG22" s="17" cm="1">
        <f t="array" ref="BG22">FI[[#This Row],[27-May]]*(IF(FI[[#This Row],[Group Assignment]:[Group Assignment]] = "CHOW", 3.1, 4.9))</f>
        <v>65.409999999999783</v>
      </c>
      <c r="BH22" s="17" cm="1">
        <f t="array" ref="BH22">FI[[#This Row],[28-May]]*(IF(FI[[#This Row],[Group Assignment]:[Group Assignment]] = "CHOW", 3.1, 4.9))</f>
        <v>69.75</v>
      </c>
      <c r="BI22" s="17" cm="1">
        <f t="array" ref="BI22">FI[[#This Row],[29-May]]*(IF(FI[[#This Row],[Group Assignment]:[Group Assignment]] = "CHOW", 3.1, 4.9))</f>
        <v>64.480000000000146</v>
      </c>
      <c r="BJ22" s="17" cm="1">
        <f t="array" ref="BJ22">FI[[#This Row],[30-May]]*(IF(FI[[#This Row],[Group Assignment]:[Group Assignment]] = "CHOW", 3.1, 4.9))</f>
        <v>66.65000000000029</v>
      </c>
      <c r="BK22" s="17" cm="1">
        <f t="array" ref="BK22">FI[[#This Row],[31-May]]*(IF(FI[[#This Row],[Group Assignment]:[Group Assignment]] = "CHOW", 3.1, 4.9))</f>
        <v>48.049999999999933</v>
      </c>
      <c r="BL22" s="17" cm="1">
        <f t="array" ref="BL22">FI[[#This Row],[1-Jun]]*(IF(FI[[#This Row],[Group Assignment]:[Group Assignment]] = "CHOW", 3.1, 4.9))</f>
        <v>100.1299999999998</v>
      </c>
      <c r="BM22" s="17" cm="1">
        <f t="array" ref="BM22">FI[[#This Row],[2-Jun]]*(IF(FI[[#This Row],[Group Assignment]:[Group Assignment]] = "CHOW", 3.1, 4.9))</f>
        <v>58.90000000000029</v>
      </c>
      <c r="BN22" s="17" cm="1">
        <f t="array" ref="BN22">FI[[#This Row],[3-Jun]]*(IF(FI[[#This Row],[Group Assignment]:[Group Assignment]] = "CHOW", 3.1, 4.9))</f>
        <v>20.76999999999979</v>
      </c>
    </row>
    <row r="23" spans="1:66">
      <c r="A23" s="14">
        <v>58</v>
      </c>
      <c r="B23" t="s">
        <v>48</v>
      </c>
      <c r="C23" t="s">
        <v>45</v>
      </c>
      <c r="D23" t="s">
        <v>252</v>
      </c>
      <c r="E23" s="17">
        <f>FI[[#This Row],[3-Apr]]*3.1</f>
        <v>69.75</v>
      </c>
      <c r="F23" s="17">
        <f>FI[[#This Row],[4-Apr]]*3.1</f>
        <v>73.160000000000011</v>
      </c>
      <c r="G23" s="17">
        <f>FI[[#This Row],[5-Apr]]*3.1</f>
        <v>77.189999999999927</v>
      </c>
      <c r="H23" s="17">
        <f>FI[[#This Row],[6-Apr]]*3.1</f>
        <v>63.549999999999791</v>
      </c>
      <c r="I23" s="17">
        <f>FI[[#This Row],[7-Apr]]*3.1</f>
        <v>90.210000000000278</v>
      </c>
      <c r="J23" s="17">
        <f>FI[[#This Row],[8-Apr]]*3.1</f>
        <v>66.33999999999979</v>
      </c>
      <c r="K23" s="27">
        <f>FI[[#This Row],[9-Apr]]*3.1</f>
        <v>79.980000000000103</v>
      </c>
      <c r="L23" s="17" cm="1">
        <f t="array" ref="L23">FI[[#This Row],[10-Apr]]*(IF(FI[[#This Row],[Group Assignment]:[Group Assignment]] = "CHOW", 3.1, 4.9))</f>
        <v>82.149999999999935</v>
      </c>
      <c r="M23" s="17" cm="1">
        <f t="array" ref="M23">FI[[#This Row],[11-Apr]]*(IF(FI[[#This Row],[Group Assignment]:[Group Assignment]] = "CHOW", 3.1, 4.9))</f>
        <v>79.050000000000111</v>
      </c>
      <c r="N23" s="17" cm="1">
        <f t="array" ref="N23">FI[[#This Row],[12-Apr]]*(IF(FI[[#This Row],[Group Assignment]:[Group Assignment]] = "CHOW", 3.1, 4.9))</f>
        <v>74.09</v>
      </c>
      <c r="O23" s="17" cm="1">
        <f t="array" ref="O23">FI[[#This Row],[13-Apr]]*(IF(FI[[#This Row],[Group Assignment]:[Group Assignment]] = "CHOW", 3.1, 4.9))</f>
        <v>84.319999999999908</v>
      </c>
      <c r="P23" s="17" cm="1">
        <f t="array" ref="P23">FI[[#This Row],[14-Apr]]*(IF(FI[[#This Row],[Group Assignment]:[Group Assignment]] = "CHOW", 3.1, 4.9))</f>
        <v>93.31</v>
      </c>
      <c r="Q23" s="17" cm="1">
        <f t="array" ref="Q23">FI[[#This Row],[15-Apr]]*(IF(FI[[#This Row],[Group Assignment]:[Group Assignment]] = "CHOW", 3.1, 4.9))</f>
        <v>67.580000000000211</v>
      </c>
      <c r="R23" s="17" cm="1">
        <f t="array" ref="R23">FI[[#This Row],[16-Apr]]*(IF(FI[[#This Row],[Group Assignment]:[Group Assignment]] = "CHOW", 3.1, 4.9))</f>
        <v>75.019999999999797</v>
      </c>
      <c r="S23" s="17" cm="1">
        <f t="array" ref="S23">FI[[#This Row],[17-Apr]]*(IF(FI[[#This Row],[Group Assignment]:[Group Assignment]] = "CHOW", 3.1, 4.9))</f>
        <v>75.949999999999932</v>
      </c>
      <c r="T23" s="17" cm="1">
        <f t="array" ref="T23">FI[[#This Row],[18-Apr]]*(IF(FI[[#This Row],[Group Assignment]:[Group Assignment]] = "CHOW", 3.1, 4.9))</f>
        <v>75.640000000000285</v>
      </c>
      <c r="U23" s="17" cm="1">
        <f t="array" ref="U23">FI[[#This Row],[19-Apr]]*(IF(FI[[#This Row],[Group Assignment]:[Group Assignment]] = "CHOW", 3.1, 4.9))</f>
        <v>63.860000000000007</v>
      </c>
      <c r="V23" s="17" cm="1">
        <f t="array" ref="V23">FI[[#This Row],[20-Apr]]*(IF(FI[[#This Row],[Group Assignment]:[Group Assignment]] = "CHOW", 3.1, 4.9))</f>
        <v>85.559999999999931</v>
      </c>
      <c r="W23" s="17" cm="1">
        <f t="array" ref="W23">FI[[#This Row],[21-Apr]]*(IF(FI[[#This Row],[Group Assignment]:[Group Assignment]] = "CHOW", 3.1, 4.9))</f>
        <v>60.450000000000109</v>
      </c>
      <c r="X23" s="17" cm="1">
        <f t="array" ref="X23">FI[[#This Row],[22-Apr]]*(IF(FI[[#This Row],[Group Assignment]:[Group Assignment]] = "CHOW", 3.1, 4.9))</f>
        <v>83.699999999999932</v>
      </c>
      <c r="Y23" s="17" cm="1">
        <f t="array" ref="Y23">FI[[#This Row],[23-Apr]]*(IF(FI[[#This Row],[Group Assignment]:[Group Assignment]] = "CHOW", 3.1, 4.9))</f>
        <v>71.299999999999969</v>
      </c>
      <c r="Z23" s="17" cm="1">
        <f t="array" ref="Z23">FI[[#This Row],[24-Apr]]*(IF(FI[[#This Row],[Group Assignment]:[Group Assignment]] = "CHOW", 3.1, 4.9))</f>
        <v>73.779999999999788</v>
      </c>
      <c r="AA23" s="17" cm="1">
        <f t="array" ref="AA23">FI[[#This Row],[25-Apr]]*(IF(FI[[#This Row],[Group Assignment]:[Group Assignment]] = "CHOW", 3.1, 4.9))</f>
        <v>74.400000000000006</v>
      </c>
      <c r="AB23" s="17" cm="1">
        <f t="array" ref="AB23">FI[[#This Row],[26-Apr]]*(IF(FI[[#This Row],[Group Assignment]:[Group Assignment]] = "CHOW", 3.1, 4.9))</f>
        <v>73.160000000000011</v>
      </c>
      <c r="AC23" s="17" cm="1">
        <f t="array" ref="AC23">FI[[#This Row],[27-Apr]]*(IF(FI[[#This Row],[Group Assignment]:[Group Assignment]] = "CHOW", 3.1, 4.9))</f>
        <v>74.090000000000288</v>
      </c>
      <c r="AD23" s="17" cm="1">
        <f t="array" ref="AD23">FI[[#This Row],[28-Apr]]*(IF(FI[[#This Row],[Group Assignment]:[Group Assignment]] = "CHOW", 3.1, 4.9))</f>
        <v>84.939999999999927</v>
      </c>
      <c r="AE23" s="17" cm="1">
        <f t="array" ref="AE23">FI[[#This Row],[29-Apr]]*(IF(FI[[#This Row],[Group Assignment]:[Group Assignment]] = "CHOW", 3.1, 4.9))</f>
        <v>71.299999999999798</v>
      </c>
      <c r="AF23" s="17" cm="1">
        <f t="array" ref="AF23">FI[[#This Row],[30-Apr]]*(IF(FI[[#This Row],[Group Assignment]:[Group Assignment]] = "CHOW", 3.1, 4.9))</f>
        <v>72.230000000000274</v>
      </c>
      <c r="AG23" s="17" cm="1">
        <f t="array" ref="AG23">FI[[#This Row],[1-May]]*(IF(FI[[#This Row],[Group Assignment]:[Group Assignment]] = "CHOW", 3.1, 4.9))</f>
        <v>71.299999999999827</v>
      </c>
      <c r="AH23" s="17" cm="1">
        <f t="array" ref="AH23">FI[[#This Row],[2-May]]*(IF(FI[[#This Row],[Group Assignment]:[Group Assignment]] = "CHOW", 3.1, 4.9))</f>
        <v>75.02</v>
      </c>
      <c r="AI23" s="17" cm="1">
        <f t="array" ref="AI23">FI[[#This Row],[3-May]]*(IF(FI[[#This Row],[Group Assignment]:[Group Assignment]] = "CHOW", 3.1, 4.9))</f>
        <v>61.690000000000076</v>
      </c>
      <c r="AJ23" s="17" cm="1">
        <f t="array" ref="AJ23">FI[[#This Row],[4-May]]*(IF(FI[[#This Row],[Group Assignment]:[Group Assignment]] = "CHOW", 3.1, 4.9))</f>
        <v>80.909999999999926</v>
      </c>
      <c r="AK23" s="17" cm="1">
        <f t="array" ref="AK23">FI[[#This Row],[5-May]]*(IF(FI[[#This Row],[Group Assignment]:[Group Assignment]] = "CHOW", 3.1, 4.9))</f>
        <v>80.290000000000106</v>
      </c>
      <c r="AL23" s="17" cm="1">
        <f t="array" ref="AL23">FI[[#This Row],[6-May]]*(IF(FI[[#This Row],[Group Assignment]:[Group Assignment]] = "CHOW", 3.1, 4.9))</f>
        <v>61.070000000000142</v>
      </c>
      <c r="AM23" s="17" cm="1">
        <f t="array" ref="AM23">FI[[#This Row],[7-May]]*(IF(FI[[#This Row],[Group Assignment]:[Group Assignment]] = "CHOW", 3.1, 4.9))</f>
        <v>69.129999999999924</v>
      </c>
      <c r="AN23" s="17" cm="1">
        <f t="array" ref="AN23">FI[[#This Row],[8-May]]*(IF(FI[[#This Row],[Group Assignment]:[Group Assignment]] = "CHOW", 3.1, 4.9))</f>
        <v>87.729999999999862</v>
      </c>
      <c r="AO23" s="17" cm="1">
        <f t="array" ref="AO23">FI[[#This Row],[9-May]]*(IF(FI[[#This Row],[Group Assignment]:[Group Assignment]] = "CHOW", 3.1, 4.9))</f>
        <v>69.440000000000211</v>
      </c>
      <c r="AP23" s="17" cm="1">
        <f t="array" ref="AP23">FI[[#This Row],[10-May]]*(IF(FI[[#This Row],[Group Assignment]:[Group Assignment]] = "CHOW", 3.1, 4.9))</f>
        <v>71.609999999999928</v>
      </c>
      <c r="AQ23" s="17" cm="1">
        <f t="array" ref="AQ23">FI[[#This Row],[11-May]]*(IF(FI[[#This Row],[Group Assignment]:[Group Assignment]] = "CHOW", 3.1, 4.9))</f>
        <v>70.680000000000007</v>
      </c>
      <c r="AR23" s="17"/>
      <c r="AS23" s="17" cm="1">
        <f t="array" ref="AS23">FI[[#This Row],[13-May]]*(IF(FI[[#This Row],[Group Assignment]:[Group Assignment]] = "CHOW", 3.1, 4.9))</f>
        <v>155.31</v>
      </c>
      <c r="AT23" s="17" cm="1">
        <f t="array" ref="AT23">FI[[#This Row],[14-May]]*(IF(FI[[#This Row],[Group Assignment]:[Group Assignment]] = "CHOW", 3.1, 4.9))</f>
        <v>62.310000000000038</v>
      </c>
      <c r="AU23" s="17" cm="1">
        <f t="array" ref="AU23">FI[[#This Row],[15-May]]*(IF(FI[[#This Row],[Group Assignment]:[Group Assignment]] = "CHOW", 3.1, 4.9))</f>
        <v>74.089999999999904</v>
      </c>
      <c r="AV23" s="17" cm="1">
        <f t="array" ref="AV23">FI[[#This Row],[16-May]]*(IF(FI[[#This Row],[Group Assignment]:[Group Assignment]] = "CHOW", 3.1, 4.9))</f>
        <v>76.880000000000209</v>
      </c>
      <c r="AW23" s="17" cm="1">
        <f t="array" ref="AW23">FI[[#This Row],[17-May]]*(IF(FI[[#This Row],[Group Assignment]:[Group Assignment]] = "CHOW", 3.1, 4.9))</f>
        <v>71.609999999999928</v>
      </c>
      <c r="AX23" s="17" cm="1">
        <f t="array" ref="AX23">FI[[#This Row],[18-May]]*(IF(FI[[#This Row],[Group Assignment]:[Group Assignment]] = "CHOW", 3.1, 4.9))</f>
        <v>68.820000000000078</v>
      </c>
      <c r="AY23" s="17" cm="1">
        <f t="array" ref="AY23">FI[[#This Row],[19-May]]*(IF(FI[[#This Row],[Group Assignment]:[Group Assignment]] = "CHOW", 3.1, 4.9))</f>
        <v>77.18999999999987</v>
      </c>
      <c r="AZ23" s="17" cm="1">
        <f t="array" ref="AZ23">FI[[#This Row],[20-May]]*(IF(FI[[#This Row],[Group Assignment]:[Group Assignment]] = "CHOW", 3.1, 4.9))</f>
        <v>78.430000000000064</v>
      </c>
      <c r="BA23" s="17" cm="1">
        <f t="array" ref="BA23">FI[[#This Row],[21-May]]*(IF(FI[[#This Row],[Group Assignment]:[Group Assignment]] = "CHOW", 3.1, 4.9))</f>
        <v>71.919999999999973</v>
      </c>
      <c r="BB23" s="17" cm="1">
        <f t="array" ref="BB23">FI[[#This Row],[22-May]]*(IF(FI[[#This Row],[Group Assignment]:[Group Assignment]] = "CHOW", 3.1, 4.9))</f>
        <v>63.86000000000007</v>
      </c>
      <c r="BC23" s="17" cm="1">
        <f t="array" ref="BC23">FI[[#This Row],[23-May]]*(IF(FI[[#This Row],[Group Assignment]:[Group Assignment]] = "CHOW", 3.1, 4.9))</f>
        <v>76.570000000000149</v>
      </c>
      <c r="BD23" s="17" cm="1">
        <f t="array" ref="BD23">FI[[#This Row],[24-May]]*(IF(FI[[#This Row],[Group Assignment]:[Group Assignment]] = "CHOW", 3.1, 4.9))</f>
        <v>64.479999999999862</v>
      </c>
      <c r="BE23" s="17" cm="1">
        <f t="array" ref="BE23">FI[[#This Row],[25-May]]*(IF(FI[[#This Row],[Group Assignment]:[Group Assignment]] = "CHOW", 3.1, 4.9))</f>
        <v>90.829999999999927</v>
      </c>
      <c r="BF23" s="17" cm="1">
        <f t="array" ref="BF23">FI[[#This Row],[26-May]]*(IF(FI[[#This Row],[Group Assignment]:[Group Assignment]] = "CHOW", 3.1, 4.9))</f>
        <v>54.870000000000211</v>
      </c>
      <c r="BG23" s="17" cm="1">
        <f t="array" ref="BG23">FI[[#This Row],[27-May]]*(IF(FI[[#This Row],[Group Assignment]:[Group Assignment]] = "CHOW", 3.1, 4.9))</f>
        <v>66.029999999999717</v>
      </c>
      <c r="BH23" s="17" cm="1">
        <f t="array" ref="BH23">FI[[#This Row],[28-May]]*(IF(FI[[#This Row],[Group Assignment]:[Group Assignment]] = "CHOW", 3.1, 4.9))</f>
        <v>66.960000000000079</v>
      </c>
      <c r="BI23" s="17" cm="1">
        <f t="array" ref="BI23">FI[[#This Row],[29-May]]*(IF(FI[[#This Row],[Group Assignment]:[Group Assignment]] = "CHOW", 3.1, 4.9))</f>
        <v>65.72</v>
      </c>
      <c r="BJ23" s="17" cm="1">
        <f t="array" ref="BJ23">FI[[#This Row],[30-May]]*(IF(FI[[#This Row],[Group Assignment]:[Group Assignment]] = "CHOW", 3.1, 4.9))</f>
        <v>70.680000000000277</v>
      </c>
      <c r="BK23" s="17" cm="1">
        <f t="array" ref="BK23">FI[[#This Row],[31-May]]*(IF(FI[[#This Row],[Group Assignment]:[Group Assignment]] = "CHOW", 3.1, 4.9))</f>
        <v>61.999999999999858</v>
      </c>
      <c r="BL23" s="17" cm="1">
        <f t="array" ref="BL23">FI[[#This Row],[1-Jun]]*(IF(FI[[#This Row],[Group Assignment]:[Group Assignment]] = "CHOW", 3.1, 4.9))</f>
        <v>103.54000000000015</v>
      </c>
      <c r="BM23" s="17" cm="1">
        <f t="array" ref="BM23">FI[[#This Row],[2-Jun]]*(IF(FI[[#This Row],[Group Assignment]:[Group Assignment]] = "CHOW", 3.1, 4.9))</f>
        <v>61.379999999999924</v>
      </c>
      <c r="BN23" s="17" cm="1">
        <f t="array" ref="BN23">FI[[#This Row],[3-Jun]]*(IF(FI[[#This Row],[Group Assignment]:[Group Assignment]] = "CHOW", 3.1, 4.9))</f>
        <v>28.51999999999979</v>
      </c>
    </row>
    <row r="24" spans="1:66">
      <c r="A24" s="13">
        <v>59</v>
      </c>
      <c r="B24" t="s">
        <v>48</v>
      </c>
      <c r="C24" t="s">
        <v>46</v>
      </c>
      <c r="D24" t="s">
        <v>252</v>
      </c>
      <c r="E24" s="17">
        <f>FI[[#This Row],[3-Apr]]*3.1</f>
        <v>58.9</v>
      </c>
      <c r="F24" s="17">
        <f>FI[[#This Row],[4-Apr]]*3.1</f>
        <v>65.099999999999966</v>
      </c>
      <c r="G24" s="17">
        <f>FI[[#This Row],[5-Apr]]*3.1</f>
        <v>66.030000000000044</v>
      </c>
      <c r="H24" s="17">
        <f>FI[[#This Row],[6-Apr]]*3.1</f>
        <v>61.999999999999936</v>
      </c>
      <c r="I24" s="17">
        <f>FI[[#This Row],[7-Apr]]*3.1</f>
        <v>73.160000000000068</v>
      </c>
      <c r="J24" s="17">
        <f>FI[[#This Row],[8-Apr]]*3.1</f>
        <v>67.27</v>
      </c>
      <c r="K24" s="27">
        <f>FI[[#This Row],[9-Apr]]*3.1</f>
        <v>77.810000000000045</v>
      </c>
      <c r="L24" s="17" cm="1">
        <f t="array" ref="L24">FI[[#This Row],[10-Apr]]*(IF(FI[[#This Row],[Group Assignment]:[Group Assignment]] = "CHOW", 3.1, 4.9))</f>
        <v>121.03000000000003</v>
      </c>
      <c r="M24" s="17" cm="1">
        <f t="array" ref="M24">FI[[#This Row],[11-Apr]]*(IF(FI[[#This Row],[Group Assignment]:[Group Assignment]] = "CHOW", 3.1, 4.9))</f>
        <v>139.15999999999997</v>
      </c>
      <c r="N24" s="17" cm="1">
        <f t="array" ref="N24">FI[[#This Row],[12-Apr]]*(IF(FI[[#This Row],[Group Assignment]:[Group Assignment]] = "CHOW", 3.1, 4.9))</f>
        <v>112.69999999999997</v>
      </c>
      <c r="O24" s="17" cm="1">
        <f t="array" ref="O24">FI[[#This Row],[13-Apr]]*(IF(FI[[#This Row],[Group Assignment]:[Group Assignment]] = "CHOW", 3.1, 4.9))</f>
        <v>133.28000000000009</v>
      </c>
      <c r="P24" s="17" cm="1">
        <f t="array" ref="P24">FI[[#This Row],[14-Apr]]*(IF(FI[[#This Row],[Group Assignment]:[Group Assignment]] = "CHOW", 3.1, 4.9))</f>
        <v>128.37999999999997</v>
      </c>
      <c r="Q24" s="17" cm="1">
        <f t="array" ref="Q24">FI[[#This Row],[15-Apr]]*(IF(FI[[#This Row],[Group Assignment]:[Group Assignment]] = "CHOW", 3.1, 4.9))</f>
        <v>124.95</v>
      </c>
      <c r="R24" s="17" cm="1">
        <f t="array" ref="R24">FI[[#This Row],[16-Apr]]*(IF(FI[[#This Row],[Group Assignment]:[Group Assignment]] = "CHOW", 3.1, 4.9))</f>
        <v>125.44000000000005</v>
      </c>
      <c r="S24" s="17" cm="1">
        <f t="array" ref="S24">FI[[#This Row],[17-Apr]]*(IF(FI[[#This Row],[Group Assignment]:[Group Assignment]] = "CHOW", 3.1, 4.9))</f>
        <v>123.96999999999993</v>
      </c>
      <c r="T24" s="17" cm="1">
        <f t="array" ref="T24">FI[[#This Row],[18-Apr]]*(IF(FI[[#This Row],[Group Assignment]:[Group Assignment]] = "CHOW", 3.1, 4.9))</f>
        <v>114.66000000000004</v>
      </c>
      <c r="U24" s="17" cm="1">
        <f t="array" ref="U24">FI[[#This Row],[19-Apr]]*(IF(FI[[#This Row],[Group Assignment]:[Group Assignment]] = "CHOW", 3.1, 4.9))</f>
        <v>112.69999999999993</v>
      </c>
      <c r="V24" s="17" cm="1">
        <f t="array" ref="V24">FI[[#This Row],[20-Apr]]*(IF(FI[[#This Row],[Group Assignment]:[Group Assignment]] = "CHOW", 3.1, 4.9))</f>
        <v>125.44000000000005</v>
      </c>
      <c r="W24" s="17" cm="1">
        <f t="array" ref="W24">FI[[#This Row],[21-Apr]]*(IF(FI[[#This Row],[Group Assignment]:[Group Assignment]] = "CHOW", 3.1, 4.9))</f>
        <v>109.27000000000007</v>
      </c>
      <c r="X24" s="17" cm="1">
        <f t="array" ref="X24">FI[[#This Row],[22-Apr]]*(IF(FI[[#This Row],[Group Assignment]:[Group Assignment]] = "CHOW", 3.1, 4.9))</f>
        <v>107.80000000000001</v>
      </c>
      <c r="Y24" s="17" cm="1">
        <f t="array" ref="Y24">FI[[#This Row],[23-Apr]]*(IF(FI[[#This Row],[Group Assignment]:[Group Assignment]] = "CHOW", 3.1, 4.9))</f>
        <v>110.73999999999998</v>
      </c>
      <c r="Z24" s="17" cm="1">
        <f t="array" ref="Z24">FI[[#This Row],[24-Apr]]*(IF(FI[[#This Row],[Group Assignment]:[Group Assignment]] = "CHOW", 3.1, 4.9))</f>
        <v>112.21000000000004</v>
      </c>
      <c r="AA24" s="17" cm="1">
        <f t="array" ref="AA24">FI[[#This Row],[25-Apr]]*(IF(FI[[#This Row],[Group Assignment]:[Group Assignment]] = "CHOW", 3.1, 4.9))</f>
        <v>101.91999999999999</v>
      </c>
      <c r="AB24" s="17" cm="1">
        <f t="array" ref="AB24">FI[[#This Row],[26-Apr]]*(IF(FI[[#This Row],[Group Assignment]:[Group Assignment]] = "CHOW", 3.1, 4.9))</f>
        <v>88.690000000000055</v>
      </c>
      <c r="AC24" s="17" cm="1">
        <f t="array" ref="AC24">FI[[#This Row],[27-Apr]]*(IF(FI[[#This Row],[Group Assignment]:[Group Assignment]] = "CHOW", 3.1, 4.9))</f>
        <v>104.37000000000006</v>
      </c>
      <c r="AD24" s="17" cm="1">
        <f t="array" ref="AD24">FI[[#This Row],[28-Apr]]*(IF(FI[[#This Row],[Group Assignment]:[Group Assignment]] = "CHOW", 3.1, 4.9))</f>
        <v>110.25000000000001</v>
      </c>
      <c r="AE24" s="17" cm="1">
        <f t="array" ref="AE24">FI[[#This Row],[29-Apr]]*(IF(FI[[#This Row],[Group Assignment]:[Group Assignment]] = "CHOW", 3.1, 4.9))</f>
        <v>72.52</v>
      </c>
      <c r="AF24" s="17" cm="1">
        <f t="array" ref="AF24">FI[[#This Row],[30-Apr]]*(IF(FI[[#This Row],[Group Assignment]:[Group Assignment]] = "CHOW", 3.1, 4.9))</f>
        <v>74.480000000000018</v>
      </c>
      <c r="AG24" s="17" cm="1">
        <f t="array" ref="AG24">FI[[#This Row],[1-May]]*(IF(FI[[#This Row],[Group Assignment]:[Group Assignment]] = "CHOW", 3.1, 4.9))</f>
        <v>73.010000000000034</v>
      </c>
      <c r="AH24" s="17" cm="1">
        <f t="array" ref="AH24">FI[[#This Row],[2-May]]*(IF(FI[[#This Row],[Group Assignment]:[Group Assignment]] = "CHOW", 3.1, 4.9))</f>
        <v>100.94000000000005</v>
      </c>
      <c r="AI24" s="17" cm="1">
        <f t="array" ref="AI24">FI[[#This Row],[3-May]]*(IF(FI[[#This Row],[Group Assignment]:[Group Assignment]] = "CHOW", 3.1, 4.9))</f>
        <v>59.779999999999951</v>
      </c>
      <c r="AJ24" s="17" cm="1">
        <f t="array" ref="AJ24">FI[[#This Row],[4-May]]*(IF(FI[[#This Row],[Group Assignment]:[Group Assignment]] = "CHOW", 3.1, 4.9))</f>
        <v>102.41000000000004</v>
      </c>
      <c r="AK24" s="17" cm="1">
        <f t="array" ref="AK24">FI[[#This Row],[5-May]]*(IF(FI[[#This Row],[Group Assignment]:[Group Assignment]] = "CHOW", 3.1, 4.9))</f>
        <v>93.589999999999975</v>
      </c>
      <c r="AL24" s="17" cm="1">
        <f t="array" ref="AL24">FI[[#This Row],[6-May]]*(IF(FI[[#This Row],[Group Assignment]:[Group Assignment]] = "CHOW", 3.1, 4.9))</f>
        <v>72.52</v>
      </c>
      <c r="AM24" s="17" cm="1">
        <f t="array" ref="AM24">FI[[#This Row],[7-May]]*(IF(FI[[#This Row],[Group Assignment]:[Group Assignment]] = "CHOW", 3.1, 4.9))</f>
        <v>67.130000000000024</v>
      </c>
      <c r="AN24" s="17" cm="1">
        <f t="array" ref="AN24">FI[[#This Row],[8-May]]*(IF(FI[[#This Row],[Group Assignment]:[Group Assignment]] = "CHOW", 3.1, 4.9))</f>
        <v>85.75</v>
      </c>
      <c r="AO24" s="17" cm="1">
        <f t="array" ref="AO24">FI[[#This Row],[9-May]]*(IF(FI[[#This Row],[Group Assignment]:[Group Assignment]] = "CHOW", 3.1, 4.9))</f>
        <v>70.069999999999993</v>
      </c>
      <c r="AP24" s="17" cm="1">
        <f t="array" ref="AP24">FI[[#This Row],[10-May]]*(IF(FI[[#This Row],[Group Assignment]:[Group Assignment]] = "CHOW", 3.1, 4.9))</f>
        <v>88.689999999999984</v>
      </c>
      <c r="AQ24" s="17" cm="1">
        <f t="array" ref="AQ24">FI[[#This Row],[11-May]]*(IF(FI[[#This Row],[Group Assignment]:[Group Assignment]] = "CHOW", 3.1, 4.9))</f>
        <v>80.360000000000028</v>
      </c>
      <c r="AR24" s="17"/>
      <c r="AS24" s="17" cm="1">
        <f t="array" ref="AS24">FI[[#This Row],[13-May]]*(IF(FI[[#This Row],[Group Assignment]:[Group Assignment]] = "CHOW", 3.1, 4.9))</f>
        <v>149.93999999999997</v>
      </c>
      <c r="AT24" s="17" cm="1">
        <f t="array" ref="AT24">FI[[#This Row],[14-May]]*(IF(FI[[#This Row],[Group Assignment]:[Group Assignment]] = "CHOW", 3.1, 4.9))</f>
        <v>80.850000000000009</v>
      </c>
      <c r="AU24" s="17" cm="1">
        <f t="array" ref="AU24">FI[[#This Row],[15-May]]*(IF(FI[[#This Row],[Group Assignment]:[Group Assignment]] = "CHOW", 3.1, 4.9))</f>
        <v>89.669999999999987</v>
      </c>
      <c r="AV24" s="17" cm="1">
        <f t="array" ref="AV24">FI[[#This Row],[16-May]]*(IF(FI[[#This Row],[Group Assignment]:[Group Assignment]] = "CHOW", 3.1, 4.9))</f>
        <v>86.239999999999981</v>
      </c>
      <c r="AW24" s="17" cm="1">
        <f t="array" ref="AW24">FI[[#This Row],[17-May]]*(IF(FI[[#This Row],[Group Assignment]:[Group Assignment]] = "CHOW", 3.1, 4.9))</f>
        <v>89.670000000000059</v>
      </c>
      <c r="AX24" s="17" cm="1">
        <f t="array" ref="AX24">FI[[#This Row],[18-May]]*(IF(FI[[#This Row],[Group Assignment]:[Group Assignment]] = "CHOW", 3.1, 4.9))</f>
        <v>76.930000000000021</v>
      </c>
      <c r="AY24" s="17" cm="1">
        <f t="array" ref="AY24">FI[[#This Row],[19-May]]*(IF(FI[[#This Row],[Group Assignment]:[Group Assignment]] = "CHOW", 3.1, 4.9))</f>
        <v>84.77</v>
      </c>
      <c r="AZ24" s="17" cm="1">
        <f t="array" ref="AZ24">FI[[#This Row],[20-May]]*(IF(FI[[#This Row],[Group Assignment]:[Group Assignment]] = "CHOW", 3.1, 4.9))</f>
        <v>81.339999999999975</v>
      </c>
      <c r="BA24" s="17" cm="1">
        <f t="array" ref="BA24">FI[[#This Row],[21-May]]*(IF(FI[[#This Row],[Group Assignment]:[Group Assignment]] = "CHOW", 3.1, 4.9))</f>
        <v>82.80999999999996</v>
      </c>
      <c r="BB24" s="17" cm="1">
        <f t="array" ref="BB24">FI[[#This Row],[22-May]]*(IF(FI[[#This Row],[Group Assignment]:[Group Assignment]] = "CHOW", 3.1, 4.9))</f>
        <v>72.520000000000067</v>
      </c>
      <c r="BC24" s="17" cm="1">
        <f t="array" ref="BC24">FI[[#This Row],[23-May]]*(IF(FI[[#This Row],[Group Assignment]:[Group Assignment]] = "CHOW", 3.1, 4.9))</f>
        <v>79.869999999999919</v>
      </c>
      <c r="BD24" s="17" cm="1">
        <f t="array" ref="BD24">FI[[#This Row],[24-May]]*(IF(FI[[#This Row],[Group Assignment]:[Group Assignment]] = "CHOW", 3.1, 4.9))</f>
        <v>72.520000000000067</v>
      </c>
      <c r="BE24" s="17" cm="1">
        <f t="array" ref="BE24">FI[[#This Row],[25-May]]*(IF(FI[[#This Row],[Group Assignment]:[Group Assignment]] = "CHOW", 3.1, 4.9))</f>
        <v>111.22999999999995</v>
      </c>
      <c r="BF24" s="17" cm="1">
        <f t="array" ref="BF24">FI[[#This Row],[26-May]]*(IF(FI[[#This Row],[Group Assignment]:[Group Assignment]] = "CHOW", 3.1, 4.9))</f>
        <v>68.600000000000009</v>
      </c>
      <c r="BG24" s="17" cm="1">
        <f t="array" ref="BG24">FI[[#This Row],[27-May]]*(IF(FI[[#This Row],[Group Assignment]:[Group Assignment]] = "CHOW", 3.1, 4.9))</f>
        <v>69.580000000000084</v>
      </c>
      <c r="BH24" s="17" cm="1">
        <f t="array" ref="BH24">FI[[#This Row],[28-May]]*(IF(FI[[#This Row],[Group Assignment]:[Group Assignment]] = "CHOW", 3.1, 4.9))</f>
        <v>60.269999999999989</v>
      </c>
      <c r="BI24" s="17" cm="1">
        <f t="array" ref="BI24">FI[[#This Row],[29-May]]*(IF(FI[[#This Row],[Group Assignment]:[Group Assignment]] = "CHOW", 3.1, 4.9))</f>
        <v>67.61999999999999</v>
      </c>
      <c r="BJ24" s="17" cm="1">
        <f t="array" ref="BJ24">FI[[#This Row],[30-May]]*(IF(FI[[#This Row],[Group Assignment]:[Group Assignment]] = "CHOW", 3.1, 4.9))</f>
        <v>75.460000000000036</v>
      </c>
      <c r="BK24" s="17" cm="1">
        <f t="array" ref="BK24">FI[[#This Row],[31-May]]*(IF(FI[[#This Row],[Group Assignment]:[Group Assignment]] = "CHOW", 3.1, 4.9))</f>
        <v>81.339999999999975</v>
      </c>
      <c r="BL24" s="17" cm="1">
        <f t="array" ref="BL24">FI[[#This Row],[1-Jun]]*(IF(FI[[#This Row],[Group Assignment]:[Group Assignment]] = "CHOW", 3.1, 4.9))</f>
        <v>102.9</v>
      </c>
      <c r="BM24" s="17" cm="1">
        <f t="array" ref="BM24">FI[[#This Row],[2-Jun]]*(IF(FI[[#This Row],[Group Assignment]:[Group Assignment]] = "CHOW", 3.1, 4.9))</f>
        <v>74.969999999999985</v>
      </c>
      <c r="BN24" s="17" cm="1">
        <f t="array" ref="BN24">FI[[#This Row],[3-Jun]]*(IF(FI[[#This Row],[Group Assignment]:[Group Assignment]] = "CHOW", 3.1, 4.9))</f>
        <v>37.240000000000045</v>
      </c>
    </row>
    <row r="25" spans="1:66">
      <c r="A25" s="14">
        <v>60</v>
      </c>
      <c r="B25" t="s">
        <v>48</v>
      </c>
      <c r="C25" t="s">
        <v>47</v>
      </c>
      <c r="D25" t="s">
        <v>252</v>
      </c>
      <c r="E25" s="17">
        <f>FI[[#This Row],[3-Apr]]*3.1</f>
        <v>71.299999999999855</v>
      </c>
      <c r="F25" s="17">
        <f>FI[[#This Row],[4-Apr]]*3.1</f>
        <v>80.91000000000021</v>
      </c>
      <c r="G25" s="17">
        <f>FI[[#This Row],[5-Apr]]*3.1</f>
        <v>75.33</v>
      </c>
      <c r="H25" s="17">
        <f>FI[[#This Row],[6-Apr]]*3.1</f>
        <v>74.090000000000074</v>
      </c>
      <c r="I25" s="17">
        <f>FI[[#This Row],[7-Apr]]*3.1</f>
        <v>86.489999999999782</v>
      </c>
      <c r="J25" s="17">
        <f>FI[[#This Row],[8-Apr]]*3.1</f>
        <v>72.230000000000146</v>
      </c>
      <c r="K25" s="27">
        <f>FI[[#This Row],[9-Apr]]*3.1</f>
        <v>76.879999999999896</v>
      </c>
      <c r="L25" s="17" cm="1">
        <f t="array" ref="L25">FI[[#This Row],[10-Apr]]*(IF(FI[[#This Row],[Group Assignment]:[Group Assignment]] = "CHOW", 3.1, 4.9))</f>
        <v>58.310000000000031</v>
      </c>
      <c r="M25" s="17" cm="1">
        <f t="array" ref="M25">FI[[#This Row],[11-Apr]]*(IF(FI[[#This Row],[Group Assignment]:[Group Assignment]] = "CHOW", 3.1, 4.9))</f>
        <v>83.789999999999978</v>
      </c>
      <c r="N25" s="17" cm="1">
        <f t="array" ref="N25">FI[[#This Row],[12-Apr]]*(IF(FI[[#This Row],[Group Assignment]:[Group Assignment]] = "CHOW", 3.1, 4.9))</f>
        <v>98.980000000000018</v>
      </c>
      <c r="O25" s="17" cm="1">
        <f t="array" ref="O25">FI[[#This Row],[13-Apr]]*(IF(FI[[#This Row],[Group Assignment]:[Group Assignment]] = "CHOW", 3.1, 4.9))</f>
        <v>87.220000000000027</v>
      </c>
      <c r="P25" s="17" cm="1">
        <f t="array" ref="P25">FI[[#This Row],[14-Apr]]*(IF(FI[[#This Row],[Group Assignment]:[Group Assignment]] = "CHOW", 3.1, 4.9))</f>
        <v>109.27000000000002</v>
      </c>
      <c r="Q25" s="17" cm="1">
        <f t="array" ref="Q25">FI[[#This Row],[15-Apr]]*(IF(FI[[#This Row],[Group Assignment]:[Group Assignment]] = "CHOW", 3.1, 4.9))</f>
        <v>89.670000000000059</v>
      </c>
      <c r="R25" s="17" cm="1">
        <f t="array" ref="R25">FI[[#This Row],[16-Apr]]*(IF(FI[[#This Row],[Group Assignment]:[Group Assignment]] = "CHOW", 3.1, 4.9))</f>
        <v>99.47</v>
      </c>
      <c r="S25" s="17" cm="1">
        <f t="array" ref="S25">FI[[#This Row],[17-Apr]]*(IF(FI[[#This Row],[Group Assignment]:[Group Assignment]] = "CHOW", 3.1, 4.9))</f>
        <v>92.120000000000061</v>
      </c>
      <c r="T25" s="17" cm="1">
        <f t="array" ref="T25">FI[[#This Row],[18-Apr]]*(IF(FI[[#This Row],[Group Assignment]:[Group Assignment]] = "CHOW", 3.1, 4.9))</f>
        <v>89.17999999999995</v>
      </c>
      <c r="U25" s="17" cm="1">
        <f t="array" ref="U25">FI[[#This Row],[19-Apr]]*(IF(FI[[#This Row],[Group Assignment]:[Group Assignment]] = "CHOW", 3.1, 4.9))</f>
        <v>80.359999999999971</v>
      </c>
      <c r="V25" s="17" cm="1">
        <f t="array" ref="V25">FI[[#This Row],[20-Apr]]*(IF(FI[[#This Row],[Group Assignment]:[Group Assignment]] = "CHOW", 3.1, 4.9))</f>
        <v>93.590000000000046</v>
      </c>
      <c r="W25" s="17" cm="1">
        <f t="array" ref="W25">FI[[#This Row],[21-Apr]]*(IF(FI[[#This Row],[Group Assignment]:[Group Assignment]] = "CHOW", 3.1, 4.9))</f>
        <v>83.300000000000011</v>
      </c>
      <c r="X25" s="17" cm="1">
        <f t="array" ref="X25">FI[[#This Row],[22-Apr]]*(IF(FI[[#This Row],[Group Assignment]:[Group Assignment]] = "CHOW", 3.1, 4.9))</f>
        <v>76.439999999999984</v>
      </c>
      <c r="Y25" s="17" cm="1">
        <f t="array" ref="Y25">FI[[#This Row],[23-Apr]]*(IF(FI[[#This Row],[Group Assignment]:[Group Assignment]] = "CHOW", 3.1, 4.9))</f>
        <v>78.399999999999977</v>
      </c>
      <c r="Z25" s="17" cm="1">
        <f t="array" ref="Z25">FI[[#This Row],[24-Apr]]*(IF(FI[[#This Row],[Group Assignment]:[Group Assignment]] = "CHOW", 3.1, 4.9))</f>
        <v>129.85000000000002</v>
      </c>
      <c r="AA25" s="17" cm="1">
        <f t="array" ref="AA25">FI[[#This Row],[25-Apr]]*(IF(FI[[#This Row],[Group Assignment]:[Group Assignment]] = "CHOW", 3.1, 4.9))</f>
        <v>49.97999999999999</v>
      </c>
      <c r="AB25" s="17" cm="1">
        <f t="array" ref="AB25">FI[[#This Row],[26-Apr]]*(IF(FI[[#This Row],[Group Assignment]:[Group Assignment]] = "CHOW", 3.1, 4.9))</f>
        <v>64.680000000000021</v>
      </c>
      <c r="AC25" s="17" cm="1">
        <f t="array" ref="AC25">FI[[#This Row],[27-Apr]]*(IF(FI[[#This Row],[Group Assignment]:[Group Assignment]] = "CHOW", 3.1, 4.9))</f>
        <v>90.65</v>
      </c>
      <c r="AD25" s="17" cm="1">
        <f t="array" ref="AD25">FI[[#This Row],[28-Apr]]*(IF(FI[[#This Row],[Group Assignment]:[Group Assignment]] = "CHOW", 3.1, 4.9))</f>
        <v>77.909999999999897</v>
      </c>
      <c r="AE25" s="17" cm="1">
        <f t="array" ref="AE25">FI[[#This Row],[29-Apr]]*(IF(FI[[#This Row],[Group Assignment]:[Group Assignment]] = "CHOW", 3.1, 4.9))</f>
        <v>65.170000000000059</v>
      </c>
      <c r="AF25" s="17" cm="1">
        <f t="array" ref="AF25">FI[[#This Row],[30-Apr]]*(IF(FI[[#This Row],[Group Assignment]:[Group Assignment]] = "CHOW", 3.1, 4.9))</f>
        <v>73.989999999999981</v>
      </c>
      <c r="AG25" s="17" cm="1">
        <f t="array" ref="AG25">FI[[#This Row],[1-May]]*(IF(FI[[#This Row],[Group Assignment]:[Group Assignment]] = "CHOW", 3.1, 4.9))</f>
        <v>63.7</v>
      </c>
      <c r="AH25" s="17" cm="1">
        <f t="array" ref="AH25">FI[[#This Row],[2-May]]*(IF(FI[[#This Row],[Group Assignment]:[Group Assignment]] = "CHOW", 3.1, 4.9))</f>
        <v>103.38999999999999</v>
      </c>
      <c r="AI25" s="17" cm="1">
        <f t="array" ref="AI25">FI[[#This Row],[3-May]]*(IF(FI[[#This Row],[Group Assignment]:[Group Assignment]] = "CHOW", 3.1, 4.9))</f>
        <v>50.960000000000029</v>
      </c>
      <c r="AJ25" s="17" cm="1">
        <f t="array" ref="AJ25">FI[[#This Row],[4-May]]*(IF(FI[[#This Row],[Group Assignment]:[Group Assignment]] = "CHOW", 3.1, 4.9))</f>
        <v>97.509999999999962</v>
      </c>
      <c r="AK25" s="17" cm="1">
        <f t="array" ref="AK25">FI[[#This Row],[5-May]]*(IF(FI[[#This Row],[Group Assignment]:[Group Assignment]] = "CHOW", 3.1, 4.9))</f>
        <v>91.139999999999972</v>
      </c>
      <c r="AL25" s="17" cm="1">
        <f t="array" ref="AL25">FI[[#This Row],[6-May]]*(IF(FI[[#This Row],[Group Assignment]:[Group Assignment]] = "CHOW", 3.1, 4.9))</f>
        <v>69.089999999999975</v>
      </c>
      <c r="AM25" s="17" cm="1">
        <f t="array" ref="AM25">FI[[#This Row],[7-May]]*(IF(FI[[#This Row],[Group Assignment]:[Group Assignment]] = "CHOW", 3.1, 4.9))</f>
        <v>71.539999999999992</v>
      </c>
      <c r="AN25" s="17" cm="1">
        <f t="array" ref="AN25">FI[[#This Row],[8-May]]*(IF(FI[[#This Row],[Group Assignment]:[Group Assignment]] = "CHOW", 3.1, 4.9))</f>
        <v>85.75</v>
      </c>
      <c r="AO25" s="17" cm="1">
        <f t="array" ref="AO25">FI[[#This Row],[9-May]]*(IF(FI[[#This Row],[Group Assignment]:[Group Assignment]] = "CHOW", 3.1, 4.9))</f>
        <v>74.480000000000061</v>
      </c>
      <c r="AP25" s="17" cm="1">
        <f t="array" ref="AP25">FI[[#This Row],[10-May]]*(IF(FI[[#This Row],[Group Assignment]:[Group Assignment]] = "CHOW", 3.1, 4.9))</f>
        <v>84.769999999999925</v>
      </c>
      <c r="AQ25" s="17" cm="1">
        <f t="array" ref="AQ25">FI[[#This Row],[11-May]]*(IF(FI[[#This Row],[Group Assignment]:[Group Assignment]] = "CHOW", 3.1, 4.9))</f>
        <v>65.170000000000059</v>
      </c>
      <c r="AR25" s="17"/>
      <c r="AS25" s="17" cm="1">
        <f t="array" ref="AS25">FI[[#This Row],[13-May]]*(IF(FI[[#This Row],[Group Assignment]:[Group Assignment]] = "CHOW", 3.1, 4.9))</f>
        <v>150.42999999999995</v>
      </c>
      <c r="AT25" s="17" cm="1">
        <f t="array" ref="AT25">FI[[#This Row],[14-May]]*(IF(FI[[#This Row],[Group Assignment]:[Group Assignment]] = "CHOW", 3.1, 4.9))</f>
        <v>75.95</v>
      </c>
      <c r="AU25" s="17" cm="1">
        <f t="array" ref="AU25">FI[[#This Row],[15-May]]*(IF(FI[[#This Row],[Group Assignment]:[Group Assignment]] = "CHOW", 3.1, 4.9))</f>
        <v>93.589999999999975</v>
      </c>
      <c r="AV25" s="17" cm="1">
        <f t="array" ref="AV25">FI[[#This Row],[16-May]]*(IF(FI[[#This Row],[Group Assignment]:[Group Assignment]] = "CHOW", 3.1, 4.9))</f>
        <v>74.480000000000018</v>
      </c>
      <c r="AW25" s="17" cm="1">
        <f t="array" ref="AW25">FI[[#This Row],[17-May]]*(IF(FI[[#This Row],[Group Assignment]:[Group Assignment]] = "CHOW", 3.1, 4.9))</f>
        <v>87.220000000000056</v>
      </c>
      <c r="AX25" s="17" cm="1">
        <f t="array" ref="AX25">FI[[#This Row],[18-May]]*(IF(FI[[#This Row],[Group Assignment]:[Group Assignment]] = "CHOW", 3.1, 4.9))</f>
        <v>80.360000000000028</v>
      </c>
      <c r="AY25" s="17" cm="1">
        <f t="array" ref="AY25">FI[[#This Row],[19-May]]*(IF(FI[[#This Row],[Group Assignment]:[Group Assignment]] = "CHOW", 3.1, 4.9))</f>
        <v>77.419999999999987</v>
      </c>
      <c r="AZ25" s="17" cm="1">
        <f t="array" ref="AZ25">FI[[#This Row],[20-May]]*(IF(FI[[#This Row],[Group Assignment]:[Group Assignment]] = "CHOW", 3.1, 4.9))</f>
        <v>89.17999999999995</v>
      </c>
      <c r="BA25" s="17" cm="1">
        <f t="array" ref="BA25">FI[[#This Row],[21-May]]*(IF(FI[[#This Row],[Group Assignment]:[Group Assignment]] = "CHOW", 3.1, 4.9))</f>
        <v>86.240000000000123</v>
      </c>
      <c r="BB25" s="17" cm="1">
        <f t="array" ref="BB25">FI[[#This Row],[22-May]]*(IF(FI[[#This Row],[Group Assignment]:[Group Assignment]] = "CHOW", 3.1, 4.9))</f>
        <v>86.729999999999947</v>
      </c>
      <c r="BC25" s="17" cm="1">
        <f t="array" ref="BC25">FI[[#This Row],[23-May]]*(IF(FI[[#This Row],[Group Assignment]:[Group Assignment]] = "CHOW", 3.1, 4.9))</f>
        <v>79.870000000000061</v>
      </c>
      <c r="BD25" s="17" cm="1">
        <f t="array" ref="BD25">FI[[#This Row],[24-May]]*(IF(FI[[#This Row],[Group Assignment]:[Group Assignment]] = "CHOW", 3.1, 4.9))</f>
        <v>86.239999999999981</v>
      </c>
      <c r="BE25" s="17" cm="1">
        <f t="array" ref="BE25">FI[[#This Row],[25-May]]*(IF(FI[[#This Row],[Group Assignment]:[Group Assignment]] = "CHOW", 3.1, 4.9))</f>
        <v>117.60000000000001</v>
      </c>
      <c r="BF25" s="17" cm="1">
        <f t="array" ref="BF25">FI[[#This Row],[26-May]]*(IF(FI[[#This Row],[Group Assignment]:[Group Assignment]] = "CHOW", 3.1, 4.9))</f>
        <v>79.870000000000061</v>
      </c>
      <c r="BG25" s="17" cm="1">
        <f t="array" ref="BG25">FI[[#This Row],[27-May]]*(IF(FI[[#This Row],[Group Assignment]:[Group Assignment]] = "CHOW", 3.1, 4.9))</f>
        <v>59.779999999999951</v>
      </c>
      <c r="BH25" s="17" cm="1">
        <f t="array" ref="BH25">FI[[#This Row],[28-May]]*(IF(FI[[#This Row],[Group Assignment]:[Group Assignment]] = "CHOW", 3.1, 4.9))</f>
        <v>73.990000000000052</v>
      </c>
      <c r="BI25" s="17" cm="1">
        <f t="array" ref="BI25">FI[[#This Row],[29-May]]*(IF(FI[[#This Row],[Group Assignment]:[Group Assignment]] = "CHOW", 3.1, 4.9))</f>
        <v>73.989999999999981</v>
      </c>
      <c r="BJ25" s="17" cm="1">
        <f t="array" ref="BJ25">FI[[#This Row],[30-May]]*(IF(FI[[#This Row],[Group Assignment]:[Group Assignment]] = "CHOW", 3.1, 4.9))</f>
        <v>89.669999999999916</v>
      </c>
      <c r="BK25" s="17" cm="1">
        <f t="array" ref="BK25">FI[[#This Row],[31-May]]*(IF(FI[[#This Row],[Group Assignment]:[Group Assignment]] = "CHOW", 3.1, 4.9))</f>
        <v>62.230000000000089</v>
      </c>
      <c r="BL25" s="17" cm="1">
        <f t="array" ref="BL25">FI[[#This Row],[1-Jun]]*(IF(FI[[#This Row],[Group Assignment]:[Group Assignment]] = "CHOW", 3.1, 4.9))</f>
        <v>112.20999999999997</v>
      </c>
      <c r="BM25" s="17" cm="1">
        <f t="array" ref="BM25">FI[[#This Row],[2-Jun]]*(IF(FI[[#This Row],[Group Assignment]:[Group Assignment]] = "CHOW", 3.1, 4.9))</f>
        <v>65.169999999999987</v>
      </c>
      <c r="BN25" s="17" cm="1">
        <f t="array" ref="BN25">FI[[#This Row],[3-Jun]]*(IF(FI[[#This Row],[Group Assignment]:[Group Assignment]] = "CHOW", 3.1, 4.9))</f>
        <v>41.650000000000048</v>
      </c>
    </row>
    <row r="26" spans="1:66">
      <c r="A26" s="13">
        <v>61</v>
      </c>
      <c r="B26" t="s">
        <v>48</v>
      </c>
      <c r="C26" t="s">
        <v>46</v>
      </c>
      <c r="D26" t="s">
        <v>252</v>
      </c>
      <c r="E26" s="17">
        <f>FI[[#This Row],[3-Apr]]*3.1</f>
        <v>66.03</v>
      </c>
      <c r="F26" s="17">
        <f>FI[[#This Row],[4-Apr]]*3.1</f>
        <v>64.789999999999893</v>
      </c>
      <c r="G26" s="17">
        <f>FI[[#This Row],[5-Apr]]*3.1</f>
        <v>66.959999999999894</v>
      </c>
      <c r="H26" s="17">
        <f>FI[[#This Row],[6-Apr]]*3.1</f>
        <v>55.180000000000149</v>
      </c>
      <c r="I26" s="17">
        <f>FI[[#This Row],[7-Apr]]*3.1</f>
        <v>68.199999999999932</v>
      </c>
      <c r="J26" s="17">
        <f>FI[[#This Row],[8-Apr]]*3.1</f>
        <v>62.619999999999933</v>
      </c>
      <c r="K26" s="27">
        <f>FI[[#This Row],[9-Apr]]*3.1</f>
        <v>69.439999999999927</v>
      </c>
      <c r="L26" s="17" cm="1">
        <f t="array" ref="L26">FI[[#This Row],[10-Apr]]*(IF(FI[[#This Row],[Group Assignment]:[Group Assignment]] = "CHOW", 3.1, 4.9))</f>
        <v>111.71999999999996</v>
      </c>
      <c r="M26" s="17" cm="1">
        <f t="array" ref="M26">FI[[#This Row],[11-Apr]]*(IF(FI[[#This Row],[Group Assignment]:[Group Assignment]] = "CHOW", 3.1, 4.9))</f>
        <v>117.60000000000007</v>
      </c>
      <c r="N26" s="17" cm="1">
        <f t="array" ref="N26">FI[[#This Row],[12-Apr]]*(IF(FI[[#This Row],[Group Assignment]:[Group Assignment]] = "CHOW", 3.1, 4.9))</f>
        <v>68.110000000000014</v>
      </c>
      <c r="O26" s="17" cm="1">
        <f t="array" ref="O26">FI[[#This Row],[13-Apr]]*(IF(FI[[#This Row],[Group Assignment]:[Group Assignment]] = "CHOW", 3.1, 4.9))</f>
        <v>122.49999999999994</v>
      </c>
      <c r="P26" s="17" cm="1">
        <f t="array" ref="P26">FI[[#This Row],[14-Apr]]*(IF(FI[[#This Row],[Group Assignment]:[Group Assignment]] = "CHOW", 3.1, 4.9))</f>
        <v>109.27</v>
      </c>
      <c r="Q26" s="17" cm="1">
        <f t="array" ref="Q26">FI[[#This Row],[15-Apr]]*(IF(FI[[#This Row],[Group Assignment]:[Group Assignment]] = "CHOW", 3.1, 4.9))</f>
        <v>100.93999999999998</v>
      </c>
      <c r="R26" s="17" cm="1">
        <f t="array" ref="R26">FI[[#This Row],[16-Apr]]*(IF(FI[[#This Row],[Group Assignment]:[Group Assignment]] = "CHOW", 3.1, 4.9))</f>
        <v>95.550000000000011</v>
      </c>
      <c r="S26" s="17" cm="1">
        <f t="array" ref="S26">FI[[#This Row],[17-Apr]]*(IF(FI[[#This Row],[Group Assignment]:[Group Assignment]] = "CHOW", 3.1, 4.9))</f>
        <v>107.80000000000001</v>
      </c>
      <c r="T26" s="17" cm="1">
        <f t="array" ref="T26">FI[[#This Row],[18-Apr]]*(IF(FI[[#This Row],[Group Assignment]:[Group Assignment]] = "CHOW", 3.1, 4.9))</f>
        <v>101.42999999999995</v>
      </c>
      <c r="U26" s="17" cm="1">
        <f t="array" ref="U26">FI[[#This Row],[19-Apr]]*(IF(FI[[#This Row],[Group Assignment]:[Group Assignment]] = "CHOW", 3.1, 4.9))</f>
        <v>94.57</v>
      </c>
      <c r="V26" s="17" cm="1">
        <f t="array" ref="V26">FI[[#This Row],[20-Apr]]*(IF(FI[[#This Row],[Group Assignment]:[Group Assignment]] = "CHOW", 3.1, 4.9))</f>
        <v>102.40999999999997</v>
      </c>
      <c r="W26" s="17" cm="1">
        <f t="array" ref="W26">FI[[#This Row],[21-Apr]]*(IF(FI[[#This Row],[Group Assignment]:[Group Assignment]] = "CHOW", 3.1, 4.9))</f>
        <v>79.86999999999999</v>
      </c>
      <c r="X26" s="17" cm="1">
        <f t="array" ref="X26">FI[[#This Row],[22-Apr]]*(IF(FI[[#This Row],[Group Assignment]:[Group Assignment]] = "CHOW", 3.1, 4.9))</f>
        <v>90.65</v>
      </c>
      <c r="Y26" s="17" cm="1">
        <f t="array" ref="Y26">FI[[#This Row],[23-Apr]]*(IF(FI[[#This Row],[Group Assignment]:[Group Assignment]] = "CHOW", 3.1, 4.9))</f>
        <v>100.45000000000007</v>
      </c>
      <c r="Z26" s="17" cm="1">
        <f t="array" ref="Z26">FI[[#This Row],[24-Apr]]*(IF(FI[[#This Row],[Group Assignment]:[Group Assignment]] = "CHOW", 3.1, 4.9))</f>
        <v>96.529999999999944</v>
      </c>
      <c r="AA26" s="17" cm="1">
        <f t="array" ref="AA26">FI[[#This Row],[25-Apr]]*(IF(FI[[#This Row],[Group Assignment]:[Group Assignment]] = "CHOW", 3.1, 4.9))</f>
        <v>91.140000000000043</v>
      </c>
      <c r="AB26" s="17" cm="1">
        <f t="array" ref="AB26">FI[[#This Row],[26-Apr]]*(IF(FI[[#This Row],[Group Assignment]:[Group Assignment]] = "CHOW", 3.1, 4.9))</f>
        <v>91.139999999999972</v>
      </c>
      <c r="AC26" s="17" cm="1">
        <f t="array" ref="AC26">FI[[#This Row],[27-Apr]]*(IF(FI[[#This Row],[Group Assignment]:[Group Assignment]] = "CHOW", 3.1, 4.9))</f>
        <v>103.38999999999999</v>
      </c>
      <c r="AD26" s="17" cm="1">
        <f t="array" ref="AD26">FI[[#This Row],[28-Apr]]*(IF(FI[[#This Row],[Group Assignment]:[Group Assignment]] = "CHOW", 3.1, 4.9))</f>
        <v>84.770000000000039</v>
      </c>
      <c r="AE26" s="17" cm="1">
        <f t="array" ref="AE26">FI[[#This Row],[29-Apr]]*(IF(FI[[#This Row],[Group Assignment]:[Group Assignment]] = "CHOW", 3.1, 4.9))</f>
        <v>59.289999999999978</v>
      </c>
      <c r="AF26" s="17" cm="1">
        <f t="array" ref="AF26">FI[[#This Row],[30-Apr]]*(IF(FI[[#This Row],[Group Assignment]:[Group Assignment]] = "CHOW", 3.1, 4.9))</f>
        <v>65.169999999999987</v>
      </c>
      <c r="AG26" s="17" cm="1">
        <f t="array" ref="AG26">FI[[#This Row],[1-May]]*(IF(FI[[#This Row],[Group Assignment]:[Group Assignment]] = "CHOW", 3.1, 4.9))</f>
        <v>71.540000000000049</v>
      </c>
      <c r="AH26" s="17" cm="1">
        <f t="array" ref="AH26">FI[[#This Row],[2-May]]*(IF(FI[[#This Row],[Group Assignment]:[Group Assignment]] = "CHOW", 3.1, 4.9))</f>
        <v>87.710000000000036</v>
      </c>
      <c r="AI26" s="17" cm="1">
        <f t="array" ref="AI26">FI[[#This Row],[3-May]]*(IF(FI[[#This Row],[Group Assignment]:[Group Assignment]] = "CHOW", 3.1, 4.9))</f>
        <v>61.739999999999974</v>
      </c>
      <c r="AJ26" s="17" cm="1">
        <f t="array" ref="AJ26">FI[[#This Row],[4-May]]*(IF(FI[[#This Row],[Group Assignment]:[Group Assignment]] = "CHOW", 3.1, 4.9))</f>
        <v>102.41000000000004</v>
      </c>
      <c r="AK26" s="17" cm="1">
        <f t="array" ref="AK26">FI[[#This Row],[5-May]]*(IF(FI[[#This Row],[Group Assignment]:[Group Assignment]] = "CHOW", 3.1, 4.9))</f>
        <v>78.400000000000006</v>
      </c>
      <c r="AL26" s="17" cm="1">
        <f t="array" ref="AL26">FI[[#This Row],[6-May]]*(IF(FI[[#This Row],[Group Assignment]:[Group Assignment]] = "CHOW", 3.1, 4.9))</f>
        <v>67.619999999999919</v>
      </c>
      <c r="AM26" s="17" cm="1">
        <f t="array" ref="AM26">FI[[#This Row],[7-May]]*(IF(FI[[#This Row],[Group Assignment]:[Group Assignment]] = "CHOW", 3.1, 4.9))</f>
        <v>58.310000000000031</v>
      </c>
      <c r="AN26" s="17" cm="1">
        <f t="array" ref="AN26">FI[[#This Row],[8-May]]*(IF(FI[[#This Row],[Group Assignment]:[Group Assignment]] = "CHOW", 3.1, 4.9))</f>
        <v>75.460000000000036</v>
      </c>
      <c r="AO26" s="17" cm="1">
        <f t="array" ref="AO26">FI[[#This Row],[9-May]]*(IF(FI[[#This Row],[Group Assignment]:[Group Assignment]] = "CHOW", 3.1, 4.9))</f>
        <v>80.359999999999971</v>
      </c>
      <c r="AP26" s="17" cm="1">
        <f t="array" ref="AP26">FI[[#This Row],[10-May]]*(IF(FI[[#This Row],[Group Assignment]:[Group Assignment]] = "CHOW", 3.1, 4.9))</f>
        <v>70.069999999999993</v>
      </c>
      <c r="AQ26" s="17" cm="1">
        <f t="array" ref="AQ26">FI[[#This Row],[11-May]]*(IF(FI[[#This Row],[Group Assignment]:[Group Assignment]] = "CHOW", 3.1, 4.9))</f>
        <v>87.709999999999965</v>
      </c>
      <c r="AR26" s="17"/>
      <c r="AS26" s="17" cm="1">
        <f t="array" ref="AS26">FI[[#This Row],[13-May]]*(IF(FI[[#This Row],[Group Assignment]:[Group Assignment]] = "CHOW", 3.1, 4.9))</f>
        <v>147.49000000000007</v>
      </c>
      <c r="AT26" s="17" cm="1">
        <f t="array" ref="AT26">FI[[#This Row],[14-May]]*(IF(FI[[#This Row],[Group Assignment]:[Group Assignment]] = "CHOW", 3.1, 4.9))</f>
        <v>90.649999999999935</v>
      </c>
      <c r="AU26" s="17" cm="1">
        <f t="array" ref="AU26">FI[[#This Row],[15-May]]*(IF(FI[[#This Row],[Group Assignment]:[Group Assignment]] = "CHOW", 3.1, 4.9))</f>
        <v>73.5</v>
      </c>
      <c r="AV26" s="17" cm="1">
        <f t="array" ref="AV26">FI[[#This Row],[16-May]]*(IF(FI[[#This Row],[Group Assignment]:[Group Assignment]] = "CHOW", 3.1, 4.9))</f>
        <v>73.990000000000052</v>
      </c>
      <c r="AW26" s="17" cm="1">
        <f t="array" ref="AW26">FI[[#This Row],[17-May]]*(IF(FI[[#This Row],[Group Assignment]:[Group Assignment]] = "CHOW", 3.1, 4.9))</f>
        <v>90.160000000000039</v>
      </c>
      <c r="AX26" s="17" cm="1">
        <f t="array" ref="AX26">FI[[#This Row],[18-May]]*(IF(FI[[#This Row],[Group Assignment]:[Group Assignment]] = "CHOW", 3.1, 4.9))</f>
        <v>66.150000000000006</v>
      </c>
      <c r="AY26" s="17" cm="1">
        <f t="array" ref="AY26">FI[[#This Row],[19-May]]*(IF(FI[[#This Row],[Group Assignment]:[Group Assignment]] = "CHOW", 3.1, 4.9))</f>
        <v>83.29999999999994</v>
      </c>
      <c r="AZ26" s="17" cm="1">
        <f t="array" ref="AZ26">FI[[#This Row],[20-May]]*(IF(FI[[#This Row],[Group Assignment]:[Group Assignment]] = "CHOW", 3.1, 4.9))</f>
        <v>78.890000000000114</v>
      </c>
      <c r="BA26" s="17" cm="1">
        <f t="array" ref="BA26">FI[[#This Row],[21-May]]*(IF(FI[[#This Row],[Group Assignment]:[Group Assignment]] = "CHOW", 3.1, 4.9))</f>
        <v>87.709999999999894</v>
      </c>
      <c r="BB26" s="17" cm="1">
        <f t="array" ref="BB26">FI[[#This Row],[22-May]]*(IF(FI[[#This Row],[Group Assignment]:[Group Assignment]] = "CHOW", 3.1, 4.9))</f>
        <v>75.95</v>
      </c>
      <c r="BC26" s="17" cm="1">
        <f t="array" ref="BC26">FI[[#This Row],[23-May]]*(IF(FI[[#This Row],[Group Assignment]:[Group Assignment]] = "CHOW", 3.1, 4.9))</f>
        <v>71.539999999999978</v>
      </c>
      <c r="BD26" s="17" cm="1">
        <f t="array" ref="BD26">FI[[#This Row],[24-May]]*(IF(FI[[#This Row],[Group Assignment]:[Group Assignment]] = "CHOW", 3.1, 4.9))</f>
        <v>83.300000000000011</v>
      </c>
      <c r="BE26" s="17" cm="1">
        <f t="array" ref="BE26">FI[[#This Row],[25-May]]*(IF(FI[[#This Row],[Group Assignment]:[Group Assignment]] = "CHOW", 3.1, 4.9))</f>
        <v>98.489999999999981</v>
      </c>
      <c r="BF26" s="17" cm="1">
        <f t="array" ref="BF26">FI[[#This Row],[26-May]]*(IF(FI[[#This Row],[Group Assignment]:[Group Assignment]] = "CHOW", 3.1, 4.9))</f>
        <v>66.150000000000006</v>
      </c>
      <c r="BG26" s="17" cm="1">
        <f t="array" ref="BG26">FI[[#This Row],[27-May]]*(IF(FI[[#This Row],[Group Assignment]:[Group Assignment]] = "CHOW", 3.1, 4.9))</f>
        <v>65.660000000000039</v>
      </c>
      <c r="BH26" s="17" cm="1">
        <f t="array" ref="BH26">FI[[#This Row],[28-May]]*(IF(FI[[#This Row],[Group Assignment]:[Group Assignment]] = "CHOW", 3.1, 4.9))</f>
        <v>74.480000000000018</v>
      </c>
      <c r="BI26" s="17" cm="1">
        <f t="array" ref="BI26">FI[[#This Row],[29-May]]*(IF(FI[[#This Row],[Group Assignment]:[Group Assignment]] = "CHOW", 3.1, 4.9))</f>
        <v>61.739999999999974</v>
      </c>
      <c r="BJ26" s="17" cm="1">
        <f t="array" ref="BJ26">FI[[#This Row],[30-May]]*(IF(FI[[#This Row],[Group Assignment]:[Group Assignment]] = "CHOW", 3.1, 4.9))</f>
        <v>85.260000000000034</v>
      </c>
      <c r="BK26" s="17" cm="1">
        <f t="array" ref="BK26">FI[[#This Row],[31-May]]*(IF(FI[[#This Row],[Group Assignment]:[Group Assignment]] = "CHOW", 3.1, 4.9))</f>
        <v>77.420000000000059</v>
      </c>
      <c r="BL26" s="17" cm="1">
        <f t="array" ref="BL26">FI[[#This Row],[1-Jun]]*(IF(FI[[#This Row],[Group Assignment]:[Group Assignment]] = "CHOW", 3.1, 4.9))</f>
        <v>104.85999999999997</v>
      </c>
      <c r="BM26" s="17" cm="1">
        <f t="array" ref="BM26">FI[[#This Row],[2-Jun]]*(IF(FI[[#This Row],[Group Assignment]:[Group Assignment]] = "CHOW", 3.1, 4.9))</f>
        <v>67.130000000000024</v>
      </c>
      <c r="BN26" s="17" cm="1">
        <f t="array" ref="BN26">FI[[#This Row],[3-Jun]]*(IF(FI[[#This Row],[Group Assignment]:[Group Assignment]] = "CHOW", 3.1, 4.9))</f>
        <v>36.259999999999962</v>
      </c>
    </row>
    <row r="27" spans="1:66">
      <c r="A27" s="14">
        <v>62</v>
      </c>
      <c r="B27" t="s">
        <v>48</v>
      </c>
      <c r="C27" t="s">
        <v>45</v>
      </c>
      <c r="D27" t="s">
        <v>252</v>
      </c>
      <c r="E27" s="17">
        <f>FI[[#This Row],[3-Apr]]*3.1</f>
        <v>75.020000000000081</v>
      </c>
      <c r="F27" s="17">
        <f>FI[[#This Row],[4-Apr]]*3.1</f>
        <v>72.229999999999933</v>
      </c>
      <c r="G27" s="17">
        <f>FI[[#This Row],[5-Apr]]*3.1</f>
        <v>65.719999999999928</v>
      </c>
      <c r="H27" s="17">
        <f>FI[[#This Row],[6-Apr]]*3.1</f>
        <v>62</v>
      </c>
      <c r="I27" s="17">
        <f>FI[[#This Row],[7-Apr]]*3.1</f>
        <v>75.64</v>
      </c>
      <c r="J27" s="17">
        <f>FI[[#This Row],[8-Apr]]*3.1</f>
        <v>67.579999999999856</v>
      </c>
      <c r="K27" s="27">
        <f>FI[[#This Row],[9-Apr]]*3.1</f>
        <v>70.370000000000076</v>
      </c>
      <c r="L27" s="17" cm="1">
        <f t="array" ref="L27">FI[[#This Row],[10-Apr]]*(IF(FI[[#This Row],[Group Assignment]:[Group Assignment]] = "CHOW", 3.1, 4.9))</f>
        <v>66.34</v>
      </c>
      <c r="M27" s="17" cm="1">
        <f t="array" ref="M27">FI[[#This Row],[11-Apr]]*(IF(FI[[#This Row],[Group Assignment]:[Group Assignment]] = "CHOW", 3.1, 4.9))</f>
        <v>62.62</v>
      </c>
      <c r="N27" s="17" cm="1">
        <f t="array" ref="N27">FI[[#This Row],[12-Apr]]*(IF(FI[[#This Row],[Group Assignment]:[Group Assignment]] = "CHOW", 3.1, 4.9))</f>
        <v>67.58000000000014</v>
      </c>
      <c r="O27" s="17" cm="1">
        <f t="array" ref="O27">FI[[#This Row],[13-Apr]]*(IF(FI[[#This Row],[Group Assignment]:[Group Assignment]] = "CHOW", 3.1, 4.9))</f>
        <v>68.199999999999974</v>
      </c>
      <c r="P27" s="17" cm="1">
        <f t="array" ref="P27">FI[[#This Row],[14-Apr]]*(IF(FI[[#This Row],[Group Assignment]:[Group Assignment]] = "CHOW", 3.1, 4.9))</f>
        <v>76.569999999999936</v>
      </c>
      <c r="Q27" s="17" cm="1">
        <f t="array" ref="Q27">FI[[#This Row],[15-Apr]]*(IF(FI[[#This Row],[Group Assignment]:[Group Assignment]] = "CHOW", 3.1, 4.9))</f>
        <v>65.719999999999928</v>
      </c>
      <c r="R27" s="17" cm="1">
        <f t="array" ref="R27">FI[[#This Row],[16-Apr]]*(IF(FI[[#This Row],[Group Assignment]:[Group Assignment]] = "CHOW", 3.1, 4.9))</f>
        <v>66.650000000000063</v>
      </c>
      <c r="S27" s="17" cm="1">
        <f t="array" ref="S27">FI[[#This Row],[17-Apr]]*(IF(FI[[#This Row],[Group Assignment]:[Group Assignment]] = "CHOW", 3.1, 4.9))</f>
        <v>72.23</v>
      </c>
      <c r="T27" s="17" cm="1">
        <f t="array" ref="T27">FI[[#This Row],[18-Apr]]*(IF(FI[[#This Row],[Group Assignment]:[Group Assignment]] = "CHOW", 3.1, 4.9))</f>
        <v>67.270000000000138</v>
      </c>
      <c r="U27" s="17" cm="1">
        <f t="array" ref="U27">FI[[#This Row],[19-Apr]]*(IF(FI[[#This Row],[Group Assignment]:[Group Assignment]] = "CHOW", 3.1, 4.9))</f>
        <v>61.689999999999721</v>
      </c>
      <c r="V27" s="17" cm="1">
        <f t="array" ref="V27">FI[[#This Row],[20-Apr]]*(IF(FI[[#This Row],[Group Assignment]:[Group Assignment]] = "CHOW", 3.1, 4.9))</f>
        <v>73.160000000000139</v>
      </c>
      <c r="W27" s="17" cm="1">
        <f t="array" ref="W27">FI[[#This Row],[21-Apr]]*(IF(FI[[#This Row],[Group Assignment]:[Group Assignment]] = "CHOW", 3.1, 4.9))</f>
        <v>57.659999999999926</v>
      </c>
      <c r="X27" s="17" cm="1">
        <f t="array" ref="X27">FI[[#This Row],[22-Apr]]*(IF(FI[[#This Row],[Group Assignment]:[Group Assignment]] = "CHOW", 3.1, 4.9))</f>
        <v>70.680000000000064</v>
      </c>
      <c r="Y27" s="17" cm="1">
        <f t="array" ref="Y27">FI[[#This Row],[23-Apr]]*(IF(FI[[#This Row],[Group Assignment]:[Group Assignment]] = "CHOW", 3.1, 4.9))</f>
        <v>66.959999999999923</v>
      </c>
      <c r="Z27" s="17" cm="1">
        <f t="array" ref="Z27">FI[[#This Row],[24-Apr]]*(IF(FI[[#This Row],[Group Assignment]:[Group Assignment]] = "CHOW", 3.1, 4.9))</f>
        <v>70.680000000000007</v>
      </c>
      <c r="AA27" s="17" cm="1">
        <f t="array" ref="AA27">FI[[#This Row],[25-Apr]]*(IF(FI[[#This Row],[Group Assignment]:[Group Assignment]] = "CHOW", 3.1, 4.9))</f>
        <v>61.07</v>
      </c>
      <c r="AB27" s="17" cm="1">
        <f t="array" ref="AB27">FI[[#This Row],[26-Apr]]*(IF(FI[[#This Row],[Group Assignment]:[Group Assignment]] = "CHOW", 3.1, 4.9))</f>
        <v>66.960000000000221</v>
      </c>
      <c r="AC27" s="17" cm="1">
        <f t="array" ref="AC27">FI[[#This Row],[27-Apr]]*(IF(FI[[#This Row],[Group Assignment]:[Group Assignment]] = "CHOW", 3.1, 4.9))</f>
        <v>66.029999999999859</v>
      </c>
      <c r="AD27" s="17" cm="1">
        <f t="array" ref="AD27">FI[[#This Row],[28-Apr]]*(IF(FI[[#This Row],[Group Assignment]:[Group Assignment]] = "CHOW", 3.1, 4.9))</f>
        <v>74.710000000000136</v>
      </c>
      <c r="AE27" s="17" cm="1">
        <f t="array" ref="AE27">FI[[#This Row],[29-Apr]]*(IF(FI[[#This Row],[Group Assignment]:[Group Assignment]] = "CHOW", 3.1, 4.9))</f>
        <v>59.519999999999932</v>
      </c>
      <c r="AF27" s="17" cm="1">
        <f t="array" ref="AF27">FI[[#This Row],[30-Apr]]*(IF(FI[[#This Row],[Group Assignment]:[Group Assignment]] = "CHOW", 3.1, 4.9))</f>
        <v>68.819999999999794</v>
      </c>
      <c r="AG27" s="17" cm="1">
        <f t="array" ref="AG27">FI[[#This Row],[1-May]]*(IF(FI[[#This Row],[Group Assignment]:[Group Assignment]] = "CHOW", 3.1, 4.9))</f>
        <v>64.789999999999992</v>
      </c>
      <c r="AH27" s="17" cm="1">
        <f t="array" ref="AH27">FI[[#This Row],[2-May]]*(IF(FI[[#This Row],[Group Assignment]:[Group Assignment]] = "CHOW", 3.1, 4.9))</f>
        <v>80.600000000000151</v>
      </c>
      <c r="AI27" s="17" cm="1">
        <f t="array" ref="AI27">FI[[#This Row],[3-May]]*(IF(FI[[#This Row],[Group Assignment]:[Group Assignment]] = "CHOW", 3.1, 4.9))</f>
        <v>55.800000000000004</v>
      </c>
      <c r="AJ27" s="17" cm="1">
        <f t="array" ref="AJ27">FI[[#This Row],[4-May]]*(IF(FI[[#This Row],[Group Assignment]:[Group Assignment]] = "CHOW", 3.1, 4.9))</f>
        <v>81.840000000000046</v>
      </c>
      <c r="AK27" s="17" cm="1">
        <f t="array" ref="AK27">FI[[#This Row],[5-May]]*(IF(FI[[#This Row],[Group Assignment]:[Group Assignment]] = "CHOW", 3.1, 4.9))</f>
        <v>79.05</v>
      </c>
      <c r="AL27" s="17" cm="1">
        <f t="array" ref="AL27">FI[[#This Row],[6-May]]*(IF(FI[[#This Row],[Group Assignment]:[Group Assignment]] = "CHOW", 3.1, 4.9))</f>
        <v>62.619999999999727</v>
      </c>
      <c r="AM27" s="17" cm="1">
        <f t="array" ref="AM27">FI[[#This Row],[7-May]]*(IF(FI[[#This Row],[Group Assignment]:[Group Assignment]] = "CHOW", 3.1, 4.9))</f>
        <v>68.820000000000206</v>
      </c>
      <c r="AN27" s="17" cm="1">
        <f t="array" ref="AN27">FI[[#This Row],[8-May]]*(IF(FI[[#This Row],[Group Assignment]:[Group Assignment]] = "CHOW", 3.1, 4.9))</f>
        <v>78.120000000000076</v>
      </c>
      <c r="AO27" s="17" cm="1">
        <f t="array" ref="AO27">FI[[#This Row],[9-May]]*(IF(FI[[#This Row],[Group Assignment]:[Group Assignment]] = "CHOW", 3.1, 4.9))</f>
        <v>69.749999999999858</v>
      </c>
      <c r="AP27" s="17" cm="1">
        <f t="array" ref="AP27">FI[[#This Row],[10-May]]*(IF(FI[[#This Row],[Group Assignment]:[Group Assignment]] = "CHOW", 3.1, 4.9))</f>
        <v>68.2</v>
      </c>
      <c r="AQ27" s="17" cm="1">
        <f t="array" ref="AQ27">FI[[#This Row],[11-May]]*(IF(FI[[#This Row],[Group Assignment]:[Group Assignment]] = "CHOW", 3.1, 4.9))</f>
        <v>84.009999999999863</v>
      </c>
      <c r="AR27" s="17"/>
      <c r="AS27" s="17" cm="1">
        <f t="array" ref="AS27">FI[[#This Row],[13-May]]*(IF(FI[[#This Row],[Group Assignment]:[Group Assignment]] = "CHOW", 3.1, 4.9))</f>
        <v>150.04000000000022</v>
      </c>
      <c r="AT27" s="17" cm="1">
        <f t="array" ref="AT27">FI[[#This Row],[14-May]]*(IF(FI[[#This Row],[Group Assignment]:[Group Assignment]] = "CHOW", 3.1, 4.9))</f>
        <v>65.410000000000011</v>
      </c>
      <c r="AU27" s="17" cm="1">
        <f t="array" ref="AU27">FI[[#This Row],[15-May]]*(IF(FI[[#This Row],[Group Assignment]:[Group Assignment]] = "CHOW", 3.1, 4.9))</f>
        <v>70.680000000000007</v>
      </c>
      <c r="AV27" s="17" cm="1">
        <f t="array" ref="AV27">FI[[#This Row],[16-May]]*(IF(FI[[#This Row],[Group Assignment]:[Group Assignment]] = "CHOW", 3.1, 4.9))</f>
        <v>71.299999999999855</v>
      </c>
      <c r="AW27" s="17" cm="1">
        <f t="array" ref="AW27">FI[[#This Row],[17-May]]*(IF(FI[[#This Row],[Group Assignment]:[Group Assignment]] = "CHOW", 3.1, 4.9))</f>
        <v>74.400000000000006</v>
      </c>
      <c r="AX27" s="17" cm="1">
        <f t="array" ref="AX27">FI[[#This Row],[18-May]]*(IF(FI[[#This Row],[Group Assignment]:[Group Assignment]] = "CHOW", 3.1, 4.9))</f>
        <v>66.649999999999935</v>
      </c>
      <c r="AY27" s="17" cm="1">
        <f t="array" ref="AY27">FI[[#This Row],[19-May]]*(IF(FI[[#This Row],[Group Assignment]:[Group Assignment]] = "CHOW", 3.1, 4.9))</f>
        <v>71.920000000000172</v>
      </c>
      <c r="AZ27" s="17" cm="1">
        <f t="array" ref="AZ27">FI[[#This Row],[20-May]]*(IF(FI[[#This Row],[Group Assignment]:[Group Assignment]] = "CHOW", 3.1, 4.9))</f>
        <v>78.12</v>
      </c>
      <c r="BA27" s="17" cm="1">
        <f t="array" ref="BA27">FI[[#This Row],[21-May]]*(IF(FI[[#This Row],[Group Assignment]:[Group Assignment]] = "CHOW", 3.1, 4.9))</f>
        <v>68.819999999999965</v>
      </c>
      <c r="BB27" s="17" cm="1">
        <f t="array" ref="BB27">FI[[#This Row],[22-May]]*(IF(FI[[#This Row],[Group Assignment]:[Group Assignment]] = "CHOW", 3.1, 4.9))</f>
        <v>67.27</v>
      </c>
      <c r="BC27" s="17" cm="1">
        <f t="array" ref="BC27">FI[[#This Row],[23-May]]*(IF(FI[[#This Row],[Group Assignment]:[Group Assignment]] = "CHOW", 3.1, 4.9))</f>
        <v>84.010000000000076</v>
      </c>
      <c r="BD27" s="17" cm="1">
        <f t="array" ref="BD27">FI[[#This Row],[24-May]]*(IF(FI[[#This Row],[Group Assignment]:[Group Assignment]] = "CHOW", 3.1, 4.9))</f>
        <v>75.33</v>
      </c>
      <c r="BE27" s="17" cm="1">
        <f t="array" ref="BE27">FI[[#This Row],[25-May]]*(IF(FI[[#This Row],[Group Assignment]:[Group Assignment]] = "CHOW", 3.1, 4.9))</f>
        <v>81.219999999999928</v>
      </c>
      <c r="BF27" s="17" cm="1">
        <f t="array" ref="BF27">FI[[#This Row],[26-May]]*(IF(FI[[#This Row],[Group Assignment]:[Group Assignment]] = "CHOW", 3.1, 4.9))</f>
        <v>57.349999999999859</v>
      </c>
      <c r="BG27" s="17" cm="1">
        <f t="array" ref="BG27">FI[[#This Row],[27-May]]*(IF(FI[[#This Row],[Group Assignment]:[Group Assignment]] = "CHOW", 3.1, 4.9))</f>
        <v>70.369999999999933</v>
      </c>
      <c r="BH27" s="17" cm="1">
        <f t="array" ref="BH27">FI[[#This Row],[28-May]]*(IF(FI[[#This Row],[Group Assignment]:[Group Assignment]] = "CHOW", 3.1, 4.9))</f>
        <v>61.690000000000282</v>
      </c>
      <c r="BI27" s="17" cm="1">
        <f t="array" ref="BI27">FI[[#This Row],[29-May]]*(IF(FI[[#This Row],[Group Assignment]:[Group Assignment]] = "CHOW", 3.1, 4.9))</f>
        <v>70.679999999999865</v>
      </c>
      <c r="BJ27" s="17" cm="1">
        <f t="array" ref="BJ27">FI[[#This Row],[30-May]]*(IF(FI[[#This Row],[Group Assignment]:[Group Assignment]] = "CHOW", 3.1, 4.9))</f>
        <v>65.72</v>
      </c>
      <c r="BK27" s="17" cm="1">
        <f t="array" ref="BK27">FI[[#This Row],[31-May]]*(IF(FI[[#This Row],[Group Assignment]:[Group Assignment]] = "CHOW", 3.1, 4.9))</f>
        <v>66.030000000000143</v>
      </c>
      <c r="BL27" s="17" cm="1">
        <f t="array" ref="BL27">FI[[#This Row],[1-Jun]]*(IF(FI[[#This Row],[Group Assignment]:[Group Assignment]] = "CHOW", 3.1, 4.9))</f>
        <v>93.620000000000147</v>
      </c>
      <c r="BM27" s="17" cm="1">
        <f t="array" ref="BM27">FI[[#This Row],[2-Jun]]*(IF(FI[[#This Row],[Group Assignment]:[Group Assignment]] = "CHOW", 3.1, 4.9))</f>
        <v>67.579999999999714</v>
      </c>
      <c r="BN27" s="17" cm="1">
        <f t="array" ref="BN27">FI[[#This Row],[3-Jun]]*(IF(FI[[#This Row],[Group Assignment]:[Group Assignment]] = "CHOW", 3.1, 4.9))</f>
        <v>35.650000000000212</v>
      </c>
    </row>
    <row r="28" spans="1:66">
      <c r="A28" s="13">
        <v>63</v>
      </c>
      <c r="B28" t="s">
        <v>48</v>
      </c>
      <c r="C28" t="s">
        <v>47</v>
      </c>
      <c r="D28" t="s">
        <v>252</v>
      </c>
      <c r="E28" s="17">
        <f>FI[[#This Row],[3-Apr]]*3.1</f>
        <v>74.399999999999864</v>
      </c>
      <c r="F28" s="17">
        <f>FI[[#This Row],[4-Apr]]*3.1</f>
        <v>64.17</v>
      </c>
      <c r="G28" s="17">
        <f>FI[[#This Row],[5-Apr]]*3.1</f>
        <v>69.13000000000001</v>
      </c>
      <c r="H28" s="17">
        <f>FI[[#This Row],[6-Apr]]*3.1</f>
        <v>63.550000000000033</v>
      </c>
      <c r="I28" s="17">
        <f>FI[[#This Row],[7-Apr]]*3.1</f>
        <v>75.639999999999901</v>
      </c>
      <c r="J28" s="17">
        <f>FI[[#This Row],[8-Apr]]*3.1</f>
        <v>54.25</v>
      </c>
      <c r="K28" s="27">
        <f>FI[[#This Row],[9-Apr]]*3.1</f>
        <v>69.75</v>
      </c>
      <c r="L28" s="17" cm="1">
        <f t="array" ref="L28">FI[[#This Row],[10-Apr]]*(IF(FI[[#This Row],[Group Assignment]:[Group Assignment]] = "CHOW", 3.1, 4.9))</f>
        <v>83.790000000000049</v>
      </c>
      <c r="M28" s="17" cm="1">
        <f t="array" ref="M28">FI[[#This Row],[11-Apr]]*(IF(FI[[#This Row],[Group Assignment]:[Group Assignment]] = "CHOW", 3.1, 4.9))</f>
        <v>88.200000000000088</v>
      </c>
      <c r="N28" s="17" cm="1">
        <f t="array" ref="N28">FI[[#This Row],[12-Apr]]*(IF(FI[[#This Row],[Group Assignment]:[Group Assignment]] = "CHOW", 3.1, 4.9))</f>
        <v>96.529999999999987</v>
      </c>
      <c r="O28" s="17" cm="1">
        <f t="array" ref="O28">FI[[#This Row],[13-Apr]]*(IF(FI[[#This Row],[Group Assignment]:[Group Assignment]] = "CHOW", 3.1, 4.9))</f>
        <v>110.25000000000001</v>
      </c>
      <c r="P28" s="17" cm="1">
        <f t="array" ref="P28">FI[[#This Row],[14-Apr]]*(IF(FI[[#This Row],[Group Assignment]:[Group Assignment]] = "CHOW", 3.1, 4.9))</f>
        <v>113.68000000000002</v>
      </c>
      <c r="Q28" s="17" cm="1">
        <f t="array" ref="Q28">FI[[#This Row],[15-Apr]]*(IF(FI[[#This Row],[Group Assignment]:[Group Assignment]] = "CHOW", 3.1, 4.9))</f>
        <v>97.02</v>
      </c>
      <c r="R28" s="17" cm="1">
        <f t="array" ref="R28">FI[[#This Row],[16-Apr]]*(IF(FI[[#This Row],[Group Assignment]:[Group Assignment]] = "CHOW", 3.1, 4.9))</f>
        <v>98</v>
      </c>
      <c r="S28" s="17" cm="1">
        <f t="array" ref="S28">FI[[#This Row],[17-Apr]]*(IF(FI[[#This Row],[Group Assignment]:[Group Assignment]] = "CHOW", 3.1, 4.9))</f>
        <v>105.84000000000005</v>
      </c>
      <c r="T28" s="17" cm="1">
        <f t="array" ref="T28">FI[[#This Row],[18-Apr]]*(IF(FI[[#This Row],[Group Assignment]:[Group Assignment]] = "CHOW", 3.1, 4.9))</f>
        <v>111.22999999999995</v>
      </c>
      <c r="U28" s="17" cm="1">
        <f t="array" ref="U28">FI[[#This Row],[19-Apr]]*(IF(FI[[#This Row],[Group Assignment]:[Group Assignment]] = "CHOW", 3.1, 4.9))</f>
        <v>107.31000000000002</v>
      </c>
      <c r="V28" s="17" cm="1">
        <f t="array" ref="V28">FI[[#This Row],[20-Apr]]*(IF(FI[[#This Row],[Group Assignment]:[Group Assignment]] = "CHOW", 3.1, 4.9))</f>
        <v>113.18999999999998</v>
      </c>
      <c r="W28" s="17" cm="1">
        <f t="array" ref="W28">FI[[#This Row],[21-Apr]]*(IF(FI[[#This Row],[Group Assignment]:[Group Assignment]] = "CHOW", 3.1, 4.9))</f>
        <v>100.93999999999998</v>
      </c>
      <c r="X28" s="17" cm="1">
        <f t="array" ref="X28">FI[[#This Row],[22-Apr]]*(IF(FI[[#This Row],[Group Assignment]:[Group Assignment]] = "CHOW", 3.1, 4.9))</f>
        <v>86.240000000000052</v>
      </c>
      <c r="Y28" s="17" cm="1">
        <f t="array" ref="Y28">FI[[#This Row],[23-Apr]]*(IF(FI[[#This Row],[Group Assignment]:[Group Assignment]] = "CHOW", 3.1, 4.9))</f>
        <v>99.960000000000036</v>
      </c>
      <c r="Z28" s="17" cm="1">
        <f t="array" ref="Z28">FI[[#This Row],[24-Apr]]*(IF(FI[[#This Row],[Group Assignment]:[Group Assignment]] = "CHOW", 3.1, 4.9))</f>
        <v>97.020000000000067</v>
      </c>
      <c r="AA28" s="17" cm="1">
        <f t="array" ref="AA28">FI[[#This Row],[25-Apr]]*(IF(FI[[#This Row],[Group Assignment]:[Group Assignment]] = "CHOW", 3.1, 4.9))</f>
        <v>95.550000000000011</v>
      </c>
      <c r="AB28" s="17" cm="1">
        <f t="array" ref="AB28">FI[[#This Row],[26-Apr]]*(IF(FI[[#This Row],[Group Assignment]:[Group Assignment]] = "CHOW", 3.1, 4.9))</f>
        <v>78.889999999999972</v>
      </c>
      <c r="AC28" s="17" cm="1">
        <f t="array" ref="AC28">FI[[#This Row],[27-Apr]]*(IF(FI[[#This Row],[Group Assignment]:[Group Assignment]] = "CHOW", 3.1, 4.9))</f>
        <v>99.47</v>
      </c>
      <c r="AD28" s="17" cm="1">
        <f t="array" ref="AD28">FI[[#This Row],[28-Apr]]*(IF(FI[[#This Row],[Group Assignment]:[Group Assignment]] = "CHOW", 3.1, 4.9))</f>
        <v>99.960000000000036</v>
      </c>
      <c r="AE28" s="17" cm="1">
        <f t="array" ref="AE28">FI[[#This Row],[29-Apr]]*(IF(FI[[#This Row],[Group Assignment]:[Group Assignment]] = "CHOW", 3.1, 4.9))</f>
        <v>79.86999999999999</v>
      </c>
      <c r="AF28" s="17" cm="1">
        <f t="array" ref="AF28">FI[[#This Row],[30-Apr]]*(IF(FI[[#This Row],[Group Assignment]:[Group Assignment]] = "CHOW", 3.1, 4.9))</f>
        <v>77.910000000000039</v>
      </c>
      <c r="AG28" s="17" cm="1">
        <f t="array" ref="AG28">FI[[#This Row],[1-May]]*(IF(FI[[#This Row],[Group Assignment]:[Group Assignment]] = "CHOW", 3.1, 4.9))</f>
        <v>71.050000000000011</v>
      </c>
      <c r="AH28" s="17" cm="1">
        <f t="array" ref="AH28">FI[[#This Row],[2-May]]*(IF(FI[[#This Row],[Group Assignment]:[Group Assignment]] = "CHOW", 3.1, 4.9))</f>
        <v>99.47</v>
      </c>
      <c r="AI28" s="17" cm="1">
        <f t="array" ref="AI28">FI[[#This Row],[3-May]]*(IF(FI[[#This Row],[Group Assignment]:[Group Assignment]] = "CHOW", 3.1, 4.9))</f>
        <v>67.130000000000024</v>
      </c>
      <c r="AJ28" s="17" cm="1">
        <f t="array" ref="AJ28">FI[[#This Row],[4-May]]*(IF(FI[[#This Row],[Group Assignment]:[Group Assignment]] = "CHOW", 3.1, 4.9))</f>
        <v>110.25000000000001</v>
      </c>
      <c r="AK28" s="17" cm="1">
        <f t="array" ref="AK28">FI[[#This Row],[5-May]]*(IF(FI[[#This Row],[Group Assignment]:[Group Assignment]] = "CHOW", 3.1, 4.9))</f>
        <v>90.160000000000039</v>
      </c>
      <c r="AL28" s="17" cm="1">
        <f t="array" ref="AL28">FI[[#This Row],[6-May]]*(IF(FI[[#This Row],[Group Assignment]:[Group Assignment]] = "CHOW", 3.1, 4.9))</f>
        <v>70.070000000000064</v>
      </c>
      <c r="AM28" s="17" cm="1">
        <f t="array" ref="AM28">FI[[#This Row],[7-May]]*(IF(FI[[#This Row],[Group Assignment]:[Group Assignment]] = "CHOW", 3.1, 4.9))</f>
        <v>77.419999999999987</v>
      </c>
      <c r="AN28" s="17" cm="1">
        <f t="array" ref="AN28">FI[[#This Row],[8-May]]*(IF(FI[[#This Row],[Group Assignment]:[Group Assignment]] = "CHOW", 3.1, 4.9))</f>
        <v>76.930000000000021</v>
      </c>
      <c r="AO28" s="17" cm="1">
        <f t="array" ref="AO28">FI[[#This Row],[9-May]]*(IF(FI[[#This Row],[Group Assignment]:[Group Assignment]] = "CHOW", 3.1, 4.9))</f>
        <v>73.010000000000048</v>
      </c>
      <c r="AP28" s="17" cm="1">
        <f t="array" ref="AP28">FI[[#This Row],[10-May]]*(IF(FI[[#This Row],[Group Assignment]:[Group Assignment]] = "CHOW", 3.1, 4.9))</f>
        <v>88.689999999999984</v>
      </c>
      <c r="AQ28" s="17" cm="1">
        <f t="array" ref="AQ28">FI[[#This Row],[11-May]]*(IF(FI[[#This Row],[Group Assignment]:[Group Assignment]] = "CHOW", 3.1, 4.9))</f>
        <v>79.380000000000024</v>
      </c>
      <c r="AR28" s="17"/>
      <c r="AS28" s="17" cm="1">
        <f t="array" ref="AS28">FI[[#This Row],[13-May]]*(IF(FI[[#This Row],[Group Assignment]:[Group Assignment]] = "CHOW", 3.1, 4.9))</f>
        <v>144.05999999999997</v>
      </c>
      <c r="AT28" s="17" cm="1">
        <f t="array" ref="AT28">FI[[#This Row],[14-May]]*(IF(FI[[#This Row],[Group Assignment]:[Group Assignment]] = "CHOW", 3.1, 4.9))</f>
        <v>90.65</v>
      </c>
      <c r="AU28" s="17" cm="1">
        <f t="array" ref="AU28">FI[[#This Row],[15-May]]*(IF(FI[[#This Row],[Group Assignment]:[Group Assignment]] = "CHOW", 3.1, 4.9))</f>
        <v>90.160000000000039</v>
      </c>
      <c r="AV28" s="17" cm="1">
        <f t="array" ref="AV28">FI[[#This Row],[16-May]]*(IF(FI[[#This Row],[Group Assignment]:[Group Assignment]] = "CHOW", 3.1, 4.9))</f>
        <v>58.800000000000004</v>
      </c>
      <c r="AW28" s="17" cm="1">
        <f t="array" ref="AW28">FI[[#This Row],[17-May]]*(IF(FI[[#This Row],[Group Assignment]:[Group Assignment]] = "CHOW", 3.1, 4.9))</f>
        <v>88.689999999999984</v>
      </c>
      <c r="AX28" s="17" cm="1">
        <f t="array" ref="AX28">FI[[#This Row],[18-May]]*(IF(FI[[#This Row],[Group Assignment]:[Group Assignment]] = "CHOW", 3.1, 4.9))</f>
        <v>86.240000000000052</v>
      </c>
      <c r="AY28" s="17" cm="1">
        <f t="array" ref="AY28">FI[[#This Row],[19-May]]*(IF(FI[[#This Row],[Group Assignment]:[Group Assignment]] = "CHOW", 3.1, 4.9))</f>
        <v>72.030000000000015</v>
      </c>
      <c r="AZ28" s="17" cm="1">
        <f t="array" ref="AZ28">FI[[#This Row],[20-May]]*(IF(FI[[#This Row],[Group Assignment]:[Group Assignment]] = "CHOW", 3.1, 4.9))</f>
        <v>113.68000000000002</v>
      </c>
      <c r="BA28" s="17" cm="1">
        <f t="array" ref="BA28">FI[[#This Row],[21-May]]*(IF(FI[[#This Row],[Group Assignment]:[Group Assignment]] = "CHOW", 3.1, 4.9))</f>
        <v>79.380000000000024</v>
      </c>
      <c r="BB28" s="17" cm="1">
        <f t="array" ref="BB28">FI[[#This Row],[22-May]]*(IF(FI[[#This Row],[Group Assignment]:[Group Assignment]] = "CHOW", 3.1, 4.9))</f>
        <v>93.589999999999975</v>
      </c>
      <c r="BC28" s="17" cm="1">
        <f t="array" ref="BC28">FI[[#This Row],[23-May]]*(IF(FI[[#This Row],[Group Assignment]:[Group Assignment]] = "CHOW", 3.1, 4.9))</f>
        <v>82.810000000000031</v>
      </c>
      <c r="BD28" s="17" cm="1">
        <f t="array" ref="BD28">FI[[#This Row],[24-May]]*(IF(FI[[#This Row],[Group Assignment]:[Group Assignment]] = "CHOW", 3.1, 4.9))</f>
        <v>85.260000000000034</v>
      </c>
      <c r="BE28" s="17" cm="1">
        <f t="array" ref="BE28">FI[[#This Row],[25-May]]*(IF(FI[[#This Row],[Group Assignment]:[Group Assignment]] = "CHOW", 3.1, 4.9))</f>
        <v>137.69000000000011</v>
      </c>
      <c r="BF28" s="17" cm="1">
        <f t="array" ref="BF28">FI[[#This Row],[26-May]]*(IF(FI[[#This Row],[Group Assignment]:[Group Assignment]] = "CHOW", 3.1, 4.9))</f>
        <v>61.739999999999974</v>
      </c>
      <c r="BG28" s="17" cm="1">
        <f t="array" ref="BG28">FI[[#This Row],[27-May]]*(IF(FI[[#This Row],[Group Assignment]:[Group Assignment]] = "CHOW", 3.1, 4.9))</f>
        <v>79.86999999999999</v>
      </c>
      <c r="BH28" s="17" cm="1">
        <f t="array" ref="BH28">FI[[#This Row],[28-May]]*(IF(FI[[#This Row],[Group Assignment]:[Group Assignment]] = "CHOW", 3.1, 4.9))</f>
        <v>83.789999999999978</v>
      </c>
      <c r="BI28" s="17" cm="1">
        <f t="array" ref="BI28">FI[[#This Row],[29-May]]*(IF(FI[[#This Row],[Group Assignment]:[Group Assignment]] = "CHOW", 3.1, 4.9))</f>
        <v>78.400000000000006</v>
      </c>
      <c r="BJ28" s="17" cm="1">
        <f t="array" ref="BJ28">FI[[#This Row],[30-May]]*(IF(FI[[#This Row],[Group Assignment]:[Group Assignment]] = "CHOW", 3.1, 4.9))</f>
        <v>93.589999999999975</v>
      </c>
      <c r="BK28" s="17" cm="1">
        <f t="array" ref="BK28">FI[[#This Row],[31-May]]*(IF(FI[[#This Row],[Group Assignment]:[Group Assignment]] = "CHOW", 3.1, 4.9))</f>
        <v>84.77</v>
      </c>
      <c r="BL28" s="17" cm="1">
        <f t="array" ref="BL28">FI[[#This Row],[1-Jun]]*(IF(FI[[#This Row],[Group Assignment]:[Group Assignment]] = "CHOW", 3.1, 4.9))</f>
        <v>104.85999999999997</v>
      </c>
      <c r="BM28" s="17" cm="1">
        <f t="array" ref="BM28">FI[[#This Row],[2-Jun]]*(IF(FI[[#This Row],[Group Assignment]:[Group Assignment]] = "CHOW", 3.1, 4.9))</f>
        <v>79.870000000000061</v>
      </c>
      <c r="BN28" s="17" cm="1">
        <f t="array" ref="BN28">FI[[#This Row],[3-Jun]]*(IF(FI[[#This Row],[Group Assignment]:[Group Assignment]] = "CHOW", 3.1, 4.9))</f>
        <v>49</v>
      </c>
    </row>
    <row r="29" spans="1:66">
      <c r="A29" s="14">
        <v>64</v>
      </c>
      <c r="B29" t="s">
        <v>48</v>
      </c>
      <c r="C29" t="s">
        <v>45</v>
      </c>
      <c r="D29" t="s">
        <v>252</v>
      </c>
      <c r="E29" s="17">
        <f>FI[[#This Row],[3-Apr]]*3.1</f>
        <v>76.260000000000218</v>
      </c>
      <c r="F29" s="17">
        <f>FI[[#This Row],[4-Apr]]*3.1</f>
        <v>70.059999999999718</v>
      </c>
      <c r="G29" s="17">
        <f>FI[[#This Row],[5-Apr]]*3.1</f>
        <v>73.160000000000011</v>
      </c>
      <c r="H29" s="17">
        <f>FI[[#This Row],[6-Apr]]*3.1</f>
        <v>65.100000000000293</v>
      </c>
      <c r="I29" s="17">
        <f>FI[[#This Row],[7-Apr]]*3.1</f>
        <v>89.9</v>
      </c>
      <c r="J29" s="17">
        <f>FI[[#This Row],[8-Apr]]*3.1</f>
        <v>66.959999999999823</v>
      </c>
      <c r="K29" s="27">
        <f>FI[[#This Row],[9-Apr]]*3.1</f>
        <v>71.92</v>
      </c>
      <c r="L29" s="17" cm="1">
        <f t="array" ref="L29">FI[[#This Row],[10-Apr]]*(IF(FI[[#This Row],[Group Assignment]:[Group Assignment]] = "CHOW", 3.1, 4.9))</f>
        <v>75.330000000000041</v>
      </c>
      <c r="M29" s="17" cm="1">
        <f t="array" ref="M29">FI[[#This Row],[11-Apr]]*(IF(FI[[#This Row],[Group Assignment]:[Group Assignment]] = "CHOW", 3.1, 4.9))</f>
        <v>83.390000000000043</v>
      </c>
      <c r="N29" s="17" cm="1">
        <f t="array" ref="N29">FI[[#This Row],[12-Apr]]*(IF(FI[[#This Row],[Group Assignment]:[Group Assignment]] = "CHOW", 3.1, 4.9))</f>
        <v>78.739999999999895</v>
      </c>
      <c r="O29" s="17" cm="1">
        <f t="array" ref="O29">FI[[#This Row],[13-Apr]]*(IF(FI[[#This Row],[Group Assignment]:[Group Assignment]] = "CHOW", 3.1, 4.9))</f>
        <v>93</v>
      </c>
      <c r="P29" s="17" cm="1">
        <f t="array" ref="P29">FI[[#This Row],[14-Apr]]*(IF(FI[[#This Row],[Group Assignment]:[Group Assignment]] = "CHOW", 3.1, 4.9))</f>
        <v>86.490000000000137</v>
      </c>
      <c r="Q29" s="17" cm="1">
        <f t="array" ref="Q29">FI[[#This Row],[15-Apr]]*(IF(FI[[#This Row],[Group Assignment]:[Group Assignment]] = "CHOW", 3.1, 4.9))</f>
        <v>81.840000000000146</v>
      </c>
      <c r="R29" s="17" cm="1">
        <f t="array" ref="R29">FI[[#This Row],[16-Apr]]*(IF(FI[[#This Row],[Group Assignment]:[Group Assignment]] = "CHOW", 3.1, 4.9))</f>
        <v>88.039999999999935</v>
      </c>
      <c r="S29" s="17" cm="1">
        <f t="array" ref="S29">FI[[#This Row],[17-Apr]]*(IF(FI[[#This Row],[Group Assignment]:[Group Assignment]] = "CHOW", 3.1, 4.9))</f>
        <v>83.700000000000074</v>
      </c>
      <c r="T29" s="17" cm="1">
        <f t="array" ref="T29">FI[[#This Row],[18-Apr]]*(IF(FI[[#This Row],[Group Assignment]:[Group Assignment]] = "CHOW", 3.1, 4.9))</f>
        <v>105.08999999999993</v>
      </c>
      <c r="U29" s="17" cm="1">
        <f t="array" ref="U29">FI[[#This Row],[19-Apr]]*(IF(FI[[#This Row],[Group Assignment]:[Group Assignment]] = "CHOW", 3.1, 4.9))</f>
        <v>74.089999999999861</v>
      </c>
      <c r="V29" s="17" cm="1">
        <f t="array" ref="V29">FI[[#This Row],[20-Apr]]*(IF(FI[[#This Row],[Group Assignment]:[Group Assignment]] = "CHOW", 3.1, 4.9))</f>
        <v>93</v>
      </c>
      <c r="W29" s="17" cm="1">
        <f t="array" ref="W29">FI[[#This Row],[21-Apr]]*(IF(FI[[#This Row],[Group Assignment]:[Group Assignment]] = "CHOW", 3.1, 4.9))</f>
        <v>89.589999999999861</v>
      </c>
      <c r="X29" s="17" cm="1">
        <f t="array" ref="X29">FI[[#This Row],[22-Apr]]*(IF(FI[[#This Row],[Group Assignment]:[Group Assignment]] = "CHOW", 3.1, 4.9))</f>
        <v>86.800000000000139</v>
      </c>
      <c r="Y29" s="17" cm="1">
        <f t="array" ref="Y29">FI[[#This Row],[23-Apr]]*(IF(FI[[#This Row],[Group Assignment]:[Group Assignment]] = "CHOW", 3.1, 4.9))</f>
        <v>91.449999999999861</v>
      </c>
      <c r="Z29" s="17" cm="1">
        <f t="array" ref="Z29">FI[[#This Row],[24-Apr]]*(IF(FI[[#This Row],[Group Assignment]:[Group Assignment]] = "CHOW", 3.1, 4.9))</f>
        <v>73.47</v>
      </c>
      <c r="AA29" s="17" cm="1">
        <f t="array" ref="AA29">FI[[#This Row],[25-Apr]]*(IF(FI[[#This Row],[Group Assignment]:[Group Assignment]] = "CHOW", 3.1, 4.9))</f>
        <v>86.179999999999922</v>
      </c>
      <c r="AB29" s="17" cm="1">
        <f t="array" ref="AB29">FI[[#This Row],[26-Apr]]*(IF(FI[[#This Row],[Group Assignment]:[Group Assignment]] = "CHOW", 3.1, 4.9))</f>
        <v>81.530000000000072</v>
      </c>
      <c r="AC29" s="17" cm="1">
        <f t="array" ref="AC29">FI[[#This Row],[27-Apr]]*(IF(FI[[#This Row],[Group Assignment]:[Group Assignment]] = "CHOW", 3.1, 4.9))</f>
        <v>91.13999999999993</v>
      </c>
      <c r="AD29" s="17" cm="1">
        <f t="array" ref="AD29">FI[[#This Row],[28-Apr]]*(IF(FI[[#This Row],[Group Assignment]:[Group Assignment]] = "CHOW", 3.1, 4.9))</f>
        <v>87.110000000000213</v>
      </c>
      <c r="AE29" s="17" cm="1">
        <f t="array" ref="AE29">FI[[#This Row],[29-Apr]]*(IF(FI[[#This Row],[Group Assignment]:[Group Assignment]] = "CHOW", 3.1, 4.9))</f>
        <v>85.249999999999716</v>
      </c>
      <c r="AF29" s="17" cm="1">
        <f t="array" ref="AF29">FI[[#This Row],[30-Apr]]*(IF(FI[[#This Row],[Group Assignment]:[Group Assignment]] = "CHOW", 3.1, 4.9))</f>
        <v>82.460000000000079</v>
      </c>
      <c r="AG29" s="17" cm="1">
        <f t="array" ref="AG29">FI[[#This Row],[1-May]]*(IF(FI[[#This Row],[Group Assignment]:[Group Assignment]] = "CHOW", 3.1, 4.9))</f>
        <v>89.900000000000148</v>
      </c>
      <c r="AH29" s="17" cm="1">
        <f t="array" ref="AH29">FI[[#This Row],[2-May]]*(IF(FI[[#This Row],[Group Assignment]:[Group Assignment]] = "CHOW", 3.1, 4.9))</f>
        <v>98.57999999999997</v>
      </c>
      <c r="AI29" s="17" cm="1">
        <f t="array" ref="AI29">FI[[#This Row],[3-May]]*(IF(FI[[#This Row],[Group Assignment]:[Group Assignment]] = "CHOW", 3.1, 4.9))</f>
        <v>69.75</v>
      </c>
      <c r="AJ29" s="17" cm="1">
        <f t="array" ref="AJ29">FI[[#This Row],[4-May]]*(IF(FI[[#This Row],[Group Assignment]:[Group Assignment]] = "CHOW", 3.1, 4.9))</f>
        <v>98.579999999999927</v>
      </c>
      <c r="AK29" s="17" cm="1">
        <f t="array" ref="AK29">FI[[#This Row],[5-May]]*(IF(FI[[#This Row],[Group Assignment]:[Group Assignment]] = "CHOW", 3.1, 4.9))</f>
        <v>100.44000000000015</v>
      </c>
      <c r="AL29" s="17" cm="1">
        <f t="array" ref="AL29">FI[[#This Row],[6-May]]*(IF(FI[[#This Row],[Group Assignment]:[Group Assignment]] = "CHOW", 3.1, 4.9))</f>
        <v>74.709999999999866</v>
      </c>
      <c r="AM29" s="17" cm="1">
        <f t="array" ref="AM29">FI[[#This Row],[7-May]]*(IF(FI[[#This Row],[Group Assignment]:[Group Assignment]] = "CHOW", 3.1, 4.9))</f>
        <v>78.430000000000064</v>
      </c>
      <c r="AN29" s="17" cm="1">
        <f t="array" ref="AN29">FI[[#This Row],[8-May]]*(IF(FI[[#This Row],[Group Assignment]:[Group Assignment]] = "CHOW", 3.1, 4.9))</f>
        <v>95.790000000000219</v>
      </c>
      <c r="AO29" s="17" cm="1">
        <f t="array" ref="AO29">FI[[#This Row],[9-May]]*(IF(FI[[#This Row],[Group Assignment]:[Group Assignment]] = "CHOW", 3.1, 4.9))</f>
        <v>74.089999999999932</v>
      </c>
      <c r="AP29" s="17" cm="1">
        <f t="array" ref="AP29">FI[[#This Row],[10-May]]*(IF(FI[[#This Row],[Group Assignment]:[Group Assignment]] = "CHOW", 3.1, 4.9))</f>
        <v>80.910000000000011</v>
      </c>
      <c r="AQ29" s="17" cm="1">
        <f t="array" ref="AQ29">FI[[#This Row],[11-May]]*(IF(FI[[#This Row],[Group Assignment]:[Group Assignment]] = "CHOW", 3.1, 4.9))</f>
        <v>90.829999999999856</v>
      </c>
      <c r="AR29" s="17"/>
      <c r="AS29" s="17" cm="1">
        <f t="array" ref="AS29">FI[[#This Row],[13-May]]*(IF(FI[[#This Row],[Group Assignment]:[Group Assignment]] = "CHOW", 3.1, 4.9))</f>
        <v>183.21000000000004</v>
      </c>
      <c r="AT29" s="17" cm="1">
        <f t="array" ref="AT29">FI[[#This Row],[14-May]]*(IF(FI[[#This Row],[Group Assignment]:[Group Assignment]] = "CHOW", 3.1, 4.9))</f>
        <v>74.400000000000063</v>
      </c>
      <c r="AU29" s="17" cm="1">
        <f t="array" ref="AU29">FI[[#This Row],[15-May]]*(IF(FI[[#This Row],[Group Assignment]:[Group Assignment]] = "CHOW", 3.1, 4.9))</f>
        <v>88.349999999999937</v>
      </c>
      <c r="AV29" s="17" cm="1">
        <f t="array" ref="AV29">FI[[#This Row],[16-May]]*(IF(FI[[#This Row],[Group Assignment]:[Group Assignment]] = "CHOW", 3.1, 4.9))</f>
        <v>85.870000000000104</v>
      </c>
      <c r="AW29" s="17" cm="1">
        <f t="array" ref="AW29">FI[[#This Row],[17-May]]*(IF(FI[[#This Row],[Group Assignment]:[Group Assignment]] = "CHOW", 3.1, 4.9))</f>
        <v>83.39</v>
      </c>
      <c r="AX29" s="17" cm="1">
        <f t="array" ref="AX29">FI[[#This Row],[18-May]]*(IF(FI[[#This Row],[Group Assignment]:[Group Assignment]] = "CHOW", 3.1, 4.9))</f>
        <v>65.099999999999966</v>
      </c>
      <c r="AY29" s="17" cm="1">
        <f t="array" ref="AY29">FI[[#This Row],[19-May]]*(IF(FI[[#This Row],[Group Assignment]:[Group Assignment]] = "CHOW", 3.1, 4.9))</f>
        <v>96.410000000000011</v>
      </c>
      <c r="AZ29" s="17" cm="1">
        <f t="array" ref="AZ29">FI[[#This Row],[20-May]]*(IF(FI[[#This Row],[Group Assignment]:[Group Assignment]] = "CHOW", 3.1, 4.9))</f>
        <v>79.67</v>
      </c>
      <c r="BA29" s="17" cm="1">
        <f t="array" ref="BA29">FI[[#This Row],[21-May]]*(IF(FI[[#This Row],[Group Assignment]:[Group Assignment]] = "CHOW", 3.1, 4.9))</f>
        <v>85.869999999999791</v>
      </c>
      <c r="BB29" s="17" cm="1">
        <f t="array" ref="BB29">FI[[#This Row],[22-May]]*(IF(FI[[#This Row],[Group Assignment]:[Group Assignment]] = "CHOW", 3.1, 4.9))</f>
        <v>69.130000000000067</v>
      </c>
      <c r="BC29" s="17" cm="1">
        <f t="array" ref="BC29">FI[[#This Row],[23-May]]*(IF(FI[[#This Row],[Group Assignment]:[Group Assignment]] = "CHOW", 3.1, 4.9))</f>
        <v>87.110000000000113</v>
      </c>
      <c r="BD29" s="17" cm="1">
        <f t="array" ref="BD29">FI[[#This Row],[24-May]]*(IF(FI[[#This Row],[Group Assignment]:[Group Assignment]] = "CHOW", 3.1, 4.9))</f>
        <v>84.320000000000036</v>
      </c>
      <c r="BE29" s="17" cm="1">
        <f t="array" ref="BE29">FI[[#This Row],[25-May]]*(IF(FI[[#This Row],[Group Assignment]:[Group Assignment]] = "CHOW", 3.1, 4.9))</f>
        <v>100.44000000000023</v>
      </c>
      <c r="BF29" s="17" cm="1">
        <f t="array" ref="BF29">FI[[#This Row],[26-May]]*(IF(FI[[#This Row],[Group Assignment]:[Group Assignment]] = "CHOW", 3.1, 4.9))</f>
        <v>69.129999999999868</v>
      </c>
      <c r="BG29" s="17" cm="1">
        <f t="array" ref="BG29">FI[[#This Row],[27-May]]*(IF(FI[[#This Row],[Group Assignment]:[Group Assignment]] = "CHOW", 3.1, 4.9))</f>
        <v>69.44000000000014</v>
      </c>
      <c r="BH29" s="17" cm="1">
        <f t="array" ref="BH29">FI[[#This Row],[28-May]]*(IF(FI[[#This Row],[Group Assignment]:[Group Assignment]] = "CHOW", 3.1, 4.9))</f>
        <v>77.499999999999716</v>
      </c>
      <c r="BI29" s="17" cm="1">
        <f t="array" ref="BI29">FI[[#This Row],[29-May]]*(IF(FI[[#This Row],[Group Assignment]:[Group Assignment]] = "CHOW", 3.1, 4.9))</f>
        <v>69.750000000000142</v>
      </c>
      <c r="BJ29" s="17" cm="1">
        <f t="array" ref="BJ29">FI[[#This Row],[30-May]]*(IF(FI[[#This Row],[Group Assignment]:[Group Assignment]] = "CHOW", 3.1, 4.9))</f>
        <v>77.189999999999785</v>
      </c>
      <c r="BK29" s="17" cm="1">
        <f t="array" ref="BK29">FI[[#This Row],[31-May]]*(IF(FI[[#This Row],[Group Assignment]:[Group Assignment]] = "CHOW", 3.1, 4.9))</f>
        <v>83.700000000000287</v>
      </c>
      <c r="BL29" s="17" cm="1">
        <f t="array" ref="BL29">FI[[#This Row],[1-Jun]]*(IF(FI[[#This Row],[Group Assignment]:[Group Assignment]] = "CHOW", 3.1, 4.9))</f>
        <v>114.69999999999993</v>
      </c>
      <c r="BM29" s="17" cm="1">
        <f t="array" ref="BM29">FI[[#This Row],[2-Jun]]*(IF(FI[[#This Row],[Group Assignment]:[Group Assignment]] = "CHOW", 3.1, 4.9))</f>
        <v>86.800000000000068</v>
      </c>
      <c r="BN29" s="17" cm="1">
        <f t="array" ref="BN29">FI[[#This Row],[3-Jun]]*(IF(FI[[#This Row],[Group Assignment]:[Group Assignment]] = "CHOW", 3.1, 4.9))</f>
        <v>31</v>
      </c>
    </row>
    <row r="30" spans="1:66">
      <c r="A30" s="13">
        <v>65</v>
      </c>
      <c r="B30" t="s">
        <v>48</v>
      </c>
      <c r="C30" t="s">
        <v>46</v>
      </c>
      <c r="D30" t="s">
        <v>252</v>
      </c>
      <c r="E30" s="17">
        <f>FI[[#This Row],[3-Apr]]*3.1</f>
        <v>83.390000000000285</v>
      </c>
      <c r="F30" s="17">
        <f>FI[[#This Row],[4-Apr]]*3.1</f>
        <v>79.979999999999791</v>
      </c>
      <c r="G30" s="17">
        <f>FI[[#This Row],[5-Apr]]*3.1</f>
        <v>71.919999999999931</v>
      </c>
      <c r="H30" s="17">
        <f>FI[[#This Row],[6-Apr]]*3.1</f>
        <v>62.000000000000213</v>
      </c>
      <c r="I30" s="17">
        <f>FI[[#This Row],[7-Apr]]*3.1</f>
        <v>76.259999999999934</v>
      </c>
      <c r="J30" s="17">
        <f>FI[[#This Row],[8-Apr]]*3.1</f>
        <v>61.69</v>
      </c>
      <c r="K30" s="27">
        <f>FI[[#This Row],[9-Apr]]*3.1</f>
        <v>79.050000000000068</v>
      </c>
      <c r="L30" s="17" cm="1">
        <f t="array" ref="L30">FI[[#This Row],[10-Apr]]*(IF(FI[[#This Row],[Group Assignment]:[Group Assignment]] = "CHOW", 3.1, 4.9))</f>
        <v>114.16999999999999</v>
      </c>
      <c r="M30" s="17" cm="1">
        <f t="array" ref="M30">FI[[#This Row],[11-Apr]]*(IF(FI[[#This Row],[Group Assignment]:[Group Assignment]] = "CHOW", 3.1, 4.9))</f>
        <v>140.63000000000002</v>
      </c>
      <c r="N30" s="17" cm="1">
        <f t="array" ref="N30">FI[[#This Row],[12-Apr]]*(IF(FI[[#This Row],[Group Assignment]:[Group Assignment]] = "CHOW", 3.1, 4.9))</f>
        <v>99.960000000000036</v>
      </c>
      <c r="O30" s="17" cm="1">
        <f t="array" ref="O30">FI[[#This Row],[13-Apr]]*(IF(FI[[#This Row],[Group Assignment]:[Group Assignment]] = "CHOW", 3.1, 4.9))</f>
        <v>125.43999999999998</v>
      </c>
      <c r="P30" s="17" cm="1">
        <f t="array" ref="P30">FI[[#This Row],[14-Apr]]*(IF(FI[[#This Row],[Group Assignment]:[Group Assignment]] = "CHOW", 3.1, 4.9))</f>
        <v>131.32</v>
      </c>
      <c r="Q30" s="17" cm="1">
        <f t="array" ref="Q30">FI[[#This Row],[15-Apr]]*(IF(FI[[#This Row],[Group Assignment]:[Group Assignment]] = "CHOW", 3.1, 4.9))</f>
        <v>108.28999999999998</v>
      </c>
      <c r="R30" s="17" cm="1">
        <f t="array" ref="R30">FI[[#This Row],[16-Apr]]*(IF(FI[[#This Row],[Group Assignment]:[Group Assignment]] = "CHOW", 3.1, 4.9))</f>
        <v>131.80999999999997</v>
      </c>
      <c r="S30" s="17" cm="1">
        <f t="array" ref="S30">FI[[#This Row],[17-Apr]]*(IF(FI[[#This Row],[Group Assignment]:[Group Assignment]] = "CHOW", 3.1, 4.9))</f>
        <v>114.17000000000006</v>
      </c>
      <c r="T30" s="17" cm="1">
        <f t="array" ref="T30">FI[[#This Row],[18-Apr]]*(IF(FI[[#This Row],[Group Assignment]:[Group Assignment]] = "CHOW", 3.1, 4.9))</f>
        <v>118.08999999999997</v>
      </c>
      <c r="U30" s="17" cm="1">
        <f t="array" ref="U30">FI[[#This Row],[19-Apr]]*(IF(FI[[#This Row],[Group Assignment]:[Group Assignment]] = "CHOW", 3.1, 4.9))</f>
        <v>98.000000000000071</v>
      </c>
      <c r="V30" s="17" cm="1">
        <f t="array" ref="V30">FI[[#This Row],[20-Apr]]*(IF(FI[[#This Row],[Group Assignment]:[Group Assignment]] = "CHOW", 3.1, 4.9))</f>
        <v>137.69000000000003</v>
      </c>
      <c r="W30" s="17" cm="1">
        <f t="array" ref="W30">FI[[#This Row],[21-Apr]]*(IF(FI[[#This Row],[Group Assignment]:[Group Assignment]] = "CHOW", 3.1, 4.9))</f>
        <v>82.320000000000064</v>
      </c>
      <c r="X30" s="17" cm="1">
        <f t="array" ref="X30">FI[[#This Row],[22-Apr]]*(IF(FI[[#This Row],[Group Assignment]:[Group Assignment]] = "CHOW", 3.1, 4.9))</f>
        <v>95.550000000000011</v>
      </c>
      <c r="Y30" s="17" cm="1">
        <f t="array" ref="Y30">FI[[#This Row],[23-Apr]]*(IF(FI[[#This Row],[Group Assignment]:[Group Assignment]] = "CHOW", 3.1, 4.9))</f>
        <v>97.509999999999962</v>
      </c>
      <c r="Z30" s="17" cm="1">
        <f t="array" ref="Z30">FI[[#This Row],[24-Apr]]*(IF(FI[[#This Row],[Group Assignment]:[Group Assignment]] = "CHOW", 3.1, 4.9))</f>
        <v>103.88000000000009</v>
      </c>
      <c r="AA30" s="17" cm="1">
        <f t="array" ref="AA30">FI[[#This Row],[25-Apr]]*(IF(FI[[#This Row],[Group Assignment]:[Group Assignment]] = "CHOW", 3.1, 4.9))</f>
        <v>98.979999999999947</v>
      </c>
      <c r="AB30" s="17" cm="1">
        <f t="array" ref="AB30">FI[[#This Row],[26-Apr]]*(IF(FI[[#This Row],[Group Assignment]:[Group Assignment]] = "CHOW", 3.1, 4.9))</f>
        <v>89.669999999999987</v>
      </c>
      <c r="AC30" s="17" cm="1">
        <f t="array" ref="AC30">FI[[#This Row],[27-Apr]]*(IF(FI[[#This Row],[Group Assignment]:[Group Assignment]] = "CHOW", 3.1, 4.9))</f>
        <v>101.42999999999995</v>
      </c>
      <c r="AD30" s="17" cm="1">
        <f t="array" ref="AD30">FI[[#This Row],[28-Apr]]*(IF(FI[[#This Row],[Group Assignment]:[Group Assignment]] = "CHOW", 3.1, 4.9))</f>
        <v>78.890000000000043</v>
      </c>
      <c r="AE30" s="17" cm="1">
        <f t="array" ref="AE30">FI[[#This Row],[29-Apr]]*(IF(FI[[#This Row],[Group Assignment]:[Group Assignment]] = "CHOW", 3.1, 4.9))</f>
        <v>75.459999999999965</v>
      </c>
      <c r="AF30" s="17" cm="1">
        <f t="array" ref="AF30">FI[[#This Row],[30-Apr]]*(IF(FI[[#This Row],[Group Assignment]:[Group Assignment]] = "CHOW", 3.1, 4.9))</f>
        <v>84.77</v>
      </c>
      <c r="AG30" s="17" cm="1">
        <f t="array" ref="AG30">FI[[#This Row],[1-May]]*(IF(FI[[#This Row],[Group Assignment]:[Group Assignment]] = "CHOW", 3.1, 4.9))</f>
        <v>87.22</v>
      </c>
      <c r="AH30" s="17" cm="1">
        <f t="array" ref="AH30">FI[[#This Row],[2-May]]*(IF(FI[[#This Row],[Group Assignment]:[Group Assignment]] = "CHOW", 3.1, 4.9))</f>
        <v>107.79999999999997</v>
      </c>
      <c r="AI30" s="17" cm="1">
        <f t="array" ref="AI30">FI[[#This Row],[3-May]]*(IF(FI[[#This Row],[Group Assignment]:[Group Assignment]] = "CHOW", 3.1, 4.9))</f>
        <v>80.360000000000028</v>
      </c>
      <c r="AJ30" s="17" cm="1">
        <f t="array" ref="AJ30">FI[[#This Row],[4-May]]*(IF(FI[[#This Row],[Group Assignment]:[Group Assignment]] = "CHOW", 3.1, 4.9))</f>
        <v>124.46000000000004</v>
      </c>
      <c r="AK30" s="17" cm="1">
        <f t="array" ref="AK30">FI[[#This Row],[5-May]]*(IF(FI[[#This Row],[Group Assignment]:[Group Assignment]] = "CHOW", 3.1, 4.9))</f>
        <v>97.019999999999953</v>
      </c>
      <c r="AL30" s="17" cm="1">
        <f t="array" ref="AL30">FI[[#This Row],[6-May]]*(IF(FI[[#This Row],[Group Assignment]:[Group Assignment]] = "CHOW", 3.1, 4.9))</f>
        <v>92.609999999999971</v>
      </c>
      <c r="AM30" s="17" cm="1">
        <f t="array" ref="AM30">FI[[#This Row],[7-May]]*(IF(FI[[#This Row],[Group Assignment]:[Group Assignment]] = "CHOW", 3.1, 4.9))</f>
        <v>83.299999999999983</v>
      </c>
      <c r="AN30" s="17" cm="1">
        <f t="array" ref="AN30">FI[[#This Row],[8-May]]*(IF(FI[[#This Row],[Group Assignment]:[Group Assignment]] = "CHOW", 3.1, 4.9))</f>
        <v>103.39000000000004</v>
      </c>
      <c r="AO30" s="17" cm="1">
        <f t="array" ref="AO30">FI[[#This Row],[9-May]]*(IF(FI[[#This Row],[Group Assignment]:[Group Assignment]] = "CHOW", 3.1, 4.9))</f>
        <v>98.489999999999981</v>
      </c>
      <c r="AP30" s="17" cm="1">
        <f t="array" ref="AP30">FI[[#This Row],[10-May]]*(IF(FI[[#This Row],[Group Assignment]:[Group Assignment]] = "CHOW", 3.1, 4.9))</f>
        <v>108.77999999999996</v>
      </c>
      <c r="AQ30" s="17" cm="1">
        <f t="array" ref="AQ30">FI[[#This Row],[11-May]]*(IF(FI[[#This Row],[Group Assignment]:[Group Assignment]] = "CHOW", 3.1, 4.9))</f>
        <v>99.47000000000007</v>
      </c>
      <c r="AR30" s="17"/>
      <c r="AS30" s="17" cm="1">
        <f t="array" ref="AS30">FI[[#This Row],[13-May]]*(IF(FI[[#This Row],[Group Assignment]:[Group Assignment]] = "CHOW", 3.1, 4.9))</f>
        <v>200.40999999999997</v>
      </c>
      <c r="AT30" s="17" cm="1">
        <f t="array" ref="AT30">FI[[#This Row],[14-May]]*(IF(FI[[#This Row],[Group Assignment]:[Group Assignment]] = "CHOW", 3.1, 4.9))</f>
        <v>89.670000000000059</v>
      </c>
      <c r="AU30" s="17" cm="1">
        <f t="array" ref="AU30">FI[[#This Row],[15-May]]*(IF(FI[[#This Row],[Group Assignment]:[Group Assignment]] = "CHOW", 3.1, 4.9))</f>
        <v>108.77999999999996</v>
      </c>
      <c r="AV30" s="17" cm="1">
        <f t="array" ref="AV30">FI[[#This Row],[16-May]]*(IF(FI[[#This Row],[Group Assignment]:[Group Assignment]] = "CHOW", 3.1, 4.9))</f>
        <v>97.510000000000034</v>
      </c>
      <c r="AW30" s="17" cm="1">
        <f t="array" ref="AW30">FI[[#This Row],[17-May]]*(IF(FI[[#This Row],[Group Assignment]:[Group Assignment]] = "CHOW", 3.1, 4.9))</f>
        <v>91.630000000000095</v>
      </c>
      <c r="AX30" s="17" cm="1">
        <f t="array" ref="AX30">FI[[#This Row],[18-May]]*(IF(FI[[#This Row],[Group Assignment]:[Group Assignment]] = "CHOW", 3.1, 4.9))</f>
        <v>88.689999999999984</v>
      </c>
      <c r="AY30" s="17" cm="1">
        <f t="array" ref="AY30">FI[[#This Row],[19-May]]*(IF(FI[[#This Row],[Group Assignment]:[Group Assignment]] = "CHOW", 3.1, 4.9))</f>
        <v>99.959999999999965</v>
      </c>
      <c r="AZ30" s="17" cm="1">
        <f t="array" ref="AZ30">FI[[#This Row],[20-May]]*(IF(FI[[#This Row],[Group Assignment]:[Group Assignment]] = "CHOW", 3.1, 4.9))</f>
        <v>113.18999999999998</v>
      </c>
      <c r="BA30" s="17" cm="1">
        <f t="array" ref="BA30">FI[[#This Row],[21-May]]*(IF(FI[[#This Row],[Group Assignment]:[Group Assignment]] = "CHOW", 3.1, 4.9))</f>
        <v>102.89999999999995</v>
      </c>
      <c r="BB30" s="17" cm="1">
        <f t="array" ref="BB30">FI[[#This Row],[22-May]]*(IF(FI[[#This Row],[Group Assignment]:[Group Assignment]] = "CHOW", 3.1, 4.9))</f>
        <v>79.870000000000061</v>
      </c>
      <c r="BC30" s="17" cm="1">
        <f t="array" ref="BC30">FI[[#This Row],[23-May]]*(IF(FI[[#This Row],[Group Assignment]:[Group Assignment]] = "CHOW", 3.1, 4.9))</f>
        <v>108.78000000000002</v>
      </c>
      <c r="BD30" s="17" cm="1">
        <f t="array" ref="BD30">FI[[#This Row],[24-May]]*(IF(FI[[#This Row],[Group Assignment]:[Group Assignment]] = "CHOW", 3.1, 4.9))</f>
        <v>90.159999999999968</v>
      </c>
      <c r="BE30" s="17" cm="1">
        <f t="array" ref="BE30">FI[[#This Row],[25-May]]*(IF(FI[[#This Row],[Group Assignment]:[Group Assignment]] = "CHOW", 3.1, 4.9))</f>
        <v>131.31999999999994</v>
      </c>
      <c r="BF30" s="17" cm="1">
        <f t="array" ref="BF30">FI[[#This Row],[26-May]]*(IF(FI[[#This Row],[Group Assignment]:[Group Assignment]] = "CHOW", 3.1, 4.9))</f>
        <v>85.750000000000071</v>
      </c>
      <c r="BG30" s="17" cm="1">
        <f t="array" ref="BG30">FI[[#This Row],[27-May]]*(IF(FI[[#This Row],[Group Assignment]:[Group Assignment]] = "CHOW", 3.1, 4.9))</f>
        <v>83.300000000000011</v>
      </c>
      <c r="BH30" s="17" cm="1">
        <f t="array" ref="BH30">FI[[#This Row],[28-May]]*(IF(FI[[#This Row],[Group Assignment]:[Group Assignment]] = "CHOW", 3.1, 4.9))</f>
        <v>90.65</v>
      </c>
      <c r="BI30" s="17" cm="1">
        <f t="array" ref="BI30">FI[[#This Row],[29-May]]*(IF(FI[[#This Row],[Group Assignment]:[Group Assignment]] = "CHOW", 3.1, 4.9))</f>
        <v>87.710000000000036</v>
      </c>
      <c r="BJ30" s="17" cm="1">
        <f t="array" ref="BJ30">FI[[#This Row],[30-May]]*(IF(FI[[#This Row],[Group Assignment]:[Group Assignment]] = "CHOW", 3.1, 4.9))</f>
        <v>97.51000000000009</v>
      </c>
      <c r="BK30" s="17" cm="1">
        <f t="array" ref="BK30">FI[[#This Row],[31-May]]*(IF(FI[[#This Row],[Group Assignment]:[Group Assignment]] = "CHOW", 3.1, 4.9))</f>
        <v>84.279999999999944</v>
      </c>
      <c r="BL30" s="17" cm="1">
        <f t="array" ref="BL30">FI[[#This Row],[1-Jun]]*(IF(FI[[#This Row],[Group Assignment]:[Group Assignment]] = "CHOW", 3.1, 4.9))</f>
        <v>146.02000000000001</v>
      </c>
      <c r="BM30" s="17" cm="1">
        <f t="array" ref="BM30">FI[[#This Row],[2-Jun]]*(IF(FI[[#This Row],[Group Assignment]:[Group Assignment]] = "CHOW", 3.1, 4.9))</f>
        <v>78.890000000000043</v>
      </c>
      <c r="BN30" s="17" cm="1">
        <f t="array" ref="BN30">FI[[#This Row],[3-Jun]]*(IF(FI[[#This Row],[Group Assignment]:[Group Assignment]] = "CHOW", 3.1, 4.9))</f>
        <v>78.890000000000029</v>
      </c>
    </row>
    <row r="31" spans="1:66">
      <c r="A31" s="14">
        <v>66</v>
      </c>
      <c r="B31" t="s">
        <v>48</v>
      </c>
      <c r="C31" t="s">
        <v>47</v>
      </c>
      <c r="D31" t="s">
        <v>252</v>
      </c>
      <c r="E31" s="17">
        <f>FI[[#This Row],[3-Apr]]*3.1</f>
        <v>69.75</v>
      </c>
      <c r="F31" s="17">
        <f>FI[[#This Row],[4-Apr]]*3.1</f>
        <v>68.2</v>
      </c>
      <c r="G31" s="17">
        <f>FI[[#This Row],[5-Apr]]*3.1</f>
        <v>69.749999999999929</v>
      </c>
      <c r="H31" s="17">
        <f>FI[[#This Row],[6-Apr]]*3.1</f>
        <v>65.100000000000065</v>
      </c>
      <c r="I31" s="17">
        <f>FI[[#This Row],[7-Apr]]*3.1</f>
        <v>84.320000000000036</v>
      </c>
      <c r="J31" s="17">
        <f>FI[[#This Row],[8-Apr]]*3.1</f>
        <v>63.239999999999895</v>
      </c>
      <c r="K31" s="27">
        <f>FI[[#This Row],[9-Apr]]*3.1</f>
        <v>75.950000000000145</v>
      </c>
      <c r="L31" s="17" cm="1">
        <f t="array" ref="L31">FI[[#This Row],[10-Apr]]*(IF(FI[[#This Row],[Group Assignment]:[Group Assignment]] = "CHOW", 3.1, 4.9))</f>
        <v>79.86999999999999</v>
      </c>
      <c r="M31" s="17" cm="1">
        <f t="array" ref="M31">FI[[#This Row],[11-Apr]]*(IF(FI[[#This Row],[Group Assignment]:[Group Assignment]] = "CHOW", 3.1, 4.9))</f>
        <v>116.13000000000009</v>
      </c>
      <c r="N31" s="17" cm="1">
        <f t="array" ref="N31">FI[[#This Row],[12-Apr]]*(IF(FI[[#This Row],[Group Assignment]:[Group Assignment]] = "CHOW", 3.1, 4.9))</f>
        <v>110.25000000000001</v>
      </c>
      <c r="O31" s="17" cm="1">
        <f t="array" ref="O31">FI[[#This Row],[13-Apr]]*(IF(FI[[#This Row],[Group Assignment]:[Group Assignment]] = "CHOW", 3.1, 4.9))</f>
        <v>106.82</v>
      </c>
      <c r="P31" s="17" cm="1">
        <f t="array" ref="P31">FI[[#This Row],[14-Apr]]*(IF(FI[[#This Row],[Group Assignment]:[Group Assignment]] = "CHOW", 3.1, 4.9))</f>
        <v>112.21000000000004</v>
      </c>
      <c r="Q31" s="17" cm="1">
        <f t="array" ref="Q31">FI[[#This Row],[15-Apr]]*(IF(FI[[#This Row],[Group Assignment]:[Group Assignment]] = "CHOW", 3.1, 4.9))</f>
        <v>107.79999999999997</v>
      </c>
      <c r="R31" s="17" cm="1">
        <f t="array" ref="R31">FI[[#This Row],[16-Apr]]*(IF(FI[[#This Row],[Group Assignment]:[Group Assignment]] = "CHOW", 3.1, 4.9))</f>
        <v>110.73999999999997</v>
      </c>
      <c r="S31" s="17" cm="1">
        <f t="array" ref="S31">FI[[#This Row],[17-Apr]]*(IF(FI[[#This Row],[Group Assignment]:[Group Assignment]] = "CHOW", 3.1, 4.9))</f>
        <v>111.72000000000007</v>
      </c>
      <c r="T31" s="17" cm="1">
        <f t="array" ref="T31">FI[[#This Row],[18-Apr]]*(IF(FI[[#This Row],[Group Assignment]:[Group Assignment]] = "CHOW", 3.1, 4.9))</f>
        <v>105.35000000000001</v>
      </c>
      <c r="U31" s="17" cm="1">
        <f t="array" ref="U31">FI[[#This Row],[19-Apr]]*(IF(FI[[#This Row],[Group Assignment]:[Group Assignment]] = "CHOW", 3.1, 4.9))</f>
        <v>109.27</v>
      </c>
      <c r="V31" s="17" cm="1">
        <f t="array" ref="V31">FI[[#This Row],[20-Apr]]*(IF(FI[[#This Row],[Group Assignment]:[Group Assignment]] = "CHOW", 3.1, 4.9))</f>
        <v>119.07000000000004</v>
      </c>
      <c r="W31" s="17" cm="1">
        <f t="array" ref="W31">FI[[#This Row],[21-Apr]]*(IF(FI[[#This Row],[Group Assignment]:[Group Assignment]] = "CHOW", 3.1, 4.9))</f>
        <v>78.889999999999972</v>
      </c>
      <c r="X31" s="17" cm="1">
        <f t="array" ref="X31">FI[[#This Row],[22-Apr]]*(IF(FI[[#This Row],[Group Assignment]:[Group Assignment]] = "CHOW", 3.1, 4.9))</f>
        <v>91.140000000000043</v>
      </c>
      <c r="Y31" s="17" cm="1">
        <f t="array" ref="Y31">FI[[#This Row],[23-Apr]]*(IF(FI[[#This Row],[Group Assignment]:[Group Assignment]] = "CHOW", 3.1, 4.9))</f>
        <v>90.649999999999977</v>
      </c>
      <c r="Z31" s="17" cm="1">
        <f t="array" ref="Z31">FI[[#This Row],[24-Apr]]*(IF(FI[[#This Row],[Group Assignment]:[Group Assignment]] = "CHOW", 3.1, 4.9))</f>
        <v>99.959999999999965</v>
      </c>
      <c r="AA31" s="17" cm="1">
        <f t="array" ref="AA31">FI[[#This Row],[25-Apr]]*(IF(FI[[#This Row],[Group Assignment]:[Group Assignment]] = "CHOW", 3.1, 4.9))</f>
        <v>82.810000000000031</v>
      </c>
      <c r="AB31" s="17" cm="1">
        <f t="array" ref="AB31">FI[[#This Row],[26-Apr]]*(IF(FI[[#This Row],[Group Assignment]:[Group Assignment]] = "CHOW", 3.1, 4.9))</f>
        <v>86.239999999999981</v>
      </c>
      <c r="AC31" s="17" cm="1">
        <f t="array" ref="AC31">FI[[#This Row],[27-Apr]]*(IF(FI[[#This Row],[Group Assignment]:[Group Assignment]] = "CHOW", 3.1, 4.9))</f>
        <v>99.47000000000007</v>
      </c>
      <c r="AD31" s="17" cm="1">
        <f t="array" ref="AD31">FI[[#This Row],[28-Apr]]*(IF(FI[[#This Row],[Group Assignment]:[Group Assignment]] = "CHOW", 3.1, 4.9))</f>
        <v>101.42999999999995</v>
      </c>
      <c r="AE31" s="17" cm="1">
        <f t="array" ref="AE31">FI[[#This Row],[29-Apr]]*(IF(FI[[#This Row],[Group Assignment]:[Group Assignment]] = "CHOW", 3.1, 4.9))</f>
        <v>87.710000000000036</v>
      </c>
      <c r="AF31" s="17" cm="1">
        <f t="array" ref="AF31">FI[[#This Row],[30-Apr]]*(IF(FI[[#This Row],[Group Assignment]:[Group Assignment]] = "CHOW", 3.1, 4.9))</f>
        <v>85.75</v>
      </c>
      <c r="AG31" s="17" cm="1">
        <f t="array" ref="AG31">FI[[#This Row],[1-May]]*(IF(FI[[#This Row],[Group Assignment]:[Group Assignment]] = "CHOW", 3.1, 4.9))</f>
        <v>78.400000000000006</v>
      </c>
      <c r="AH31" s="17" cm="1">
        <f t="array" ref="AH31">FI[[#This Row],[2-May]]*(IF(FI[[#This Row],[Group Assignment]:[Group Assignment]] = "CHOW", 3.1, 4.9))</f>
        <v>92.11999999999999</v>
      </c>
      <c r="AI31" s="17" cm="1">
        <f t="array" ref="AI31">FI[[#This Row],[3-May]]*(IF(FI[[#This Row],[Group Assignment]:[Group Assignment]] = "CHOW", 3.1, 4.9))</f>
        <v>76.439999999999984</v>
      </c>
      <c r="AJ31" s="17" cm="1">
        <f t="array" ref="AJ31">FI[[#This Row],[4-May]]*(IF(FI[[#This Row],[Group Assignment]:[Group Assignment]] = "CHOW", 3.1, 4.9))</f>
        <v>100.94000000000005</v>
      </c>
      <c r="AK31" s="17" cm="1">
        <f t="array" ref="AK31">FI[[#This Row],[5-May]]*(IF(FI[[#This Row],[Group Assignment]:[Group Assignment]] = "CHOW", 3.1, 4.9))</f>
        <v>88.690000000000055</v>
      </c>
      <c r="AL31" s="17" cm="1">
        <f t="array" ref="AL31">FI[[#This Row],[6-May]]*(IF(FI[[#This Row],[Group Assignment]:[Group Assignment]] = "CHOW", 3.1, 4.9))</f>
        <v>83.300000000000011</v>
      </c>
      <c r="AM31" s="17" cm="1">
        <f t="array" ref="AM31">FI[[#This Row],[7-May]]*(IF(FI[[#This Row],[Group Assignment]:[Group Assignment]] = "CHOW", 3.1, 4.9))</f>
        <v>77.909999999999968</v>
      </c>
      <c r="AN31" s="17" cm="1">
        <f t="array" ref="AN31">FI[[#This Row],[8-May]]*(IF(FI[[#This Row],[Group Assignment]:[Group Assignment]] = "CHOW", 3.1, 4.9))</f>
        <v>92.11999999999999</v>
      </c>
      <c r="AO31" s="17" cm="1">
        <f t="array" ref="AO31">FI[[#This Row],[9-May]]*(IF(FI[[#This Row],[Group Assignment]:[Group Assignment]] = "CHOW", 3.1, 4.9))</f>
        <v>81.340000000000046</v>
      </c>
      <c r="AP31" s="17" cm="1">
        <f t="array" ref="AP31">FI[[#This Row],[10-May]]*(IF(FI[[#This Row],[Group Assignment]:[Group Assignment]] = "CHOW", 3.1, 4.9))</f>
        <v>73.5</v>
      </c>
      <c r="AQ31" s="17" cm="1">
        <f t="array" ref="AQ31">FI[[#This Row],[11-May]]*(IF(FI[[#This Row],[Group Assignment]:[Group Assignment]] = "CHOW", 3.1, 4.9))</f>
        <v>77.420000000000059</v>
      </c>
      <c r="AR31" s="17"/>
      <c r="AS31" s="17" cm="1">
        <f t="array" ref="AS31">FI[[#This Row],[13-May]]*(IF(FI[[#This Row],[Group Assignment]:[Group Assignment]] = "CHOW", 3.1, 4.9))</f>
        <v>143.57</v>
      </c>
      <c r="AT31" s="17" cm="1">
        <f t="array" ref="AT31">FI[[#This Row],[14-May]]*(IF(FI[[#This Row],[Group Assignment]:[Group Assignment]] = "CHOW", 3.1, 4.9))</f>
        <v>68.110000000000028</v>
      </c>
      <c r="AU31" s="17" cm="1">
        <f t="array" ref="AU31">FI[[#This Row],[15-May]]*(IF(FI[[#This Row],[Group Assignment]:[Group Assignment]] = "CHOW", 3.1, 4.9))</f>
        <v>80.850000000000009</v>
      </c>
      <c r="AV31" s="17" cm="1">
        <f t="array" ref="AV31">FI[[#This Row],[16-May]]*(IF(FI[[#This Row],[Group Assignment]:[Group Assignment]] = "CHOW", 3.1, 4.9))</f>
        <v>75.459999999999965</v>
      </c>
      <c r="AW31" s="17" cm="1">
        <f t="array" ref="AW31">FI[[#This Row],[17-May]]*(IF(FI[[#This Row],[Group Assignment]:[Group Assignment]] = "CHOW", 3.1, 4.9))</f>
        <v>89.180000000000092</v>
      </c>
      <c r="AX31" s="17" cm="1">
        <f t="array" ref="AX31">FI[[#This Row],[18-May]]*(IF(FI[[#This Row],[Group Assignment]:[Group Assignment]] = "CHOW", 3.1, 4.9))</f>
        <v>73.5</v>
      </c>
      <c r="AY31" s="17" cm="1">
        <f t="array" ref="AY31">FI[[#This Row],[19-May]]*(IF(FI[[#This Row],[Group Assignment]:[Group Assignment]] = "CHOW", 3.1, 4.9))</f>
        <v>80.850000000000009</v>
      </c>
      <c r="AZ31" s="17" cm="1">
        <f t="array" ref="AZ31">FI[[#This Row],[20-May]]*(IF(FI[[#This Row],[Group Assignment]:[Group Assignment]] = "CHOW", 3.1, 4.9))</f>
        <v>101.91999999999999</v>
      </c>
      <c r="BA31" s="17" cm="1">
        <f t="array" ref="BA31">FI[[#This Row],[21-May]]*(IF(FI[[#This Row],[Group Assignment]:[Group Assignment]] = "CHOW", 3.1, 4.9))</f>
        <v>80.850000000000009</v>
      </c>
      <c r="BB31" s="17" cm="1">
        <f t="array" ref="BB31">FI[[#This Row],[22-May]]*(IF(FI[[#This Row],[Group Assignment]:[Group Assignment]] = "CHOW", 3.1, 4.9))</f>
        <v>81.830000000000041</v>
      </c>
      <c r="BC31" s="17" cm="1">
        <f t="array" ref="BC31">FI[[#This Row],[23-May]]*(IF(FI[[#This Row],[Group Assignment]:[Group Assignment]] = "CHOW", 3.1, 4.9))</f>
        <v>73.989999999999981</v>
      </c>
      <c r="BD31" s="17" cm="1">
        <f t="array" ref="BD31">FI[[#This Row],[24-May]]*(IF(FI[[#This Row],[Group Assignment]:[Group Assignment]] = "CHOW", 3.1, 4.9))</f>
        <v>72.030000000000015</v>
      </c>
      <c r="BE31" s="17" cm="1">
        <f t="array" ref="BE31">FI[[#This Row],[25-May]]*(IF(FI[[#This Row],[Group Assignment]:[Group Assignment]] = "CHOW", 3.1, 4.9))</f>
        <v>130.8300000000001</v>
      </c>
      <c r="BF31" s="17" cm="1">
        <f t="array" ref="BF31">FI[[#This Row],[26-May]]*(IF(FI[[#This Row],[Group Assignment]:[Group Assignment]] = "CHOW", 3.1, 4.9))</f>
        <v>71.04999999999994</v>
      </c>
      <c r="BG31" s="17" cm="1">
        <f t="array" ref="BG31">FI[[#This Row],[27-May]]*(IF(FI[[#This Row],[Group Assignment]:[Group Assignment]] = "CHOW", 3.1, 4.9))</f>
        <v>67.130000000000024</v>
      </c>
      <c r="BH31" s="17" cm="1">
        <f t="array" ref="BH31">FI[[#This Row],[28-May]]*(IF(FI[[#This Row],[Group Assignment]:[Group Assignment]] = "CHOW", 3.1, 4.9))</f>
        <v>84.280000000000015</v>
      </c>
      <c r="BI31" s="17" cm="1">
        <f t="array" ref="BI31">FI[[#This Row],[29-May]]*(IF(FI[[#This Row],[Group Assignment]:[Group Assignment]] = "CHOW", 3.1, 4.9))</f>
        <v>69.580000000000013</v>
      </c>
      <c r="BJ31" s="17" cm="1">
        <f t="array" ref="BJ31">FI[[#This Row],[30-May]]*(IF(FI[[#This Row],[Group Assignment]:[Group Assignment]] = "CHOW", 3.1, 4.9))</f>
        <v>80.360000000000028</v>
      </c>
      <c r="BK31" s="17" cm="1">
        <f t="array" ref="BK31">FI[[#This Row],[31-May]]*(IF(FI[[#This Row],[Group Assignment]:[Group Assignment]] = "CHOW", 3.1, 4.9))</f>
        <v>74.969999999999985</v>
      </c>
      <c r="BL31" s="17" cm="1">
        <f t="array" ref="BL31">FI[[#This Row],[1-Jun]]*(IF(FI[[#This Row],[Group Assignment]:[Group Assignment]] = "CHOW", 3.1, 4.9))</f>
        <v>59.780000000000015</v>
      </c>
      <c r="BM31" s="17" cm="1">
        <f t="array" ref="BM31">FI[[#This Row],[2-Jun]]*(IF(FI[[#This Row],[Group Assignment]:[Group Assignment]] = "CHOW", 3.1, 4.9))</f>
        <v>78.889999999999972</v>
      </c>
      <c r="BN31" s="17" cm="1">
        <f t="array" ref="BN31">FI[[#This Row],[3-Jun]]*(IF(FI[[#This Row],[Group Assignment]:[Group Assignment]] = "CHOW", 3.1, 4.9))</f>
        <v>47.530000000000015</v>
      </c>
    </row>
    <row r="32" spans="1:66">
      <c r="A32" s="13">
        <v>67</v>
      </c>
      <c r="B32" t="s">
        <v>48</v>
      </c>
      <c r="C32" t="s">
        <v>45</v>
      </c>
      <c r="D32" t="s">
        <v>252</v>
      </c>
      <c r="E32" s="17">
        <f>FI[[#This Row],[3-Apr]]*3.1</f>
        <v>86.180000000000149</v>
      </c>
      <c r="F32" s="17">
        <f>FI[[#This Row],[4-Apr]]*3.1</f>
        <v>83.699999999999974</v>
      </c>
      <c r="G32" s="17">
        <f>FI[[#This Row],[5-Apr]]*3.1</f>
        <v>78.119999999999933</v>
      </c>
      <c r="H32" s="17">
        <f>FI[[#This Row],[6-Apr]]*3.1</f>
        <v>69.440000000000069</v>
      </c>
      <c r="I32" s="17">
        <f>FI[[#This Row],[7-Apr]]*3.1</f>
        <v>90.210000000000036</v>
      </c>
      <c r="J32" s="17">
        <f>FI[[#This Row],[8-Apr]]*3.1</f>
        <v>67.88999999999993</v>
      </c>
      <c r="K32" s="27">
        <f>FI[[#This Row],[9-Apr]]*3.1</f>
        <v>81.529999999999859</v>
      </c>
      <c r="L32" s="17" cm="1">
        <f t="array" ref="L32">FI[[#This Row],[10-Apr]]*(IF(FI[[#This Row],[Group Assignment]:[Group Assignment]] = "CHOW", 3.1, 4.9))</f>
        <v>76.880000000000152</v>
      </c>
      <c r="M32" s="17" cm="1">
        <f t="array" ref="M32">FI[[#This Row],[11-Apr]]*(IF(FI[[#This Row],[Group Assignment]:[Group Assignment]] = "CHOW", 3.1, 4.9))</f>
        <v>71.92000000000003</v>
      </c>
      <c r="N32" s="17" cm="1">
        <f t="array" ref="N32">FI[[#This Row],[12-Apr]]*(IF(FI[[#This Row],[Group Assignment]:[Group Assignment]] = "CHOW", 3.1, 4.9))</f>
        <v>67.269999999999968</v>
      </c>
      <c r="O32" s="17" cm="1">
        <f t="array" ref="O32">FI[[#This Row],[13-Apr]]*(IF(FI[[#This Row],[Group Assignment]:[Group Assignment]] = "CHOW", 3.1, 4.9))</f>
        <v>70.370000000000033</v>
      </c>
      <c r="P32" s="17" cm="1">
        <f t="array" ref="P32">FI[[#This Row],[14-Apr]]*(IF(FI[[#This Row],[Group Assignment]:[Group Assignment]] = "CHOW", 3.1, 4.9))</f>
        <v>76.569999999999936</v>
      </c>
      <c r="Q32" s="17" cm="1">
        <f t="array" ref="Q32">FI[[#This Row],[15-Apr]]*(IF(FI[[#This Row],[Group Assignment]:[Group Assignment]] = "CHOW", 3.1, 4.9))</f>
        <v>59.519999999999932</v>
      </c>
      <c r="R32" s="17" cm="1">
        <f t="array" ref="R32">FI[[#This Row],[16-Apr]]*(IF(FI[[#This Row],[Group Assignment]:[Group Assignment]] = "CHOW", 3.1, 4.9))</f>
        <v>72.230000000000217</v>
      </c>
      <c r="S32" s="17" cm="1">
        <f t="array" ref="S32">FI[[#This Row],[17-Apr]]*(IF(FI[[#This Row],[Group Assignment]:[Group Assignment]] = "CHOW", 3.1, 4.9))</f>
        <v>71.299999999999855</v>
      </c>
      <c r="T32" s="17" cm="1">
        <f t="array" ref="T32">FI[[#This Row],[18-Apr]]*(IF(FI[[#This Row],[Group Assignment]:[Group Assignment]] = "CHOW", 3.1, 4.9))</f>
        <v>70.989999999999938</v>
      </c>
      <c r="U32" s="17" cm="1">
        <f t="array" ref="U32">FI[[#This Row],[19-Apr]]*(IF(FI[[#This Row],[Group Assignment]:[Group Assignment]] = "CHOW", 3.1, 4.9))</f>
        <v>71.920000000000286</v>
      </c>
      <c r="V32" s="17" cm="1">
        <f t="array" ref="V32">FI[[#This Row],[20-Apr]]*(IF(FI[[#This Row],[Group Assignment]:[Group Assignment]] = "CHOW", 3.1, 4.9))</f>
        <v>69.439999999999898</v>
      </c>
      <c r="W32" s="17" cm="1">
        <f t="array" ref="W32">FI[[#This Row],[21-Apr]]*(IF(FI[[#This Row],[Group Assignment]:[Group Assignment]] = "CHOW", 3.1, 4.9))</f>
        <v>56.419999999999966</v>
      </c>
      <c r="X32" s="17" cm="1">
        <f t="array" ref="X32">FI[[#This Row],[22-Apr]]*(IF(FI[[#This Row],[Group Assignment]:[Group Assignment]] = "CHOW", 3.1, 4.9))</f>
        <v>75.949999999999974</v>
      </c>
      <c r="Y32" s="17" cm="1">
        <f t="array" ref="Y32">FI[[#This Row],[23-Apr]]*(IF(FI[[#This Row],[Group Assignment]:[Group Assignment]] = "CHOW", 3.1, 4.9))</f>
        <v>74.090000000000103</v>
      </c>
      <c r="Z32" s="17" cm="1">
        <f t="array" ref="Z32">FI[[#This Row],[24-Apr]]*(IF(FI[[#This Row],[Group Assignment]:[Group Assignment]] = "CHOW", 3.1, 4.9))</f>
        <v>65.100000000000009</v>
      </c>
      <c r="AA32" s="17" cm="1">
        <f t="array" ref="AA32">FI[[#This Row],[25-Apr]]*(IF(FI[[#This Row],[Group Assignment]:[Group Assignment]] = "CHOW", 3.1, 4.9))</f>
        <v>66.03</v>
      </c>
      <c r="AB32" s="17" cm="1">
        <f t="array" ref="AB32">FI[[#This Row],[26-Apr]]*(IF(FI[[#This Row],[Group Assignment]:[Group Assignment]] = "CHOW", 3.1, 4.9))</f>
        <v>72.850000000000009</v>
      </c>
      <c r="AC32" s="17" cm="1">
        <f t="array" ref="AC32">FI[[#This Row],[27-Apr]]*(IF(FI[[#This Row],[Group Assignment]:[Group Assignment]] = "CHOW", 3.1, 4.9))</f>
        <v>77.189999999999927</v>
      </c>
      <c r="AD32" s="17" cm="1">
        <f t="array" ref="AD32">FI[[#This Row],[28-Apr]]*(IF(FI[[#This Row],[Group Assignment]:[Group Assignment]] = "CHOW", 3.1, 4.9))</f>
        <v>75.329999999999799</v>
      </c>
      <c r="AE32" s="17" cm="1">
        <f t="array" ref="AE32">FI[[#This Row],[29-Apr]]*(IF(FI[[#This Row],[Group Assignment]:[Group Assignment]] = "CHOW", 3.1, 4.9))</f>
        <v>59.520000000000209</v>
      </c>
      <c r="AF32" s="17" cm="1">
        <f t="array" ref="AF32">FI[[#This Row],[30-Apr]]*(IF(FI[[#This Row],[Group Assignment]:[Group Assignment]] = "CHOW", 3.1, 4.9))</f>
        <v>68.199999999999932</v>
      </c>
      <c r="AG32" s="17" cm="1">
        <f t="array" ref="AG32">FI[[#This Row],[1-May]]*(IF(FI[[#This Row],[Group Assignment]:[Group Assignment]] = "CHOW", 3.1, 4.9))</f>
        <v>80.910000000000011</v>
      </c>
      <c r="AH32" s="17" cm="1">
        <f t="array" ref="AH32">FI[[#This Row],[2-May]]*(IF(FI[[#This Row],[Group Assignment]:[Group Assignment]] = "CHOW", 3.1, 4.9))</f>
        <v>86.18</v>
      </c>
      <c r="AI32" s="17" cm="1">
        <f t="array" ref="AI32">FI[[#This Row],[3-May]]*(IF(FI[[#This Row],[Group Assignment]:[Group Assignment]] = "CHOW", 3.1, 4.9))</f>
        <v>60.450000000000031</v>
      </c>
      <c r="AJ32" s="17" cm="1">
        <f t="array" ref="AJ32">FI[[#This Row],[4-May]]*(IF(FI[[#This Row],[Group Assignment]:[Group Assignment]] = "CHOW", 3.1, 4.9))</f>
        <v>75.019999999999939</v>
      </c>
      <c r="AK32" s="17" cm="1">
        <f t="array" ref="AK32">FI[[#This Row],[5-May]]*(IF(FI[[#This Row],[Group Assignment]:[Group Assignment]] = "CHOW", 3.1, 4.9))</f>
        <v>76.569999999999993</v>
      </c>
      <c r="AL32" s="17" cm="1">
        <f t="array" ref="AL32">FI[[#This Row],[6-May]]*(IF(FI[[#This Row],[Group Assignment]:[Group Assignment]] = "CHOW", 3.1, 4.9))</f>
        <v>69.439999999999728</v>
      </c>
      <c r="AM32" s="17" cm="1">
        <f t="array" ref="AM32">FI[[#This Row],[7-May]]*(IF(FI[[#This Row],[Group Assignment]:[Group Assignment]] = "CHOW", 3.1, 4.9))</f>
        <v>61.690000000000282</v>
      </c>
      <c r="AN32" s="17" cm="1">
        <f t="array" ref="AN32">FI[[#This Row],[8-May]]*(IF(FI[[#This Row],[Group Assignment]:[Group Assignment]] = "CHOW", 3.1, 4.9))</f>
        <v>82.459999999999781</v>
      </c>
      <c r="AO32" s="17" cm="1">
        <f t="array" ref="AO32">FI[[#This Row],[9-May]]*(IF(FI[[#This Row],[Group Assignment]:[Group Assignment]] = "CHOW", 3.1, 4.9))</f>
        <v>66.030000000000143</v>
      </c>
      <c r="AP32" s="17" cm="1">
        <f t="array" ref="AP32">FI[[#This Row],[10-May]]*(IF(FI[[#This Row],[Group Assignment]:[Group Assignment]] = "CHOW", 3.1, 4.9))</f>
        <v>71.609999999999857</v>
      </c>
      <c r="AQ32" s="17" cm="1">
        <f t="array" ref="AQ32">FI[[#This Row],[11-May]]*(IF(FI[[#This Row],[Group Assignment]:[Group Assignment]] = "CHOW", 3.1, 4.9))</f>
        <v>76.260000000000133</v>
      </c>
      <c r="AR32" s="17"/>
      <c r="AS32" s="17" cm="1">
        <f t="array" ref="AS32">FI[[#This Row],[13-May]]*(IF(FI[[#This Row],[Group Assignment]:[Group Assignment]] = "CHOW", 3.1, 4.9))</f>
        <v>150.03999999999988</v>
      </c>
      <c r="AT32" s="17" cm="1">
        <f t="array" ref="AT32">FI[[#This Row],[14-May]]*(IF(FI[[#This Row],[Group Assignment]:[Group Assignment]] = "CHOW", 3.1, 4.9))</f>
        <v>59.830000000000105</v>
      </c>
      <c r="AU32" s="17" cm="1">
        <f t="array" ref="AU32">FI[[#This Row],[15-May]]*(IF(FI[[#This Row],[Group Assignment]:[Group Assignment]] = "CHOW", 3.1, 4.9))</f>
        <v>76.260000000000076</v>
      </c>
      <c r="AV32" s="17" cm="1">
        <f t="array" ref="AV32">FI[[#This Row],[16-May]]*(IF(FI[[#This Row],[Group Assignment]:[Group Assignment]] = "CHOW", 3.1, 4.9))</f>
        <v>72.539999999999935</v>
      </c>
      <c r="AW32" s="17" cm="1">
        <f t="array" ref="AW32">FI[[#This Row],[17-May]]*(IF(FI[[#This Row],[Group Assignment]:[Group Assignment]] = "CHOW", 3.1, 4.9))</f>
        <v>66.650000000000205</v>
      </c>
      <c r="AX32" s="17" cm="1">
        <f t="array" ref="AX32">FI[[#This Row],[18-May]]*(IF(FI[[#This Row],[Group Assignment]:[Group Assignment]] = "CHOW", 3.1, 4.9))</f>
        <v>65.099999999999895</v>
      </c>
      <c r="AY32" s="17" cm="1">
        <f t="array" ref="AY32">FI[[#This Row],[19-May]]*(IF(FI[[#This Row],[Group Assignment]:[Group Assignment]] = "CHOW", 3.1, 4.9))</f>
        <v>74.400000000000006</v>
      </c>
      <c r="AZ32" s="17" cm="1">
        <f t="array" ref="AZ32">FI[[#This Row],[20-May]]*(IF(FI[[#This Row],[Group Assignment]:[Group Assignment]] = "CHOW", 3.1, 4.9))</f>
        <v>72.850000000000065</v>
      </c>
      <c r="BA32" s="17" cm="1">
        <f t="array" ref="BA32">FI[[#This Row],[21-May]]*(IF(FI[[#This Row],[Group Assignment]:[Group Assignment]] = "CHOW", 3.1, 4.9))</f>
        <v>77.19000000000004</v>
      </c>
      <c r="BB32" s="17" cm="1">
        <f t="array" ref="BB32">FI[[#This Row],[22-May]]*(IF(FI[[#This Row],[Group Assignment]:[Group Assignment]] = "CHOW", 3.1, 4.9))</f>
        <v>65.720000000000283</v>
      </c>
      <c r="BC32" s="17" cm="1">
        <f t="array" ref="BC32">FI[[#This Row],[23-May]]*(IF(FI[[#This Row],[Group Assignment]:[Group Assignment]] = "CHOW", 3.1, 4.9))</f>
        <v>76.569999999999851</v>
      </c>
      <c r="BD32" s="17" cm="1">
        <f t="array" ref="BD32">FI[[#This Row],[24-May]]*(IF(FI[[#This Row],[Group Assignment]:[Group Assignment]] = "CHOW", 3.1, 4.9))</f>
        <v>70.990000000000137</v>
      </c>
      <c r="BE32" s="17" cm="1">
        <f t="array" ref="BE32">FI[[#This Row],[25-May]]*(IF(FI[[#This Row],[Group Assignment]:[Group Assignment]] = "CHOW", 3.1, 4.9))</f>
        <v>94.859999999999928</v>
      </c>
      <c r="BF32" s="17" cm="1">
        <f t="array" ref="BF32">FI[[#This Row],[26-May]]*(IF(FI[[#This Row],[Group Assignment]:[Group Assignment]] = "CHOW", 3.1, 4.9))</f>
        <v>56.109999999999893</v>
      </c>
      <c r="BG32" s="17" cm="1">
        <f t="array" ref="BG32">FI[[#This Row],[27-May]]*(IF(FI[[#This Row],[Group Assignment]:[Group Assignment]] = "CHOW", 3.1, 4.9))</f>
        <v>63.860000000000106</v>
      </c>
      <c r="BH32" s="17" cm="1">
        <f t="array" ref="BH32">FI[[#This Row],[28-May]]*(IF(FI[[#This Row],[Group Assignment]:[Group Assignment]] = "CHOW", 3.1, 4.9))</f>
        <v>69.43999999999987</v>
      </c>
      <c r="BI32" s="17" cm="1">
        <f t="array" ref="BI32">FI[[#This Row],[29-May]]*(IF(FI[[#This Row],[Group Assignment]:[Group Assignment]] = "CHOW", 3.1, 4.9))</f>
        <v>72.230000000000103</v>
      </c>
      <c r="BJ32" s="17" cm="1">
        <f t="array" ref="BJ32">FI[[#This Row],[30-May]]*(IF(FI[[#This Row],[Group Assignment]:[Group Assignment]] = "CHOW", 3.1, 4.9))</f>
        <v>78.120000000000147</v>
      </c>
      <c r="BK32" s="17" cm="1">
        <f t="array" ref="BK32">FI[[#This Row],[31-May]]*(IF(FI[[#This Row],[Group Assignment]:[Group Assignment]] = "CHOW", 3.1, 4.9))</f>
        <v>60.759999999999927</v>
      </c>
      <c r="BL32" s="17" cm="1">
        <f t="array" ref="BL32">FI[[#This Row],[1-Jun]]*(IF(FI[[#This Row],[Group Assignment]:[Group Assignment]] = "CHOW", 3.1, 4.9))</f>
        <v>96.72</v>
      </c>
      <c r="BM32" s="17" cm="1">
        <f t="array" ref="BM32">FI[[#This Row],[2-Jun]]*(IF(FI[[#This Row],[Group Assignment]:[Group Assignment]] = "CHOW", 3.1, 4.9))</f>
        <v>71.299999999999855</v>
      </c>
      <c r="BN32" s="17" cm="1">
        <f t="array" ref="BN32">FI[[#This Row],[3-Jun]]*(IF(FI[[#This Row],[Group Assignment]:[Group Assignment]] = "CHOW", 3.1, 4.9))</f>
        <v>38.75</v>
      </c>
    </row>
    <row r="33" spans="1:180">
      <c r="A33" s="14">
        <v>68</v>
      </c>
      <c r="B33" t="s">
        <v>48</v>
      </c>
      <c r="C33" t="s">
        <v>47</v>
      </c>
      <c r="D33" t="s">
        <v>252</v>
      </c>
      <c r="E33" s="17">
        <f>FI[[#This Row],[3-Apr]]*3.1</f>
        <v>59.20999999999993</v>
      </c>
      <c r="F33" s="17">
        <f>FI[[#This Row],[4-Apr]]*3.1</f>
        <v>63.86000000000007</v>
      </c>
      <c r="G33" s="17">
        <f>FI[[#This Row],[5-Apr]]*3.1</f>
        <v>62.310000000000073</v>
      </c>
      <c r="H33" s="17">
        <f>FI[[#This Row],[6-Apr]]*3.1</f>
        <v>61.689999999999863</v>
      </c>
      <c r="I33" s="17">
        <f>FI[[#This Row],[7-Apr]]*3.1</f>
        <v>71.30000000000021</v>
      </c>
      <c r="J33" s="17">
        <f>FI[[#This Row],[8-Apr]]*3.1</f>
        <v>63.549999999999862</v>
      </c>
      <c r="K33" s="27">
        <f>FI[[#This Row],[9-Apr]]*3.1</f>
        <v>60.450000000000109</v>
      </c>
      <c r="L33" s="17" cm="1">
        <f t="array" ref="L33">FI[[#This Row],[10-Apr]]*(IF(FI[[#This Row],[Group Assignment]:[Group Assignment]] = "CHOW", 3.1, 4.9))</f>
        <v>78.400000000000006</v>
      </c>
      <c r="M33" s="17" cm="1">
        <f t="array" ref="M33">FI[[#This Row],[11-Apr]]*(IF(FI[[#This Row],[Group Assignment]:[Group Assignment]] = "CHOW", 3.1, 4.9))</f>
        <v>100.45000000000005</v>
      </c>
      <c r="N33" s="17" cm="1">
        <f t="array" ref="N33">FI[[#This Row],[12-Apr]]*(IF(FI[[#This Row],[Group Assignment]:[Group Assignment]] = "CHOW", 3.1, 4.9))</f>
        <v>116.62000000000006</v>
      </c>
      <c r="O33" s="17" cm="1">
        <f t="array" ref="O33">FI[[#This Row],[13-Apr]]*(IF(FI[[#This Row],[Group Assignment]:[Group Assignment]] = "CHOW", 3.1, 4.9))</f>
        <v>100.44999999999999</v>
      </c>
      <c r="P33" s="17" cm="1">
        <f t="array" ref="P33">FI[[#This Row],[14-Apr]]*(IF(FI[[#This Row],[Group Assignment]:[Group Assignment]] = "CHOW", 3.1, 4.9))</f>
        <v>112.20999999999997</v>
      </c>
      <c r="Q33" s="17" cm="1">
        <f t="array" ref="Q33">FI[[#This Row],[15-Apr]]*(IF(FI[[#This Row],[Group Assignment]:[Group Assignment]] = "CHOW", 3.1, 4.9))</f>
        <v>104.86000000000004</v>
      </c>
      <c r="R33" s="17" cm="1">
        <f t="array" ref="R33">FI[[#This Row],[16-Apr]]*(IF(FI[[#This Row],[Group Assignment]:[Group Assignment]] = "CHOW", 3.1, 4.9))</f>
        <v>101.92000000000003</v>
      </c>
      <c r="S33" s="17" cm="1">
        <f t="array" ref="S33">FI[[#This Row],[17-Apr]]*(IF(FI[[#This Row],[Group Assignment]:[Group Assignment]] = "CHOW", 3.1, 4.9))</f>
        <v>113.18999999999998</v>
      </c>
      <c r="T33" s="17" cm="1">
        <f t="array" ref="T33">FI[[#This Row],[18-Apr]]*(IF(FI[[#This Row],[Group Assignment]:[Group Assignment]] = "CHOW", 3.1, 4.9))</f>
        <v>96.039999999999978</v>
      </c>
      <c r="U33" s="17" cm="1">
        <f t="array" ref="U33">FI[[#This Row],[19-Apr]]*(IF(FI[[#This Row],[Group Assignment]:[Group Assignment]] = "CHOW", 3.1, 4.9))</f>
        <v>98.979999999999947</v>
      </c>
      <c r="V33" s="17" cm="1">
        <f t="array" ref="V33">FI[[#This Row],[20-Apr]]*(IF(FI[[#This Row],[Group Assignment]:[Group Assignment]] = "CHOW", 3.1, 4.9))</f>
        <v>92.119999999999919</v>
      </c>
      <c r="W33" s="17" cm="1">
        <f t="array" ref="W33">FI[[#This Row],[21-Apr]]*(IF(FI[[#This Row],[Group Assignment]:[Group Assignment]] = "CHOW", 3.1, 4.9))</f>
        <v>81.830000000000027</v>
      </c>
      <c r="X33" s="17" cm="1">
        <f t="array" ref="X33">FI[[#This Row],[22-Apr]]*(IF(FI[[#This Row],[Group Assignment]:[Group Assignment]] = "CHOW", 3.1, 4.9))</f>
        <v>74.480000000000018</v>
      </c>
      <c r="Y33" s="17" cm="1">
        <f t="array" ref="Y33">FI[[#This Row],[23-Apr]]*(IF(FI[[#This Row],[Group Assignment]:[Group Assignment]] = "CHOW", 3.1, 4.9))</f>
        <v>84.769999999999953</v>
      </c>
      <c r="Z33" s="17" cm="1">
        <f t="array" ref="Z33">FI[[#This Row],[24-Apr]]*(IF(FI[[#This Row],[Group Assignment]:[Group Assignment]] = "CHOW", 3.1, 4.9))</f>
        <v>99.47000000000007</v>
      </c>
      <c r="AA33" s="17" cm="1">
        <f t="array" ref="AA33">FI[[#This Row],[25-Apr]]*(IF(FI[[#This Row],[Group Assignment]:[Group Assignment]] = "CHOW", 3.1, 4.9))</f>
        <v>83.789999999999978</v>
      </c>
      <c r="AB33" s="17" cm="1">
        <f t="array" ref="AB33">FI[[#This Row],[26-Apr]]*(IF(FI[[#This Row],[Group Assignment]:[Group Assignment]] = "CHOW", 3.1, 4.9))</f>
        <v>76.44000000000004</v>
      </c>
      <c r="AC33" s="17" cm="1">
        <f t="array" ref="AC33">FI[[#This Row],[27-Apr]]*(IF(FI[[#This Row],[Group Assignment]:[Group Assignment]] = "CHOW", 3.1, 4.9))</f>
        <v>93.099999999999937</v>
      </c>
      <c r="AD33" s="17" cm="1">
        <f t="array" ref="AD33">FI[[#This Row],[28-Apr]]*(IF(FI[[#This Row],[Group Assignment]:[Group Assignment]] = "CHOW", 3.1, 4.9))</f>
        <v>90.65</v>
      </c>
      <c r="AE33" s="17" cm="1">
        <f t="array" ref="AE33">FI[[#This Row],[29-Apr]]*(IF(FI[[#This Row],[Group Assignment]:[Group Assignment]] = "CHOW", 3.1, 4.9))</f>
        <v>77.419999999999987</v>
      </c>
      <c r="AF33" s="17" cm="1">
        <f t="array" ref="AF33">FI[[#This Row],[30-Apr]]*(IF(FI[[#This Row],[Group Assignment]:[Group Assignment]] = "CHOW", 3.1, 4.9))</f>
        <v>56.840000000000032</v>
      </c>
      <c r="AG33" s="17" cm="1">
        <f t="array" ref="AG33">FI[[#This Row],[1-May]]*(IF(FI[[#This Row],[Group Assignment]:[Group Assignment]] = "CHOW", 3.1, 4.9))</f>
        <v>40.17999999999995</v>
      </c>
      <c r="AH33" s="17" cm="1">
        <f t="array" ref="AH33">FI[[#This Row],[2-May]]*(IF(FI[[#This Row],[Group Assignment]:[Group Assignment]] = "CHOW", 3.1, 4.9))</f>
        <v>72.520000000000067</v>
      </c>
      <c r="AI33" s="17" cm="1">
        <f t="array" ref="AI33">FI[[#This Row],[3-May]]*(IF(FI[[#This Row],[Group Assignment]:[Group Assignment]] = "CHOW", 3.1, 4.9))</f>
        <v>74.969999999999985</v>
      </c>
      <c r="AJ33" s="17" cm="1">
        <f t="array" ref="AJ33">FI[[#This Row],[4-May]]*(IF(FI[[#This Row],[Group Assignment]:[Group Assignment]] = "CHOW", 3.1, 4.9))</f>
        <v>89.669999999999973</v>
      </c>
      <c r="AK33" s="17" cm="1">
        <f t="array" ref="AK33">FI[[#This Row],[5-May]]*(IF(FI[[#This Row],[Group Assignment]:[Group Assignment]] = "CHOW", 3.1, 4.9))</f>
        <v>82.80999999999996</v>
      </c>
      <c r="AL33" s="17" cm="1">
        <f t="array" ref="AL33">FI[[#This Row],[6-May]]*(IF(FI[[#This Row],[Group Assignment]:[Group Assignment]] = "CHOW", 3.1, 4.9))</f>
        <v>82.80999999999996</v>
      </c>
      <c r="AM33" s="17" cm="1">
        <f t="array" ref="AM33">FI[[#This Row],[7-May]]*(IF(FI[[#This Row],[Group Assignment]:[Group Assignment]] = "CHOW", 3.1, 4.9))</f>
        <v>82.810000000000031</v>
      </c>
      <c r="AN33" s="17" cm="1">
        <f t="array" ref="AN33">FI[[#This Row],[8-May]]*(IF(FI[[#This Row],[Group Assignment]:[Group Assignment]] = "CHOW", 3.1, 4.9))</f>
        <v>93.589999999999975</v>
      </c>
      <c r="AO33" s="17" cm="1">
        <f t="array" ref="AO33">FI[[#This Row],[9-May]]*(IF(FI[[#This Row],[Group Assignment]:[Group Assignment]] = "CHOW", 3.1, 4.9))</f>
        <v>73.990000000000052</v>
      </c>
      <c r="AP33" s="17" cm="1">
        <f t="array" ref="AP33">FI[[#This Row],[10-May]]*(IF(FI[[#This Row],[Group Assignment]:[Group Assignment]] = "CHOW", 3.1, 4.9))</f>
        <v>114.16999999999999</v>
      </c>
      <c r="AQ33" s="17" cm="1">
        <f t="array" ref="AQ33">FI[[#This Row],[11-May]]*(IF(FI[[#This Row],[Group Assignment]:[Group Assignment]] = "CHOW", 3.1, 4.9))</f>
        <v>96.530000000000015</v>
      </c>
      <c r="AR33" s="17"/>
      <c r="AS33" s="17" cm="1">
        <f t="array" ref="AS33">FI[[#This Row],[13-May]]*(IF(FI[[#This Row],[Group Assignment]:[Group Assignment]] = "CHOW", 3.1, 4.9))</f>
        <v>173.46000000000004</v>
      </c>
      <c r="AT33" s="17" cm="1">
        <f t="array" ref="AT33">FI[[#This Row],[14-May]]*(IF(FI[[#This Row],[Group Assignment]:[Group Assignment]] = "CHOW", 3.1, 4.9))</f>
        <v>87.220000000000056</v>
      </c>
      <c r="AU33" s="17" cm="1">
        <f t="array" ref="AU33">FI[[#This Row],[15-May]]*(IF(FI[[#This Row],[Group Assignment]:[Group Assignment]] = "CHOW", 3.1, 4.9))</f>
        <v>105.83999999999997</v>
      </c>
      <c r="AV33" s="17" cm="1">
        <f t="array" ref="AV33">FI[[#This Row],[16-May]]*(IF(FI[[#This Row],[Group Assignment]:[Group Assignment]] = "CHOW", 3.1, 4.9))</f>
        <v>109.76000000000003</v>
      </c>
      <c r="AW33" s="17" cm="1">
        <f t="array" ref="AW33">FI[[#This Row],[17-May]]*(IF(FI[[#This Row],[Group Assignment]:[Group Assignment]] = "CHOW", 3.1, 4.9))</f>
        <v>112.7</v>
      </c>
      <c r="AX33" s="17" cm="1">
        <f t="array" ref="AX33">FI[[#This Row],[18-May]]*(IF(FI[[#This Row],[Group Assignment]:[Group Assignment]] = "CHOW", 3.1, 4.9))</f>
        <v>87.220000000000056</v>
      </c>
      <c r="AY33" s="17" cm="1">
        <f t="array" ref="AY33">FI[[#This Row],[19-May]]*(IF(FI[[#This Row],[Group Assignment]:[Group Assignment]] = "CHOW", 3.1, 4.9))</f>
        <v>113.18999999999998</v>
      </c>
      <c r="AZ33" s="17" cm="1">
        <f t="array" ref="AZ33">FI[[#This Row],[20-May]]*(IF(FI[[#This Row],[Group Assignment]:[Group Assignment]] = "CHOW", 3.1, 4.9))</f>
        <v>116.12999999999995</v>
      </c>
      <c r="BA33" s="17" cm="1">
        <f t="array" ref="BA33">FI[[#This Row],[21-May]]*(IF(FI[[#This Row],[Group Assignment]:[Group Assignment]] = "CHOW", 3.1, 4.9))</f>
        <v>101.43000000000009</v>
      </c>
      <c r="BB33" s="17" cm="1">
        <f t="array" ref="BB33">FI[[#This Row],[22-May]]*(IF(FI[[#This Row],[Group Assignment]:[Group Assignment]] = "CHOW", 3.1, 4.9))</f>
        <v>94.080000000000084</v>
      </c>
      <c r="BC33" s="17" cm="1">
        <f t="array" ref="BC33">FI[[#This Row],[23-May]]*(IF(FI[[#This Row],[Group Assignment]:[Group Assignment]] = "CHOW", 3.1, 4.9))</f>
        <v>107.79999999999994</v>
      </c>
      <c r="BD33" s="17" cm="1">
        <f t="array" ref="BD33">FI[[#This Row],[24-May]]*(IF(FI[[#This Row],[Group Assignment]:[Group Assignment]] = "CHOW", 3.1, 4.9))</f>
        <v>96.040000000000049</v>
      </c>
      <c r="BE33" s="17" cm="1">
        <f t="array" ref="BE33">FI[[#This Row],[25-May]]*(IF(FI[[#This Row],[Group Assignment]:[Group Assignment]] = "CHOW", 3.1, 4.9))</f>
        <v>131.32000000000008</v>
      </c>
      <c r="BF33" s="17" cm="1">
        <f t="array" ref="BF33">FI[[#This Row],[26-May]]*(IF(FI[[#This Row],[Group Assignment]:[Group Assignment]] = "CHOW", 3.1, 4.9))</f>
        <v>84.280000000000015</v>
      </c>
      <c r="BG33" s="17" cm="1">
        <f t="array" ref="BG33">FI[[#This Row],[27-May]]*(IF(FI[[#This Row],[Group Assignment]:[Group Assignment]] = "CHOW", 3.1, 4.9))</f>
        <v>79.86999999999999</v>
      </c>
      <c r="BH33" s="17" cm="1">
        <f t="array" ref="BH33">FI[[#This Row],[28-May]]*(IF(FI[[#This Row],[Group Assignment]:[Group Assignment]] = "CHOW", 3.1, 4.9))</f>
        <v>92.609999999999971</v>
      </c>
      <c r="BI33" s="17" cm="1">
        <f t="array" ref="BI33">FI[[#This Row],[29-May]]*(IF(FI[[#This Row],[Group Assignment]:[Group Assignment]] = "CHOW", 3.1, 4.9))</f>
        <v>83.789999999999978</v>
      </c>
      <c r="BJ33" s="17" cm="1">
        <f t="array" ref="BJ33">FI[[#This Row],[30-May]]*(IF(FI[[#This Row],[Group Assignment]:[Group Assignment]] = "CHOW", 3.1, 4.9))</f>
        <v>90.159999999999897</v>
      </c>
      <c r="BK33" s="17" cm="1">
        <f t="array" ref="BK33">FI[[#This Row],[31-May]]*(IF(FI[[#This Row],[Group Assignment]:[Group Assignment]] = "CHOW", 3.1, 4.9))</f>
        <v>99.47000000000007</v>
      </c>
      <c r="BL33" s="17" cm="1">
        <f t="array" ref="BL33">FI[[#This Row],[1-Jun]]*(IF(FI[[#This Row],[Group Assignment]:[Group Assignment]] = "CHOW", 3.1, 4.9))</f>
        <v>119.07</v>
      </c>
      <c r="BM33" s="17" cm="1">
        <f t="array" ref="BM33">FI[[#This Row],[2-Jun]]*(IF(FI[[#This Row],[Group Assignment]:[Group Assignment]] = "CHOW", 3.1, 4.9))</f>
        <v>78.890000000000043</v>
      </c>
      <c r="BN33" s="17" cm="1">
        <f t="array" ref="BN33">FI[[#This Row],[3-Jun]]*(IF(FI[[#This Row],[Group Assignment]:[Group Assignment]] = "CHOW", 3.1, 4.9))</f>
        <v>46.060000000000031</v>
      </c>
    </row>
    <row r="34" spans="1:180">
      <c r="A34" s="13">
        <v>69</v>
      </c>
      <c r="B34" t="s">
        <v>48</v>
      </c>
      <c r="C34" t="s">
        <v>46</v>
      </c>
      <c r="D34" t="s">
        <v>252</v>
      </c>
      <c r="E34" s="17">
        <f>FI[[#This Row],[3-Apr]]*3.1</f>
        <v>75.019999999999854</v>
      </c>
      <c r="F34" s="17">
        <f>FI[[#This Row],[4-Apr]]*3.1</f>
        <v>68.820000000000149</v>
      </c>
      <c r="G34" s="17">
        <f>FI[[#This Row],[5-Apr]]*3.1</f>
        <v>65.719999999999857</v>
      </c>
      <c r="H34" s="17">
        <f>FI[[#This Row],[6-Apr]]*3.1</f>
        <v>54.250000000000071</v>
      </c>
      <c r="I34" s="17">
        <f>FI[[#This Row],[7-Apr]]*3.1</f>
        <v>68.510000000000005</v>
      </c>
      <c r="J34" s="17">
        <f>FI[[#This Row],[8-Apr]]*3.1</f>
        <v>57.969999999999963</v>
      </c>
      <c r="K34" s="27">
        <f>FI[[#This Row],[9-Apr]]*3.1</f>
        <v>71.92</v>
      </c>
      <c r="L34" s="17" cm="1">
        <f t="array" ref="L34">FI[[#This Row],[10-Apr]]*(IF(FI[[#This Row],[Group Assignment]:[Group Assignment]] = "CHOW", 3.1, 4.9))</f>
        <v>133.28</v>
      </c>
      <c r="M34" s="17" cm="1">
        <f t="array" ref="M34">FI[[#This Row],[11-Apr]]*(IF(FI[[#This Row],[Group Assignment]:[Group Assignment]] = "CHOW", 3.1, 4.9))</f>
        <v>131.80999999999997</v>
      </c>
      <c r="N34" s="17" cm="1">
        <f t="array" ref="N34">FI[[#This Row],[12-Apr]]*(IF(FI[[#This Row],[Group Assignment]:[Group Assignment]] = "CHOW", 3.1, 4.9))</f>
        <v>120.53999999999998</v>
      </c>
      <c r="O34" s="17" cm="1">
        <f t="array" ref="O34">FI[[#This Row],[13-Apr]]*(IF(FI[[#This Row],[Group Assignment]:[Group Assignment]] = "CHOW", 3.1, 4.9))</f>
        <v>125.44000000000005</v>
      </c>
      <c r="P34" s="17" cm="1">
        <f t="array" ref="P34">FI[[#This Row],[14-Apr]]*(IF(FI[[#This Row],[Group Assignment]:[Group Assignment]] = "CHOW", 3.1, 4.9))</f>
        <v>141.12</v>
      </c>
      <c r="Q34" s="17" cm="1">
        <f t="array" ref="Q34">FI[[#This Row],[15-Apr]]*(IF(FI[[#This Row],[Group Assignment]:[Group Assignment]] = "CHOW", 3.1, 4.9))</f>
        <v>118.58000000000003</v>
      </c>
      <c r="R34" s="17" cm="1">
        <f t="array" ref="R34">FI[[#This Row],[16-Apr]]*(IF(FI[[#This Row],[Group Assignment]:[Group Assignment]] = "CHOW", 3.1, 4.9))</f>
        <v>108.78000000000002</v>
      </c>
      <c r="S34" s="17" cm="1">
        <f t="array" ref="S34">FI[[#This Row],[17-Apr]]*(IF(FI[[#This Row],[Group Assignment]:[Group Assignment]] = "CHOW", 3.1, 4.9))</f>
        <v>120.54000000000003</v>
      </c>
      <c r="T34" s="17" cm="1">
        <f t="array" ref="T34">FI[[#This Row],[18-Apr]]*(IF(FI[[#This Row],[Group Assignment]:[Group Assignment]] = "CHOW", 3.1, 4.9))</f>
        <v>115.15</v>
      </c>
      <c r="U34" s="17" cm="1">
        <f t="array" ref="U34">FI[[#This Row],[19-Apr]]*(IF(FI[[#This Row],[Group Assignment]:[Group Assignment]] = "CHOW", 3.1, 4.9))</f>
        <v>109.75999999999996</v>
      </c>
      <c r="V34" s="17" cm="1">
        <f t="array" ref="V34">FI[[#This Row],[20-Apr]]*(IF(FI[[#This Row],[Group Assignment]:[Group Assignment]] = "CHOW", 3.1, 4.9))</f>
        <v>121.52000000000008</v>
      </c>
      <c r="W34" s="17" cm="1">
        <f t="array" ref="W34">FI[[#This Row],[21-Apr]]*(IF(FI[[#This Row],[Group Assignment]:[Group Assignment]] = "CHOW", 3.1, 4.9))</f>
        <v>82.80999999999996</v>
      </c>
      <c r="X34" s="17" cm="1">
        <f t="array" ref="X34">FI[[#This Row],[22-Apr]]*(IF(FI[[#This Row],[Group Assignment]:[Group Assignment]] = "CHOW", 3.1, 4.9))</f>
        <v>111.72000000000007</v>
      </c>
      <c r="Y34" s="17" cm="1">
        <f t="array" ref="Y34">FI[[#This Row],[23-Apr]]*(IF(FI[[#This Row],[Group Assignment]:[Group Assignment]] = "CHOW", 3.1, 4.9))</f>
        <v>88.2</v>
      </c>
      <c r="Z34" s="17" cm="1">
        <f t="array" ref="Z34">FI[[#This Row],[24-Apr]]*(IF(FI[[#This Row],[Group Assignment]:[Group Assignment]] = "CHOW", 3.1, 4.9))</f>
        <v>108.28999999999998</v>
      </c>
      <c r="AA34" s="17" cm="1">
        <f t="array" ref="AA34">FI[[#This Row],[25-Apr]]*(IF(FI[[#This Row],[Group Assignment]:[Group Assignment]] = "CHOW", 3.1, 4.9))</f>
        <v>97.02</v>
      </c>
      <c r="AB34" s="17" cm="1">
        <f t="array" ref="AB34">FI[[#This Row],[26-Apr]]*(IF(FI[[#This Row],[Group Assignment]:[Group Assignment]] = "CHOW", 3.1, 4.9))</f>
        <v>101.43000000000002</v>
      </c>
      <c r="AC34" s="17" cm="1">
        <f t="array" ref="AC34">FI[[#This Row],[27-Apr]]*(IF(FI[[#This Row],[Group Assignment]:[Group Assignment]] = "CHOW", 3.1, 4.9))</f>
        <v>107.31000000000003</v>
      </c>
      <c r="AD34" s="17" cm="1">
        <f t="array" ref="AD34">FI[[#This Row],[28-Apr]]*(IF(FI[[#This Row],[Group Assignment]:[Group Assignment]] = "CHOW", 3.1, 4.9))</f>
        <v>109.75999999999996</v>
      </c>
      <c r="AE34" s="17" cm="1">
        <f t="array" ref="AE34">FI[[#This Row],[29-Apr]]*(IF(FI[[#This Row],[Group Assignment]:[Group Assignment]] = "CHOW", 3.1, 4.9))</f>
        <v>71.539999999999978</v>
      </c>
      <c r="AF34" s="17" cm="1">
        <f t="array" ref="AF34">FI[[#This Row],[30-Apr]]*(IF(FI[[#This Row],[Group Assignment]:[Group Assignment]] = "CHOW", 3.1, 4.9))</f>
        <v>85.75</v>
      </c>
      <c r="AG34" s="17" cm="1">
        <f t="array" ref="AG34">FI[[#This Row],[1-May]]*(IF(FI[[#This Row],[Group Assignment]:[Group Assignment]] = "CHOW", 3.1, 4.9))</f>
        <v>85.75</v>
      </c>
      <c r="AH34" s="17" cm="1">
        <f t="array" ref="AH34">FI[[#This Row],[2-May]]*(IF(FI[[#This Row],[Group Assignment]:[Group Assignment]] = "CHOW", 3.1, 4.9))</f>
        <v>108.78000000000002</v>
      </c>
      <c r="AI34" s="17" cm="1">
        <f t="array" ref="AI34">FI[[#This Row],[3-May]]*(IF(FI[[#This Row],[Group Assignment]:[Group Assignment]] = "CHOW", 3.1, 4.9))</f>
        <v>68.109999999999957</v>
      </c>
      <c r="AJ34" s="17" cm="1">
        <f t="array" ref="AJ34">FI[[#This Row],[4-May]]*(IF(FI[[#This Row],[Group Assignment]:[Group Assignment]] = "CHOW", 3.1, 4.9))</f>
        <v>114.6599999999999</v>
      </c>
      <c r="AK34" s="17" cm="1">
        <f t="array" ref="AK34">FI[[#This Row],[5-May]]*(IF(FI[[#This Row],[Group Assignment]:[Group Assignment]] = "CHOW", 3.1, 4.9))</f>
        <v>88.690000000000055</v>
      </c>
      <c r="AL34" s="17" cm="1">
        <f t="array" ref="AL34">FI[[#This Row],[6-May]]*(IF(FI[[#This Row],[Group Assignment]:[Group Assignment]] = "CHOW", 3.1, 4.9))</f>
        <v>77.910000000000039</v>
      </c>
      <c r="AM34" s="17" cm="1">
        <f t="array" ref="AM34">FI[[#This Row],[7-May]]*(IF(FI[[#This Row],[Group Assignment]:[Group Assignment]] = "CHOW", 3.1, 4.9))</f>
        <v>68.600000000000009</v>
      </c>
      <c r="AN34" s="17" cm="1">
        <f t="array" ref="AN34">FI[[#This Row],[8-May]]*(IF(FI[[#This Row],[Group Assignment]:[Group Assignment]] = "CHOW", 3.1, 4.9))</f>
        <v>109.27000000000007</v>
      </c>
      <c r="AO34" s="17" cm="1">
        <f t="array" ref="AO34">FI[[#This Row],[9-May]]*(IF(FI[[#This Row],[Group Assignment]:[Group Assignment]] = "CHOW", 3.1, 4.9))</f>
        <v>67.61999999999999</v>
      </c>
      <c r="AP34" s="17" cm="1">
        <f t="array" ref="AP34">FI[[#This Row],[10-May]]*(IF(FI[[#This Row],[Group Assignment]:[Group Assignment]] = "CHOW", 3.1, 4.9))</f>
        <v>96.040000000000049</v>
      </c>
      <c r="AQ34" s="17" cm="1">
        <f t="array" ref="AQ34">FI[[#This Row],[11-May]]*(IF(FI[[#This Row],[Group Assignment]:[Group Assignment]] = "CHOW", 3.1, 4.9))</f>
        <v>84.77</v>
      </c>
      <c r="AR34" s="17"/>
      <c r="AS34" s="17" cm="1">
        <f t="array" ref="AS34">FI[[#This Row],[13-May]]*(IF(FI[[#This Row],[Group Assignment]:[Group Assignment]] = "CHOW", 3.1, 4.9))</f>
        <v>163.66000000000005</v>
      </c>
      <c r="AT34" s="17" cm="1">
        <f t="array" ref="AT34">FI[[#This Row],[14-May]]*(IF(FI[[#This Row],[Group Assignment]:[Group Assignment]] = "CHOW", 3.1, 4.9))</f>
        <v>76.92999999999995</v>
      </c>
      <c r="AU34" s="17" cm="1">
        <f t="array" ref="AU34">FI[[#This Row],[15-May]]*(IF(FI[[#This Row],[Group Assignment]:[Group Assignment]] = "CHOW", 3.1, 4.9))</f>
        <v>83.300000000000011</v>
      </c>
      <c r="AV34" s="17" cm="1">
        <f t="array" ref="AV34">FI[[#This Row],[16-May]]*(IF(FI[[#This Row],[Group Assignment]:[Group Assignment]] = "CHOW", 3.1, 4.9))</f>
        <v>75.460000000000036</v>
      </c>
      <c r="AW34" s="17" cm="1">
        <f t="array" ref="AW34">FI[[#This Row],[17-May]]*(IF(FI[[#This Row],[Group Assignment]:[Group Assignment]] = "CHOW", 3.1, 4.9))</f>
        <v>76.92999999999995</v>
      </c>
      <c r="AX34" s="17" cm="1">
        <f t="array" ref="AX34">FI[[#This Row],[18-May]]*(IF(FI[[#This Row],[Group Assignment]:[Group Assignment]] = "CHOW", 3.1, 4.9))</f>
        <v>73.989999999999981</v>
      </c>
      <c r="AY34" s="17" cm="1">
        <f t="array" ref="AY34">FI[[#This Row],[19-May]]*(IF(FI[[#This Row],[Group Assignment]:[Group Assignment]] = "CHOW", 3.1, 4.9))</f>
        <v>82.320000000000064</v>
      </c>
      <c r="AZ34" s="17" cm="1">
        <f t="array" ref="AZ34">FI[[#This Row],[20-May]]*(IF(FI[[#This Row],[Group Assignment]:[Group Assignment]] = "CHOW", 3.1, 4.9))</f>
        <v>92.120000000000061</v>
      </c>
      <c r="BA34" s="17" cm="1">
        <f t="array" ref="BA34">FI[[#This Row],[21-May]]*(IF(FI[[#This Row],[Group Assignment]:[Group Assignment]] = "CHOW", 3.1, 4.9))</f>
        <v>77.909999999999968</v>
      </c>
      <c r="BB34" s="17" cm="1">
        <f t="array" ref="BB34">FI[[#This Row],[22-May]]*(IF(FI[[#This Row],[Group Assignment]:[Group Assignment]] = "CHOW", 3.1, 4.9))</f>
        <v>78.400000000000006</v>
      </c>
      <c r="BC34" s="17" cm="1">
        <f t="array" ref="BC34">FI[[#This Row],[23-May]]*(IF(FI[[#This Row],[Group Assignment]:[Group Assignment]] = "CHOW", 3.1, 4.9))</f>
        <v>82.809999999999889</v>
      </c>
      <c r="BD34" s="17" cm="1">
        <f t="array" ref="BD34">FI[[#This Row],[24-May]]*(IF(FI[[#This Row],[Group Assignment]:[Group Assignment]] = "CHOW", 3.1, 4.9))</f>
        <v>86.730000000000089</v>
      </c>
      <c r="BE34" s="17" cm="1">
        <f t="array" ref="BE34">FI[[#This Row],[25-May]]*(IF(FI[[#This Row],[Group Assignment]:[Group Assignment]] = "CHOW", 3.1, 4.9))</f>
        <v>104.37000000000003</v>
      </c>
      <c r="BF34" s="17" cm="1">
        <f t="array" ref="BF34">FI[[#This Row],[26-May]]*(IF(FI[[#This Row],[Group Assignment]:[Group Assignment]] = "CHOW", 3.1, 4.9))</f>
        <v>67.619999999999919</v>
      </c>
      <c r="BG34" s="17" cm="1">
        <f t="array" ref="BG34">FI[[#This Row],[27-May]]*(IF(FI[[#This Row],[Group Assignment]:[Group Assignment]] = "CHOW", 3.1, 4.9))</f>
        <v>60.760000000000034</v>
      </c>
      <c r="BH34" s="17" cm="1">
        <f t="array" ref="BH34">FI[[#This Row],[28-May]]*(IF(FI[[#This Row],[Group Assignment]:[Group Assignment]] = "CHOW", 3.1, 4.9))</f>
        <v>60.760000000000034</v>
      </c>
      <c r="BI34" s="17" cm="1">
        <f t="array" ref="BI34">FI[[#This Row],[29-May]]*(IF(FI[[#This Row],[Group Assignment]:[Group Assignment]] = "CHOW", 3.1, 4.9))</f>
        <v>65.659999999999968</v>
      </c>
      <c r="BJ34" s="17" cm="1">
        <f t="array" ref="BJ34">FI[[#This Row],[30-May]]*(IF(FI[[#This Row],[Group Assignment]:[Group Assignment]] = "CHOW", 3.1, 4.9))</f>
        <v>69.579999999999956</v>
      </c>
      <c r="BK34" s="17" cm="1">
        <f t="array" ref="BK34">FI[[#This Row],[31-May]]*(IF(FI[[#This Row],[Group Assignment]:[Group Assignment]] = "CHOW", 3.1, 4.9))</f>
        <v>86.239999999999981</v>
      </c>
      <c r="BL34" s="17" cm="1">
        <f t="array" ref="BL34">FI[[#This Row],[1-Jun]]*(IF(FI[[#This Row],[Group Assignment]:[Group Assignment]] = "CHOW", 3.1, 4.9))</f>
        <v>114.66000000000004</v>
      </c>
      <c r="BM34" s="17" cm="1">
        <f t="array" ref="BM34">FI[[#This Row],[2-Jun]]*(IF(FI[[#This Row],[Group Assignment]:[Group Assignment]] = "CHOW", 3.1, 4.9))</f>
        <v>66.640000000000043</v>
      </c>
      <c r="BN34" s="17" cm="1">
        <f t="array" ref="BN34">FI[[#This Row],[3-Jun]]*(IF(FI[[#This Row],[Group Assignment]:[Group Assignment]] = "CHOW", 3.1, 4.9))</f>
        <v>44.589999999999975</v>
      </c>
    </row>
    <row r="35" spans="1:180">
      <c r="A35" s="14">
        <v>70</v>
      </c>
      <c r="B35" t="s">
        <v>48</v>
      </c>
      <c r="C35" t="s">
        <v>46</v>
      </c>
      <c r="D35" t="s">
        <v>252</v>
      </c>
      <c r="E35" s="17">
        <f>FI[[#This Row],[3-Apr]]*3.1</f>
        <v>78.429999999999922</v>
      </c>
      <c r="F35" s="17">
        <f>FI[[#This Row],[4-Apr]]*3.1</f>
        <v>83.079999999999856</v>
      </c>
      <c r="G35" s="17">
        <f>FI[[#This Row],[5-Apr]]*3.1</f>
        <v>80.600000000000009</v>
      </c>
      <c r="H35" s="17">
        <f>FI[[#This Row],[6-Apr]]*3.1</f>
        <v>79.050000000000068</v>
      </c>
      <c r="I35" s="17">
        <f>FI[[#This Row],[7-Apr]]*3.1</f>
        <v>93.000000000000071</v>
      </c>
      <c r="J35" s="17">
        <f>FI[[#This Row],[8-Apr]]*3.1</f>
        <v>73.78</v>
      </c>
      <c r="K35" s="27">
        <f>FI[[#This Row],[9-Apr]]*3.1</f>
        <v>80.290000000000049</v>
      </c>
      <c r="L35" s="17" cm="1">
        <f t="array" ref="L35">FI[[#This Row],[10-Apr]]*(IF(FI[[#This Row],[Group Assignment]:[Group Assignment]] = "CHOW", 3.1, 4.9))</f>
        <v>127.4</v>
      </c>
      <c r="M35" s="17" cm="1">
        <f t="array" ref="M35">FI[[#This Row],[11-Apr]]*(IF(FI[[#This Row],[Group Assignment]:[Group Assignment]] = "CHOW", 3.1, 4.9))</f>
        <v>153.86000000000004</v>
      </c>
      <c r="N35" s="29" cm="1">
        <f t="array" ref="N35">FI[[#This Row],[12-Apr]]*(IF(FI[[#This Row],[Group Assignment]:[Group Assignment]] = "CHOW", 3.1, 4.9))</f>
        <v>661.99</v>
      </c>
      <c r="O35" s="17" cm="1">
        <f t="array" ref="O35">FI[[#This Row],[13-Apr]]*(IF(FI[[#This Row],[Group Assignment]:[Group Assignment]] = "CHOW", 3.1, 4.9))</f>
        <v>134.75</v>
      </c>
      <c r="P35" s="17" cm="1">
        <f t="array" ref="P35">FI[[#This Row],[14-Apr]]*(IF(FI[[#This Row],[Group Assignment]:[Group Assignment]] = "CHOW", 3.1, 4.9))</f>
        <v>147</v>
      </c>
      <c r="Q35" s="17" cm="1">
        <f t="array" ref="Q35">FI[[#This Row],[15-Apr]]*(IF(FI[[#This Row],[Group Assignment]:[Group Assignment]] = "CHOW", 3.1, 4.9))</f>
        <v>124.95</v>
      </c>
      <c r="R35" s="17" cm="1">
        <f t="array" ref="R35">FI[[#This Row],[16-Apr]]*(IF(FI[[#This Row],[Group Assignment]:[Group Assignment]] = "CHOW", 3.1, 4.9))</f>
        <v>142.09999999999997</v>
      </c>
      <c r="S35" s="17" cm="1">
        <f t="array" ref="S35">FI[[#This Row],[17-Apr]]*(IF(FI[[#This Row],[Group Assignment]:[Group Assignment]] = "CHOW", 3.1, 4.9))</f>
        <v>140.13999999999999</v>
      </c>
      <c r="T35" s="17" cm="1">
        <f t="array" ref="T35">FI[[#This Row],[18-Apr]]*(IF(FI[[#This Row],[Group Assignment]:[Group Assignment]] = "CHOW", 3.1, 4.9))</f>
        <v>122.01000000000003</v>
      </c>
      <c r="U35" s="17" cm="1">
        <f t="array" ref="U35">FI[[#This Row],[19-Apr]]*(IF(FI[[#This Row],[Group Assignment]:[Group Assignment]] = "CHOW", 3.1, 4.9))</f>
        <v>134.25999999999996</v>
      </c>
      <c r="V35" s="17" cm="1">
        <f t="array" ref="V35">FI[[#This Row],[20-Apr]]*(IF(FI[[#This Row],[Group Assignment]:[Group Assignment]] = "CHOW", 3.1, 4.9))</f>
        <v>130.8300000000001</v>
      </c>
      <c r="W35" s="17" cm="1">
        <f t="array" ref="W35">FI[[#This Row],[21-Apr]]*(IF(FI[[#This Row],[Group Assignment]:[Group Assignment]] = "CHOW", 3.1, 4.9))</f>
        <v>97.509999999999962</v>
      </c>
      <c r="X35" s="17" cm="1">
        <f t="array" ref="X35">FI[[#This Row],[22-Apr]]*(IF(FI[[#This Row],[Group Assignment]:[Group Assignment]] = "CHOW", 3.1, 4.9))</f>
        <v>105.35000000000001</v>
      </c>
      <c r="Y35" s="17" cm="1">
        <f t="array" ref="Y35">FI[[#This Row],[23-Apr]]*(IF(FI[[#This Row],[Group Assignment]:[Group Assignment]] = "CHOW", 3.1, 4.9))</f>
        <v>97.510000000000034</v>
      </c>
      <c r="Z35" s="17" cm="1">
        <f t="array" ref="Z35">FI[[#This Row],[24-Apr]]*(IF(FI[[#This Row],[Group Assignment]:[Group Assignment]] = "CHOW", 3.1, 4.9))</f>
        <v>119.07000000000006</v>
      </c>
      <c r="AA35" s="17" cm="1">
        <f t="array" ref="AA35">FI[[#This Row],[25-Apr]]*(IF(FI[[#This Row],[Group Assignment]:[Group Assignment]] = "CHOW", 3.1, 4.9))</f>
        <v>111.23000000000002</v>
      </c>
      <c r="AB35" s="17" cm="1">
        <f t="array" ref="AB35">FI[[#This Row],[26-Apr]]*(IF(FI[[#This Row],[Group Assignment]:[Group Assignment]] = "CHOW", 3.1, 4.9))</f>
        <v>99.47</v>
      </c>
      <c r="AC35" s="17" cm="1">
        <f t="array" ref="AC35">FI[[#This Row],[27-Apr]]*(IF(FI[[#This Row],[Group Assignment]:[Group Assignment]] = "CHOW", 3.1, 4.9))</f>
        <v>115.15</v>
      </c>
      <c r="AD35" s="17" cm="1">
        <f t="array" ref="AD35">FI[[#This Row],[28-Apr]]*(IF(FI[[#This Row],[Group Assignment]:[Group Assignment]] = "CHOW", 3.1, 4.9))</f>
        <v>127.4</v>
      </c>
      <c r="AE35" s="17" cm="1">
        <f t="array" ref="AE35">FI[[#This Row],[29-Apr]]*(IF(FI[[#This Row],[Group Assignment]:[Group Assignment]] = "CHOW", 3.1, 4.9))</f>
        <v>74.480000000000018</v>
      </c>
      <c r="AF35" s="17" cm="1">
        <f t="array" ref="AF35">FI[[#This Row],[30-Apr]]*(IF(FI[[#This Row],[Group Assignment]:[Group Assignment]] = "CHOW", 3.1, 4.9))</f>
        <v>92.11999999999999</v>
      </c>
      <c r="AG35" s="17" cm="1">
        <f t="array" ref="AG35">FI[[#This Row],[1-May]]*(IF(FI[[#This Row],[Group Assignment]:[Group Assignment]] = "CHOW", 3.1, 4.9))</f>
        <v>102.9</v>
      </c>
      <c r="AH35" s="17" cm="1">
        <f t="array" ref="AH35">FI[[#This Row],[2-May]]*(IF(FI[[#This Row],[Group Assignment]:[Group Assignment]] = "CHOW", 3.1, 4.9))</f>
        <v>117.10999999999997</v>
      </c>
      <c r="AI35" s="17" cm="1">
        <f t="array" ref="AI35">FI[[#This Row],[3-May]]*(IF(FI[[#This Row],[Group Assignment]:[Group Assignment]] = "CHOW", 3.1, 4.9))</f>
        <v>87.220000000000027</v>
      </c>
      <c r="AJ35" s="17" cm="1">
        <f t="array" ref="AJ35">FI[[#This Row],[4-May]]*(IF(FI[[#This Row],[Group Assignment]:[Group Assignment]] = "CHOW", 3.1, 4.9))</f>
        <v>129.85000000000002</v>
      </c>
      <c r="AK35" s="17" cm="1">
        <f t="array" ref="AK35">FI[[#This Row],[5-May]]*(IF(FI[[#This Row],[Group Assignment]:[Group Assignment]] = "CHOW", 3.1, 4.9))</f>
        <v>137.20000000000002</v>
      </c>
      <c r="AL35" s="17" cm="1">
        <f t="array" ref="AL35">FI[[#This Row],[6-May]]*(IF(FI[[#This Row],[Group Assignment]:[Group Assignment]] = "CHOW", 3.1, 4.9))</f>
        <v>87.710000000000036</v>
      </c>
      <c r="AM35" s="17" cm="1">
        <f t="array" ref="AM35">FI[[#This Row],[7-May]]*(IF(FI[[#This Row],[Group Assignment]:[Group Assignment]] = "CHOW", 3.1, 4.9))</f>
        <v>40.669999999999987</v>
      </c>
      <c r="AN35" s="17" cm="1">
        <f t="array" ref="AN35">FI[[#This Row],[8-May]]*(IF(FI[[#This Row],[Group Assignment]:[Group Assignment]] = "CHOW", 3.1, 4.9))</f>
        <v>130.33999999999997</v>
      </c>
      <c r="AO35" s="17" cm="1">
        <f t="array" ref="AO35">FI[[#This Row],[9-May]]*(IF(FI[[#This Row],[Group Assignment]:[Group Assignment]] = "CHOW", 3.1, 4.9))</f>
        <v>86.729999999999947</v>
      </c>
      <c r="AP35" s="17" cm="1">
        <f t="array" ref="AP35">FI[[#This Row],[10-May]]*(IF(FI[[#This Row],[Group Assignment]:[Group Assignment]] = "CHOW", 3.1, 4.9))</f>
        <v>110.25000000000007</v>
      </c>
      <c r="AQ35" s="17" cm="1">
        <f t="array" ref="AQ35">FI[[#This Row],[11-May]]*(IF(FI[[#This Row],[Group Assignment]:[Group Assignment]] = "CHOW", 3.1, 4.9))</f>
        <v>112.20999999999997</v>
      </c>
      <c r="AR35" s="17"/>
      <c r="AS35" s="17" cm="1">
        <f t="array" ref="AS35">FI[[#This Row],[13-May]]*(IF(FI[[#This Row],[Group Assignment]:[Group Assignment]] = "CHOW", 3.1, 4.9))</f>
        <v>212.17000000000004</v>
      </c>
      <c r="AT35" s="17" cm="1">
        <f t="array" ref="AT35">FI[[#This Row],[14-May]]*(IF(FI[[#This Row],[Group Assignment]:[Group Assignment]] = "CHOW", 3.1, 4.9))</f>
        <v>104.37000000000006</v>
      </c>
      <c r="AU35" s="17" cm="1">
        <f t="array" ref="AU35">FI[[#This Row],[15-May]]*(IF(FI[[#This Row],[Group Assignment]:[Group Assignment]] = "CHOW", 3.1, 4.9))</f>
        <v>98</v>
      </c>
      <c r="AV35" s="17" cm="1">
        <f t="array" ref="AV35">FI[[#This Row],[16-May]]*(IF(FI[[#This Row],[Group Assignment]:[Group Assignment]] = "CHOW", 3.1, 4.9))</f>
        <v>114.17000000000006</v>
      </c>
      <c r="AW35" s="17" cm="1">
        <f t="array" ref="AW35">FI[[#This Row],[17-May]]*(IF(FI[[#This Row],[Group Assignment]:[Group Assignment]] = "CHOW", 3.1, 4.9))</f>
        <v>109.76000000000003</v>
      </c>
      <c r="AX35" s="17" cm="1">
        <f t="array" ref="AX35">FI[[#This Row],[18-May]]*(IF(FI[[#This Row],[Group Assignment]:[Group Assignment]] = "CHOW", 3.1, 4.9))</f>
        <v>91.140000000000043</v>
      </c>
      <c r="AY35" s="17" cm="1">
        <f t="array" ref="AY35">FI[[#This Row],[19-May]]*(IF(FI[[#This Row],[Group Assignment]:[Group Assignment]] = "CHOW", 3.1, 4.9))</f>
        <v>97.02</v>
      </c>
      <c r="AZ35" s="17" cm="1">
        <f t="array" ref="AZ35">FI[[#This Row],[20-May]]*(IF(FI[[#This Row],[Group Assignment]:[Group Assignment]] = "CHOW", 3.1, 4.9))</f>
        <v>116.13000000000009</v>
      </c>
      <c r="BA35" s="17" cm="1">
        <f t="array" ref="BA35">FI[[#This Row],[21-May]]*(IF(FI[[#This Row],[Group Assignment]:[Group Assignment]] = "CHOW", 3.1, 4.9))</f>
        <v>111.71999999999993</v>
      </c>
      <c r="BB35" s="17" cm="1">
        <f t="array" ref="BB35">FI[[#This Row],[22-May]]*(IF(FI[[#This Row],[Group Assignment]:[Group Assignment]] = "CHOW", 3.1, 4.9))</f>
        <v>91.139999999999972</v>
      </c>
      <c r="BC35" s="17" cm="1">
        <f t="array" ref="BC35">FI[[#This Row],[23-May]]*(IF(FI[[#This Row],[Group Assignment]:[Group Assignment]] = "CHOW", 3.1, 4.9))</f>
        <v>101.43000000000002</v>
      </c>
      <c r="BD35" s="17" cm="1">
        <f t="array" ref="BD35">FI[[#This Row],[24-May]]*(IF(FI[[#This Row],[Group Assignment]:[Group Assignment]] = "CHOW", 3.1, 4.9))</f>
        <v>104.85999999999997</v>
      </c>
      <c r="BE35" s="17" cm="1">
        <f t="array" ref="BE35">FI[[#This Row],[25-May]]*(IF(FI[[#This Row],[Group Assignment]:[Group Assignment]] = "CHOW", 3.1, 4.9))</f>
        <v>133.27999999999994</v>
      </c>
      <c r="BF35" s="17" cm="1">
        <f t="array" ref="BF35">FI[[#This Row],[26-May]]*(IF(FI[[#This Row],[Group Assignment]:[Group Assignment]] = "CHOW", 3.1, 4.9))</f>
        <v>77.910000000000039</v>
      </c>
      <c r="BG35" s="17" cm="1">
        <f t="array" ref="BG35">FI[[#This Row],[27-May]]*(IF(FI[[#This Row],[Group Assignment]:[Group Assignment]] = "CHOW", 3.1, 4.9))</f>
        <v>80.850000000000009</v>
      </c>
      <c r="BH35" s="17" cm="1">
        <f t="array" ref="BH35">FI[[#This Row],[28-May]]*(IF(FI[[#This Row],[Group Assignment]:[Group Assignment]] = "CHOW", 3.1, 4.9))</f>
        <v>99.47</v>
      </c>
      <c r="BI35" s="17" cm="1">
        <f t="array" ref="BI35">FI[[#This Row],[29-May]]*(IF(FI[[#This Row],[Group Assignment]:[Group Assignment]] = "CHOW", 3.1, 4.9))</f>
        <v>95.550000000000011</v>
      </c>
      <c r="BJ35" s="17" cm="1">
        <f t="array" ref="BJ35">FI[[#This Row],[30-May]]*(IF(FI[[#This Row],[Group Assignment]:[Group Assignment]] = "CHOW", 3.1, 4.9))</f>
        <v>98</v>
      </c>
      <c r="BK35" s="17" cm="1">
        <f t="array" ref="BK35">FI[[#This Row],[31-May]]*(IF(FI[[#This Row],[Group Assignment]:[Group Assignment]] = "CHOW", 3.1, 4.9))</f>
        <v>93.099999999999937</v>
      </c>
      <c r="BL35" s="17" cm="1">
        <f t="array" ref="BL35">FI[[#This Row],[1-Jun]]*(IF(FI[[#This Row],[Group Assignment]:[Group Assignment]] = "CHOW", 3.1, 4.9))</f>
        <v>134.75</v>
      </c>
      <c r="BM35" s="17" cm="1">
        <f t="array" ref="BM35">FI[[#This Row],[2-Jun]]*(IF(FI[[#This Row],[Group Assignment]:[Group Assignment]] = "CHOW", 3.1, 4.9))</f>
        <v>107.30999999999996</v>
      </c>
      <c r="BN35" s="17" cm="1">
        <f t="array" ref="BN35">FI[[#This Row],[3-Jun]]*(IF(FI[[#This Row],[Group Assignment]:[Group Assignment]] = "CHOW", 3.1, 4.9))</f>
        <v>42.140000000000043</v>
      </c>
    </row>
    <row r="36" spans="1:180">
      <c r="A36" s="13">
        <v>71</v>
      </c>
      <c r="B36" t="s">
        <v>48</v>
      </c>
      <c r="C36" t="s">
        <v>45</v>
      </c>
      <c r="D36" t="s">
        <v>252</v>
      </c>
      <c r="E36" s="17">
        <f>FI[[#This Row],[3-Apr]]*3.1</f>
        <v>71.610000000000142</v>
      </c>
      <c r="F36" s="17">
        <f>FI[[#This Row],[4-Apr]]*3.1</f>
        <v>71.919999999999717</v>
      </c>
      <c r="G36" s="17">
        <f>FI[[#This Row],[5-Apr]]*3.1</f>
        <v>73.160000000000011</v>
      </c>
      <c r="H36" s="17">
        <f>FI[[#This Row],[6-Apr]]*3.1</f>
        <v>68.2</v>
      </c>
      <c r="I36" s="17">
        <f>FI[[#This Row],[7-Apr]]*3.1</f>
        <v>78.740000000000222</v>
      </c>
      <c r="J36" s="17">
        <f>FI[[#This Row],[8-Apr]]*3.1</f>
        <v>67.270000000000081</v>
      </c>
      <c r="K36" s="27">
        <f>FI[[#This Row],[9-Apr]]*3.1</f>
        <v>71.299999999999898</v>
      </c>
      <c r="L36" s="17" cm="1">
        <f t="array" ref="L36">FI[[#This Row],[10-Apr]]*(IF(FI[[#This Row],[Group Assignment]:[Group Assignment]] = "CHOW", 3.1, 4.9))</f>
        <v>73.78</v>
      </c>
      <c r="M36" s="17" cm="1">
        <f t="array" ref="M36">FI[[#This Row],[11-Apr]]*(IF(FI[[#This Row],[Group Assignment]:[Group Assignment]] = "CHOW", 3.1, 4.9))</f>
        <v>70.679999999999922</v>
      </c>
      <c r="N36" s="17" cm="1">
        <f t="array" ref="N36">FI[[#This Row],[12-Apr]]*(IF(FI[[#This Row],[Group Assignment]:[Group Assignment]] = "CHOW", 3.1, 4.9))</f>
        <v>76.260000000000076</v>
      </c>
      <c r="O36" s="17" cm="1">
        <f t="array" ref="O36">FI[[#This Row],[13-Apr]]*(IF(FI[[#This Row],[Group Assignment]:[Group Assignment]] = "CHOW", 3.1, 4.9))</f>
        <v>68.820000000000036</v>
      </c>
      <c r="P36" s="17" cm="1">
        <f t="array" ref="P36">FI[[#This Row],[14-Apr]]*(IF(FI[[#This Row],[Group Assignment]:[Group Assignment]] = "CHOW", 3.1, 4.9))</f>
        <v>74.710000000000136</v>
      </c>
      <c r="Q36" s="17" cm="1">
        <f t="array" ref="Q36">FI[[#This Row],[15-Apr]]*(IF(FI[[#This Row],[Group Assignment]:[Group Assignment]] = "CHOW", 3.1, 4.9))</f>
        <v>68.2</v>
      </c>
      <c r="R36" s="17" cm="1">
        <f t="array" ref="R36">FI[[#This Row],[16-Apr]]*(IF(FI[[#This Row],[Group Assignment]:[Group Assignment]] = "CHOW", 3.1, 4.9))</f>
        <v>71.3</v>
      </c>
      <c r="S36" s="17" cm="1">
        <f t="array" ref="S36">FI[[#This Row],[17-Apr]]*(IF(FI[[#This Row],[Group Assignment]:[Group Assignment]] = "CHOW", 3.1, 4.9))</f>
        <v>63.859999999999864</v>
      </c>
      <c r="T36" s="17" cm="1">
        <f t="array" ref="T36">FI[[#This Row],[18-Apr]]*(IF(FI[[#This Row],[Group Assignment]:[Group Assignment]] = "CHOW", 3.1, 4.9))</f>
        <v>69.75</v>
      </c>
      <c r="U36" s="17" cm="1">
        <f t="array" ref="U36">FI[[#This Row],[19-Apr]]*(IF(FI[[#This Row],[Group Assignment]:[Group Assignment]] = "CHOW", 3.1, 4.9))</f>
        <v>74.090000000000103</v>
      </c>
      <c r="V36" s="17" cm="1">
        <f t="array" ref="V36">FI[[#This Row],[20-Apr]]*(IF(FI[[#This Row],[Group Assignment]:[Group Assignment]] = "CHOW", 3.1, 4.9))</f>
        <v>75.640000000000114</v>
      </c>
      <c r="W36" s="17" cm="1">
        <f t="array" ref="W36">FI[[#This Row],[21-Apr]]*(IF(FI[[#This Row],[Group Assignment]:[Group Assignment]] = "CHOW", 3.1, 4.9))</f>
        <v>60.449999999999889</v>
      </c>
      <c r="X36" s="17" cm="1">
        <f t="array" ref="X36">FI[[#This Row],[22-Apr]]*(IF(FI[[#This Row],[Group Assignment]:[Group Assignment]] = "CHOW", 3.1, 4.9))</f>
        <v>79.67000000000003</v>
      </c>
      <c r="Y36" s="17" cm="1">
        <f t="array" ref="Y36">FI[[#This Row],[23-Apr]]*(IF(FI[[#This Row],[Group Assignment]:[Group Assignment]] = "CHOW", 3.1, 4.9))</f>
        <v>65.410000000000039</v>
      </c>
      <c r="Z36" s="17" cm="1">
        <f t="array" ref="Z36">FI[[#This Row],[24-Apr]]*(IF(FI[[#This Row],[Group Assignment]:[Group Assignment]] = "CHOW", 3.1, 4.9))</f>
        <v>72.849999999999937</v>
      </c>
      <c r="AA36" s="17" cm="1">
        <f t="array" ref="AA36">FI[[#This Row],[25-Apr]]*(IF(FI[[#This Row],[Group Assignment]:[Group Assignment]] = "CHOW", 3.1, 4.9))</f>
        <v>73.160000000000068</v>
      </c>
      <c r="AB36" s="17" cm="1">
        <f t="array" ref="AB36">FI[[#This Row],[26-Apr]]*(IF(FI[[#This Row],[Group Assignment]:[Group Assignment]] = "CHOW", 3.1, 4.9))</f>
        <v>76.879999999999797</v>
      </c>
      <c r="AC36" s="17" cm="1">
        <f t="array" ref="AC36">FI[[#This Row],[27-Apr]]*(IF(FI[[#This Row],[Group Assignment]:[Group Assignment]] = "CHOW", 3.1, 4.9))</f>
        <v>76.569999999999936</v>
      </c>
      <c r="AD36" s="17" cm="1">
        <f t="array" ref="AD36">FI[[#This Row],[28-Apr]]*(IF(FI[[#This Row],[Group Assignment]:[Group Assignment]] = "CHOW", 3.1, 4.9))</f>
        <v>77.500000000000142</v>
      </c>
      <c r="AE36" s="17" cm="1">
        <f t="array" ref="AE36">FI[[#This Row],[29-Apr]]*(IF(FI[[#This Row],[Group Assignment]:[Group Assignment]] = "CHOW", 3.1, 4.9))</f>
        <v>55.179999999999929</v>
      </c>
      <c r="AF36" s="17" cm="1">
        <f t="array" ref="AF36">FI[[#This Row],[30-Apr]]*(IF(FI[[#This Row],[Group Assignment]:[Group Assignment]] = "CHOW", 3.1, 4.9))</f>
        <v>64.790000000000077</v>
      </c>
      <c r="AG36" s="17" cm="1">
        <f t="array" ref="AG36">FI[[#This Row],[1-May]]*(IF(FI[[#This Row],[Group Assignment]:[Group Assignment]] = "CHOW", 3.1, 4.9))</f>
        <v>73.78</v>
      </c>
      <c r="AH36" s="17" cm="1">
        <f t="array" ref="AH36">FI[[#This Row],[2-May]]*(IF(FI[[#This Row],[Group Assignment]:[Group Assignment]] = "CHOW", 3.1, 4.9))</f>
        <v>82.15</v>
      </c>
      <c r="AI36" s="17" cm="1">
        <f t="array" ref="AI36">FI[[#This Row],[3-May]]*(IF(FI[[#This Row],[Group Assignment]:[Group Assignment]] = "CHOW", 3.1, 4.9))</f>
        <v>59.830000000000069</v>
      </c>
      <c r="AJ36" s="17" cm="1">
        <f t="array" ref="AJ36">FI[[#This Row],[4-May]]*(IF(FI[[#This Row],[Group Assignment]:[Group Assignment]] = "CHOW", 3.1, 4.9))</f>
        <v>78.429999999999922</v>
      </c>
      <c r="AK36" s="17" cm="1">
        <f t="array" ref="AK36">FI[[#This Row],[5-May]]*(IF(FI[[#This Row],[Group Assignment]:[Group Assignment]] = "CHOW", 3.1, 4.9))</f>
        <v>80.289999999999935</v>
      </c>
      <c r="AL36" s="17" cm="1">
        <f t="array" ref="AL36">FI[[#This Row],[6-May]]*(IF(FI[[#This Row],[Group Assignment]:[Group Assignment]] = "CHOW", 3.1, 4.9))</f>
        <v>62.930000000000149</v>
      </c>
      <c r="AM36" s="17" cm="1">
        <f t="array" ref="AM36">FI[[#This Row],[7-May]]*(IF(FI[[#This Row],[Group Assignment]:[Group Assignment]] = "CHOW", 3.1, 4.9))</f>
        <v>67.269999999999797</v>
      </c>
      <c r="AN36" s="17" cm="1">
        <f t="array" ref="AN36">FI[[#This Row],[8-May]]*(IF(FI[[#This Row],[Group Assignment]:[Group Assignment]] = "CHOW", 3.1, 4.9))</f>
        <v>79.670000000000215</v>
      </c>
      <c r="AO36" s="17" cm="1">
        <f t="array" ref="AO36">FI[[#This Row],[9-May]]*(IF(FI[[#This Row],[Group Assignment]:[Group Assignment]] = "CHOW", 3.1, 4.9))</f>
        <v>73.77999999999993</v>
      </c>
      <c r="AP36" s="17" cm="1">
        <f t="array" ref="AP36">FI[[#This Row],[10-May]]*(IF(FI[[#This Row],[Group Assignment]:[Group Assignment]] = "CHOW", 3.1, 4.9))</f>
        <v>70.679999999999865</v>
      </c>
      <c r="AQ36" s="17" cm="1">
        <f t="array" ref="AQ36">FI[[#This Row],[11-May]]*(IF(FI[[#This Row],[Group Assignment]:[Group Assignment]] = "CHOW", 3.1, 4.9))</f>
        <v>83.079999999999927</v>
      </c>
      <c r="AR36" s="17"/>
      <c r="AS36" s="17" cm="1">
        <f t="array" ref="AS36">FI[[#This Row],[13-May]]*(IF(FI[[#This Row],[Group Assignment]:[Group Assignment]] = "CHOW", 3.1, 4.9))</f>
        <v>157.79000000000016</v>
      </c>
      <c r="AT36" s="17" cm="1">
        <f t="array" ref="AT36">FI[[#This Row],[14-May]]*(IF(FI[[#This Row],[Group Assignment]:[Group Assignment]] = "CHOW", 3.1, 4.9))</f>
        <v>65.409999999999926</v>
      </c>
      <c r="AU36" s="17" cm="1">
        <f t="array" ref="AU36">FI[[#This Row],[15-May]]*(IF(FI[[#This Row],[Group Assignment]:[Group Assignment]] = "CHOW", 3.1, 4.9))</f>
        <v>80.910000000000068</v>
      </c>
      <c r="AV36" s="17" cm="1">
        <f t="array" ref="AV36">FI[[#This Row],[16-May]]*(IF(FI[[#This Row],[Group Assignment]:[Group Assignment]] = "CHOW", 3.1, 4.9))</f>
        <v>84.319999999999936</v>
      </c>
      <c r="AW36" s="17" cm="1">
        <f t="array" ref="AW36">FI[[#This Row],[17-May]]*(IF(FI[[#This Row],[Group Assignment]:[Group Assignment]] = "CHOW", 3.1, 4.9))</f>
        <v>73.160000000000068</v>
      </c>
      <c r="AX36" s="17" cm="1">
        <f t="array" ref="AX36">FI[[#This Row],[18-May]]*(IF(FI[[#This Row],[Group Assignment]:[Group Assignment]] = "CHOW", 3.1, 4.9))</f>
        <v>70.059999999999931</v>
      </c>
      <c r="AY36" s="17" cm="1">
        <f t="array" ref="AY36">FI[[#This Row],[19-May]]*(IF(FI[[#This Row],[Group Assignment]:[Group Assignment]] = "CHOW", 3.1, 4.9))</f>
        <v>78.430000000000106</v>
      </c>
      <c r="AZ36" s="17" cm="1">
        <f t="array" ref="AZ36">FI[[#This Row],[20-May]]*(IF(FI[[#This Row],[Group Assignment]:[Group Assignment]] = "CHOW", 3.1, 4.9))</f>
        <v>74.709999999999923</v>
      </c>
      <c r="BA36" s="17" cm="1">
        <f t="array" ref="BA36">FI[[#This Row],[21-May]]*(IF(FI[[#This Row],[Group Assignment]:[Group Assignment]] = "CHOW", 3.1, 4.9))</f>
        <v>80.910000000000011</v>
      </c>
      <c r="BB36" s="17" cm="1">
        <f t="array" ref="BB36">FI[[#This Row],[22-May]]*(IF(FI[[#This Row],[Group Assignment]:[Group Assignment]] = "CHOW", 3.1, 4.9))</f>
        <v>68.819999999999993</v>
      </c>
      <c r="BC36" s="17" cm="1">
        <f t="array" ref="BC36">FI[[#This Row],[23-May]]*(IF(FI[[#This Row],[Group Assignment]:[Group Assignment]] = "CHOW", 3.1, 4.9))</f>
        <v>82.15</v>
      </c>
      <c r="BD36" s="17" cm="1">
        <f t="array" ref="BD36">FI[[#This Row],[24-May]]*(IF(FI[[#This Row],[Group Assignment]:[Group Assignment]] = "CHOW", 3.1, 4.9))</f>
        <v>75.019999999999939</v>
      </c>
      <c r="BE36" s="17" cm="1">
        <f t="array" ref="BE36">FI[[#This Row],[25-May]]*(IF(FI[[#This Row],[Group Assignment]:[Group Assignment]] = "CHOW", 3.1, 4.9))</f>
        <v>89.280000000000143</v>
      </c>
      <c r="BF36" s="17" cm="1">
        <f t="array" ref="BF36">FI[[#This Row],[26-May]]*(IF(FI[[#This Row],[Group Assignment]:[Group Assignment]] = "CHOW", 3.1, 4.9))</f>
        <v>69.749999999999929</v>
      </c>
      <c r="BG36" s="17" cm="1">
        <f t="array" ref="BG36">FI[[#This Row],[27-May]]*(IF(FI[[#This Row],[Group Assignment]:[Group Assignment]] = "CHOW", 3.1, 4.9))</f>
        <v>66.959999999999866</v>
      </c>
      <c r="BH36" s="17" cm="1">
        <f t="array" ref="BH36">FI[[#This Row],[28-May]]*(IF(FI[[#This Row],[Group Assignment]:[Group Assignment]] = "CHOW", 3.1, 4.9))</f>
        <v>71.920000000000144</v>
      </c>
      <c r="BI36" s="17" cm="1">
        <f t="array" ref="BI36">FI[[#This Row],[29-May]]*(IF(FI[[#This Row],[Group Assignment]:[Group Assignment]] = "CHOW", 3.1, 4.9))</f>
        <v>76.259999999999792</v>
      </c>
      <c r="BJ36" s="17" cm="1">
        <f t="array" ref="BJ36">FI[[#This Row],[30-May]]*(IF(FI[[#This Row],[Group Assignment]:[Group Assignment]] = "CHOW", 3.1, 4.9))</f>
        <v>76.259999999999792</v>
      </c>
      <c r="BK36" s="17" cm="1">
        <f t="array" ref="BK36">FI[[#This Row],[31-May]]*(IF(FI[[#This Row],[Group Assignment]:[Group Assignment]] = "CHOW", 3.1, 4.9))</f>
        <v>78.430000000000007</v>
      </c>
      <c r="BL36" s="17" cm="1">
        <f t="array" ref="BL36">FI[[#This Row],[1-Jun]]*(IF(FI[[#This Row],[Group Assignment]:[Group Assignment]] = "CHOW", 3.1, 4.9))</f>
        <v>110.05000000000014</v>
      </c>
      <c r="BM36" s="17" cm="1">
        <f t="array" ref="BM36">FI[[#This Row],[2-Jun]]*(IF(FI[[#This Row],[Group Assignment]:[Group Assignment]] = "CHOW", 3.1, 4.9))</f>
        <v>78.120000000000147</v>
      </c>
      <c r="BN36" s="17" cm="1">
        <f t="array" ref="BN36">FI[[#This Row],[3-Jun]]*(IF(FI[[#This Row],[Group Assignment]:[Group Assignment]] = "CHOW", 3.1, 4.9))</f>
        <v>35.339999999999719</v>
      </c>
    </row>
    <row r="37" spans="1:180">
      <c r="A37" s="14">
        <v>72</v>
      </c>
      <c r="B37" t="s">
        <v>48</v>
      </c>
      <c r="C37" t="s">
        <v>47</v>
      </c>
      <c r="D37" t="s">
        <v>252</v>
      </c>
      <c r="E37" s="17">
        <f>FI[[#This Row],[3-Apr]]*3.1</f>
        <v>70.99000000000008</v>
      </c>
      <c r="F37" s="17">
        <f>FI[[#This Row],[4-Apr]]*3.1</f>
        <v>66.650000000000148</v>
      </c>
      <c r="G37" s="17">
        <f>FI[[#This Row],[5-Apr]]*3.1</f>
        <v>65.100000000000009</v>
      </c>
      <c r="H37" s="17">
        <f>FI[[#This Row],[6-Apr]]*3.1</f>
        <v>61.380000000000067</v>
      </c>
      <c r="I37" s="17">
        <f>FI[[#This Row],[7-Apr]]*3.1</f>
        <v>70.679999999999723</v>
      </c>
      <c r="J37" s="17">
        <f>FI[[#This Row],[8-Apr]]*3.1</f>
        <v>68.820000000000078</v>
      </c>
      <c r="K37" s="27">
        <f>FI[[#This Row],[9-Apr]]*3.1</f>
        <v>69.13000000000001</v>
      </c>
      <c r="L37" s="17" cm="1">
        <f t="array" ref="L37">FI[[#This Row],[10-Apr]]*(IF(FI[[#This Row],[Group Assignment]:[Group Assignment]] = "CHOW", 3.1, 4.9))</f>
        <v>79.86999999999999</v>
      </c>
      <c r="M37" s="17" cm="1">
        <f t="array" ref="M37">FI[[#This Row],[11-Apr]]*(IF(FI[[#This Row],[Group Assignment]:[Group Assignment]] = "CHOW", 3.1, 4.9))</f>
        <v>94.570000000000022</v>
      </c>
      <c r="N37" s="17" cm="1">
        <f t="array" ref="N37">FI[[#This Row],[12-Apr]]*(IF(FI[[#This Row],[Group Assignment]:[Group Assignment]] = "CHOW", 3.1, 4.9))</f>
        <v>82.32</v>
      </c>
      <c r="O37" s="17" cm="1">
        <f t="array" ref="O37">FI[[#This Row],[13-Apr]]*(IF(FI[[#This Row],[Group Assignment]:[Group Assignment]] = "CHOW", 3.1, 4.9))</f>
        <v>84.770000000000067</v>
      </c>
      <c r="P37" s="17" cm="1">
        <f t="array" ref="P37">FI[[#This Row],[14-Apr]]*(IF(FI[[#This Row],[Group Assignment]:[Group Assignment]] = "CHOW", 3.1, 4.9))</f>
        <v>89.180000000000021</v>
      </c>
      <c r="Q37" s="17" cm="1">
        <f t="array" ref="Q37">FI[[#This Row],[15-Apr]]*(IF(FI[[#This Row],[Group Assignment]:[Group Assignment]] = "CHOW", 3.1, 4.9))</f>
        <v>90.159999999999968</v>
      </c>
      <c r="R37" s="17" cm="1">
        <f t="array" ref="R37">FI[[#This Row],[16-Apr]]*(IF(FI[[#This Row],[Group Assignment]:[Group Assignment]] = "CHOW", 3.1, 4.9))</f>
        <v>99.959999999999965</v>
      </c>
      <c r="S37" s="17" cm="1">
        <f t="array" ref="S37">FI[[#This Row],[17-Apr]]*(IF(FI[[#This Row],[Group Assignment]:[Group Assignment]] = "CHOW", 3.1, 4.9))</f>
        <v>111.72</v>
      </c>
      <c r="T37" s="17" cm="1">
        <f t="array" ref="T37">FI[[#This Row],[18-Apr]]*(IF(FI[[#This Row],[Group Assignment]:[Group Assignment]] = "CHOW", 3.1, 4.9))</f>
        <v>80.850000000000009</v>
      </c>
      <c r="U37" s="17" cm="1">
        <f t="array" ref="U37">FI[[#This Row],[19-Apr]]*(IF(FI[[#This Row],[Group Assignment]:[Group Assignment]] = "CHOW", 3.1, 4.9))</f>
        <v>103.38999999999999</v>
      </c>
      <c r="V37" s="17" cm="1">
        <f t="array" ref="V37">FI[[#This Row],[20-Apr]]*(IF(FI[[#This Row],[Group Assignment]:[Group Assignment]] = "CHOW", 3.1, 4.9))</f>
        <v>114.65999999999997</v>
      </c>
      <c r="W37" s="17" cm="1">
        <f t="array" ref="W37">FI[[#This Row],[21-Apr]]*(IF(FI[[#This Row],[Group Assignment]:[Group Assignment]] = "CHOW", 3.1, 4.9))</f>
        <v>86.240000000000052</v>
      </c>
      <c r="X37" s="17" cm="1">
        <f t="array" ref="X37">FI[[#This Row],[22-Apr]]*(IF(FI[[#This Row],[Group Assignment]:[Group Assignment]] = "CHOW", 3.1, 4.9))</f>
        <v>105.35000000000001</v>
      </c>
      <c r="Y37" s="17" cm="1">
        <f t="array" ref="Y37">FI[[#This Row],[23-Apr]]*(IF(FI[[#This Row],[Group Assignment]:[Group Assignment]] = "CHOW", 3.1, 4.9))</f>
        <v>91.139999999999972</v>
      </c>
      <c r="Z37" s="17" cm="1">
        <f t="array" ref="Z37">FI[[#This Row],[24-Apr]]*(IF(FI[[#This Row],[Group Assignment]:[Group Assignment]] = "CHOW", 3.1, 4.9))</f>
        <v>116.12999999999995</v>
      </c>
      <c r="AA37" s="17" cm="1">
        <f t="array" ref="AA37">FI[[#This Row],[25-Apr]]*(IF(FI[[#This Row],[Group Assignment]:[Group Assignment]] = "CHOW", 3.1, 4.9))</f>
        <v>87.220000000000056</v>
      </c>
      <c r="AB37" s="17" cm="1">
        <f t="array" ref="AB37">FI[[#This Row],[26-Apr]]*(IF(FI[[#This Row],[Group Assignment]:[Group Assignment]] = "CHOW", 3.1, 4.9))</f>
        <v>91.139999999999972</v>
      </c>
      <c r="AC37" s="17" cm="1">
        <f t="array" ref="AC37">FI[[#This Row],[27-Apr]]*(IF(FI[[#This Row],[Group Assignment]:[Group Assignment]] = "CHOW", 3.1, 4.9))</f>
        <v>100.94000000000005</v>
      </c>
      <c r="AD37" s="17" cm="1">
        <f t="array" ref="AD37">FI[[#This Row],[28-Apr]]*(IF(FI[[#This Row],[Group Assignment]:[Group Assignment]] = "CHOW", 3.1, 4.9))</f>
        <v>118.09000000000005</v>
      </c>
      <c r="AE37" s="17" cm="1">
        <f t="array" ref="AE37">FI[[#This Row],[29-Apr]]*(IF(FI[[#This Row],[Group Assignment]:[Group Assignment]] = "CHOW", 3.1, 4.9))</f>
        <v>83.300000000000011</v>
      </c>
      <c r="AF37" s="17" cm="1">
        <f t="array" ref="AF37">FI[[#This Row],[30-Apr]]*(IF(FI[[#This Row],[Group Assignment]:[Group Assignment]] = "CHOW", 3.1, 4.9))</f>
        <v>88.2</v>
      </c>
      <c r="AG37" s="17" cm="1">
        <f t="array" ref="AG37">FI[[#This Row],[1-May]]*(IF(FI[[#This Row],[Group Assignment]:[Group Assignment]] = "CHOW", 3.1, 4.9))</f>
        <v>85.75</v>
      </c>
      <c r="AH37" s="17" cm="1">
        <f t="array" ref="AH37">FI[[#This Row],[2-May]]*(IF(FI[[#This Row],[Group Assignment]:[Group Assignment]] = "CHOW", 3.1, 4.9))</f>
        <v>109.27</v>
      </c>
      <c r="AI37" s="17" cm="1">
        <f t="array" ref="AI37">FI[[#This Row],[3-May]]*(IF(FI[[#This Row],[Group Assignment]:[Group Assignment]] = "CHOW", 3.1, 4.9))</f>
        <v>83.300000000000011</v>
      </c>
      <c r="AJ37" s="17" cm="1">
        <f t="array" ref="AJ37">FI[[#This Row],[4-May]]*(IF(FI[[#This Row],[Group Assignment]:[Group Assignment]] = "CHOW", 3.1, 4.9))</f>
        <v>124.95000000000007</v>
      </c>
      <c r="AK37" s="17" cm="1">
        <f t="array" ref="AK37">FI[[#This Row],[5-May]]*(IF(FI[[#This Row],[Group Assignment]:[Group Assignment]] = "CHOW", 3.1, 4.9))</f>
        <v>110.73999999999998</v>
      </c>
      <c r="AL37" s="17" cm="1">
        <f t="array" ref="AL37">FI[[#This Row],[6-May]]*(IF(FI[[#This Row],[Group Assignment]:[Group Assignment]] = "CHOW", 3.1, 4.9))</f>
        <v>85.260000000000034</v>
      </c>
      <c r="AM37" s="17" cm="1">
        <f t="array" ref="AM37">FI[[#This Row],[7-May]]*(IF(FI[[#This Row],[Group Assignment]:[Group Assignment]] = "CHOW", 3.1, 4.9))</f>
        <v>76.439999999999984</v>
      </c>
      <c r="AN37" s="17" cm="1">
        <f t="array" ref="AN37">FI[[#This Row],[8-May]]*(IF(FI[[#This Row],[Group Assignment]:[Group Assignment]] = "CHOW", 3.1, 4.9))</f>
        <v>112.7</v>
      </c>
      <c r="AO37" s="17" cm="1">
        <f t="array" ref="AO37">FI[[#This Row],[9-May]]*(IF(FI[[#This Row],[Group Assignment]:[Group Assignment]] = "CHOW", 3.1, 4.9))</f>
        <v>81.339999999999975</v>
      </c>
      <c r="AP37" s="17" cm="1">
        <f t="array" ref="AP37">FI[[#This Row],[10-May]]*(IF(FI[[#This Row],[Group Assignment]:[Group Assignment]] = "CHOW", 3.1, 4.9))</f>
        <v>106.82</v>
      </c>
      <c r="AQ37" s="17" cm="1">
        <f t="array" ref="AQ37">FI[[#This Row],[11-May]]*(IF(FI[[#This Row],[Group Assignment]:[Group Assignment]] = "CHOW", 3.1, 4.9))</f>
        <v>96.039999999999978</v>
      </c>
      <c r="AR37" s="17"/>
      <c r="AS37" s="17" cm="1">
        <f t="array" ref="AS37">FI[[#This Row],[13-May]]*(IF(FI[[#This Row],[Group Assignment]:[Group Assignment]] = "CHOW", 3.1, 4.9))</f>
        <v>190.61000000000004</v>
      </c>
      <c r="AT37" s="17" cm="1">
        <f t="array" ref="AT37">FI[[#This Row],[14-May]]*(IF(FI[[#This Row],[Group Assignment]:[Group Assignment]] = "CHOW", 3.1, 4.9))</f>
        <v>86.730000000000089</v>
      </c>
      <c r="AU37" s="17" cm="1">
        <f t="array" ref="AU37">FI[[#This Row],[15-May]]*(IF(FI[[#This Row],[Group Assignment]:[Group Assignment]] = "CHOW", 3.1, 4.9))</f>
        <v>104.36999999999999</v>
      </c>
      <c r="AV37" s="17" cm="1">
        <f t="array" ref="AV37">FI[[#This Row],[16-May]]*(IF(FI[[#This Row],[Group Assignment]:[Group Assignment]] = "CHOW", 3.1, 4.9))</f>
        <v>83.789999999999978</v>
      </c>
      <c r="AW37" s="17" cm="1">
        <f t="array" ref="AW37">FI[[#This Row],[17-May]]*(IF(FI[[#This Row],[Group Assignment]:[Group Assignment]] = "CHOW", 3.1, 4.9))</f>
        <v>91.630000000000095</v>
      </c>
      <c r="AX37" s="17" cm="1">
        <f t="array" ref="AX37">FI[[#This Row],[18-May]]*(IF(FI[[#This Row],[Group Assignment]:[Group Assignment]] = "CHOW", 3.1, 4.9))</f>
        <v>85.259999999999962</v>
      </c>
      <c r="AY37" s="17" cm="1">
        <f t="array" ref="AY37">FI[[#This Row],[19-May]]*(IF(FI[[#This Row],[Group Assignment]:[Group Assignment]] = "CHOW", 3.1, 4.9))</f>
        <v>91.630000000000024</v>
      </c>
      <c r="AZ37" s="17" cm="1">
        <f t="array" ref="AZ37">FI[[#This Row],[20-May]]*(IF(FI[[#This Row],[Group Assignment]:[Group Assignment]] = "CHOW", 3.1, 4.9))</f>
        <v>97.509999999999891</v>
      </c>
      <c r="BA37" s="17" cm="1">
        <f t="array" ref="BA37">FI[[#This Row],[21-May]]*(IF(FI[[#This Row],[Group Assignment]:[Group Assignment]] = "CHOW", 3.1, 4.9))</f>
        <v>95.550000000000082</v>
      </c>
      <c r="BB37" s="17" cm="1">
        <f t="array" ref="BB37">FI[[#This Row],[22-May]]*(IF(FI[[#This Row],[Group Assignment]:[Group Assignment]] = "CHOW", 3.1, 4.9))</f>
        <v>84.279999999999944</v>
      </c>
      <c r="BC37" s="17" cm="1">
        <f t="array" ref="BC37">FI[[#This Row],[23-May]]*(IF(FI[[#This Row],[Group Assignment]:[Group Assignment]] = "CHOW", 3.1, 4.9))</f>
        <v>99.47000000000007</v>
      </c>
      <c r="BD37" s="17" cm="1">
        <f t="array" ref="BD37">FI[[#This Row],[24-May]]*(IF(FI[[#This Row],[Group Assignment]:[Group Assignment]] = "CHOW", 3.1, 4.9))</f>
        <v>79.86999999999999</v>
      </c>
      <c r="BE37" s="17" cm="1">
        <f t="array" ref="BE37">FI[[#This Row],[25-May]]*(IF(FI[[#This Row],[Group Assignment]:[Group Assignment]] = "CHOW", 3.1, 4.9))</f>
        <v>135.24000000000012</v>
      </c>
      <c r="BF37" s="17" cm="1">
        <f t="array" ref="BF37">FI[[#This Row],[26-May]]*(IF(FI[[#This Row],[Group Assignment]:[Group Assignment]] = "CHOW", 3.1, 4.9))</f>
        <v>71.539999999999978</v>
      </c>
      <c r="BG37" s="17" cm="1">
        <f t="array" ref="BG37">FI[[#This Row],[27-May]]*(IF(FI[[#This Row],[Group Assignment]:[Group Assignment]] = "CHOW", 3.1, 4.9))</f>
        <v>86.239999999999981</v>
      </c>
      <c r="BH37" s="17" cm="1">
        <f t="array" ref="BH37">FI[[#This Row],[28-May]]*(IF(FI[[#This Row],[Group Assignment]:[Group Assignment]] = "CHOW", 3.1, 4.9))</f>
        <v>78.890000000000043</v>
      </c>
      <c r="BI37" s="17" cm="1">
        <f t="array" ref="BI37">FI[[#This Row],[29-May]]*(IF(FI[[#This Row],[Group Assignment]:[Group Assignment]] = "CHOW", 3.1, 4.9))</f>
        <v>85.259999999999962</v>
      </c>
      <c r="BJ37" s="17" cm="1">
        <f t="array" ref="BJ37">FI[[#This Row],[30-May]]*(IF(FI[[#This Row],[Group Assignment]:[Group Assignment]] = "CHOW", 3.1, 4.9))</f>
        <v>88.2</v>
      </c>
      <c r="BK37" s="17" cm="1">
        <f t="array" ref="BK37">FI[[#This Row],[31-May]]*(IF(FI[[#This Row],[Group Assignment]:[Group Assignment]] = "CHOW", 3.1, 4.9))</f>
        <v>93.589999999999975</v>
      </c>
      <c r="BL37" s="17" cm="1">
        <f t="array" ref="BL37">FI[[#This Row],[1-Jun]]*(IF(FI[[#This Row],[Group Assignment]:[Group Assignment]] = "CHOW", 3.1, 4.9))</f>
        <v>142.58999999999997</v>
      </c>
      <c r="BM37" s="17" cm="1">
        <f t="array" ref="BM37">FI[[#This Row],[2-Jun]]*(IF(FI[[#This Row],[Group Assignment]:[Group Assignment]] = "CHOW", 3.1, 4.9))</f>
        <v>74.970000000000056</v>
      </c>
      <c r="BN37" s="17" cm="1">
        <f t="array" ref="BN37">FI[[#This Row],[3-Jun]]*(IF(FI[[#This Row],[Group Assignment]:[Group Assignment]] = "CHOW", 3.1, 4.9))</f>
        <v>53.410000000000032</v>
      </c>
    </row>
    <row r="38" spans="1:180">
      <c r="A38" s="13">
        <v>73</v>
      </c>
      <c r="B38" t="s">
        <v>48</v>
      </c>
      <c r="C38" t="s">
        <v>46</v>
      </c>
      <c r="D38" t="s">
        <v>252</v>
      </c>
      <c r="E38" s="17">
        <f>FI[[#This Row],[3-Apr]]*3.1</f>
        <v>76.569999999999851</v>
      </c>
      <c r="F38" s="17">
        <f>FI[[#This Row],[4-Apr]]*3.1</f>
        <v>73.469999999999928</v>
      </c>
      <c r="G38" s="17">
        <f>FI[[#This Row],[5-Apr]]*3.1</f>
        <v>70.680000000000277</v>
      </c>
      <c r="H38" s="17">
        <f>FI[[#This Row],[6-Apr]]*3.1</f>
        <v>70.369999999999933</v>
      </c>
      <c r="I38" s="17">
        <f>FI[[#This Row],[7-Apr]]*3.1</f>
        <v>77.810000000000073</v>
      </c>
      <c r="J38" s="17">
        <f>FI[[#This Row],[8-Apr]]*3.1</f>
        <v>75.019999999999825</v>
      </c>
      <c r="K38" s="27">
        <f>FI[[#This Row],[9-Apr]]*3.1</f>
        <v>79.670000000000073</v>
      </c>
      <c r="L38" s="17" cm="1">
        <f t="array" ref="L38">FI[[#This Row],[10-Apr]]*(IF(FI[[#This Row],[Group Assignment]:[Group Assignment]] = "CHOW", 3.1, 4.9))</f>
        <v>116.12999999999995</v>
      </c>
      <c r="M38" s="17" cm="1">
        <f t="array" ref="M38">FI[[#This Row],[11-Apr]]*(IF(FI[[#This Row],[Group Assignment]:[Group Assignment]] = "CHOW", 3.1, 4.9))</f>
        <v>123.48000000000002</v>
      </c>
      <c r="N38" s="17" cm="1">
        <f t="array" ref="N38">FI[[#This Row],[12-Apr]]*(IF(FI[[#This Row],[Group Assignment]:[Group Assignment]] = "CHOW", 3.1, 4.9))</f>
        <v>112.20999999999997</v>
      </c>
      <c r="O38" s="17" cm="1">
        <f t="array" ref="O38">FI[[#This Row],[13-Apr]]*(IF(FI[[#This Row],[Group Assignment]:[Group Assignment]] = "CHOW", 3.1, 4.9))</f>
        <v>110.25000000000001</v>
      </c>
      <c r="P38" s="17" cm="1">
        <f t="array" ref="P38">FI[[#This Row],[14-Apr]]*(IF(FI[[#This Row],[Group Assignment]:[Group Assignment]] = "CHOW", 3.1, 4.9))</f>
        <v>113.68000000000002</v>
      </c>
      <c r="Q38" s="17" cm="1">
        <f t="array" ref="Q38">FI[[#This Row],[15-Apr]]*(IF(FI[[#This Row],[Group Assignment]:[Group Assignment]] = "CHOW", 3.1, 4.9))</f>
        <v>100.93999999999998</v>
      </c>
      <c r="R38" s="17" cm="1">
        <f t="array" ref="R38">FI[[#This Row],[16-Apr]]*(IF(FI[[#This Row],[Group Assignment]:[Group Assignment]] = "CHOW", 3.1, 4.9))</f>
        <v>98</v>
      </c>
      <c r="S38" s="17" cm="1">
        <f t="array" ref="S38">FI[[#This Row],[17-Apr]]*(IF(FI[[#This Row],[Group Assignment]:[Group Assignment]] = "CHOW", 3.1, 4.9))</f>
        <v>99.47000000000007</v>
      </c>
      <c r="T38" s="17" cm="1">
        <f t="array" ref="T38">FI[[#This Row],[18-Apr]]*(IF(FI[[#This Row],[Group Assignment]:[Group Assignment]] = "CHOW", 3.1, 4.9))</f>
        <v>79.86999999999999</v>
      </c>
      <c r="U38" s="17" cm="1">
        <f t="array" ref="U38">FI[[#This Row],[19-Apr]]*(IF(FI[[#This Row],[Group Assignment]:[Group Assignment]] = "CHOW", 3.1, 4.9))</f>
        <v>96.530000000000086</v>
      </c>
      <c r="V38" s="17" cm="1">
        <f t="array" ref="V38">FI[[#This Row],[20-Apr]]*(IF(FI[[#This Row],[Group Assignment]:[Group Assignment]] = "CHOW", 3.1, 4.9))</f>
        <v>89.17999999999995</v>
      </c>
      <c r="W38" s="17" cm="1">
        <f t="array" ref="W38">FI[[#This Row],[21-Apr]]*(IF(FI[[#This Row],[Group Assignment]:[Group Assignment]] = "CHOW", 3.1, 4.9))</f>
        <v>88.689999999999984</v>
      </c>
      <c r="X38" s="17" cm="1">
        <f t="array" ref="X38">FI[[#This Row],[22-Apr]]*(IF(FI[[#This Row],[Group Assignment]:[Group Assignment]] = "CHOW", 3.1, 4.9))</f>
        <v>92.610000000000028</v>
      </c>
      <c r="Y38" s="17" cm="1">
        <f t="array" ref="Y38">FI[[#This Row],[23-Apr]]*(IF(FI[[#This Row],[Group Assignment]:[Group Assignment]] = "CHOW", 3.1, 4.9))</f>
        <v>83.300000000000011</v>
      </c>
      <c r="Z38" s="17" cm="1">
        <f t="array" ref="Z38">FI[[#This Row],[24-Apr]]*(IF(FI[[#This Row],[Group Assignment]:[Group Assignment]] = "CHOW", 3.1, 4.9))</f>
        <v>93.590000000000117</v>
      </c>
      <c r="AA38" s="17" cm="1">
        <f t="array" ref="AA38">FI[[#This Row],[25-Apr]]*(IF(FI[[#This Row],[Group Assignment]:[Group Assignment]] = "CHOW", 3.1, 4.9))</f>
        <v>84.279999999999944</v>
      </c>
      <c r="AB38" s="17" cm="1">
        <f t="array" ref="AB38">FI[[#This Row],[26-Apr]]*(IF(FI[[#This Row],[Group Assignment]:[Group Assignment]] = "CHOW", 3.1, 4.9))</f>
        <v>65.169999999999987</v>
      </c>
      <c r="AC38" s="17" cm="1">
        <f t="array" ref="AC38">FI[[#This Row],[27-Apr]]*(IF(FI[[#This Row],[Group Assignment]:[Group Assignment]] = "CHOW", 3.1, 4.9))</f>
        <v>84.280000000000086</v>
      </c>
      <c r="AD38" s="17" cm="1">
        <f t="array" ref="AD38">FI[[#This Row],[28-Apr]]*(IF(FI[[#This Row],[Group Assignment]:[Group Assignment]] = "CHOW", 3.1, 4.9))</f>
        <v>76.92999999999995</v>
      </c>
      <c r="AE38" s="17" cm="1">
        <f t="array" ref="AE38">FI[[#This Row],[29-Apr]]*(IF(FI[[#This Row],[Group Assignment]:[Group Assignment]] = "CHOW", 3.1, 4.9))</f>
        <v>75.950000000000074</v>
      </c>
      <c r="AF38" s="17" cm="1">
        <f t="array" ref="AF38">FI[[#This Row],[30-Apr]]*(IF(FI[[#This Row],[Group Assignment]:[Group Assignment]] = "CHOW", 3.1, 4.9))</f>
        <v>60.269999999999989</v>
      </c>
      <c r="AG38" s="17" cm="1">
        <f t="array" ref="AG38">FI[[#This Row],[1-May]]*(IF(FI[[#This Row],[Group Assignment]:[Group Assignment]] = "CHOW", 3.1, 4.9))</f>
        <v>67.130000000000024</v>
      </c>
      <c r="AH38" s="17" cm="1">
        <f t="array" ref="AH38">FI[[#This Row],[2-May]]*(IF(FI[[#This Row],[Group Assignment]:[Group Assignment]] = "CHOW", 3.1, 4.9))</f>
        <v>78.889999999999972</v>
      </c>
      <c r="AI38" s="17" cm="1">
        <f t="array" ref="AI38">FI[[#This Row],[3-May]]*(IF(FI[[#This Row],[Group Assignment]:[Group Assignment]] = "CHOW", 3.1, 4.9))</f>
        <v>75.95</v>
      </c>
      <c r="AJ38" s="17" cm="1">
        <f t="array" ref="AJ38">FI[[#This Row],[4-May]]*(IF(FI[[#This Row],[Group Assignment]:[Group Assignment]] = "CHOW", 3.1, 4.9))</f>
        <v>82.319999999999922</v>
      </c>
      <c r="AK38" s="17" cm="1">
        <f t="array" ref="AK38">FI[[#This Row],[5-May]]*(IF(FI[[#This Row],[Group Assignment]:[Group Assignment]] = "CHOW", 3.1, 4.9))</f>
        <v>79.870000000000061</v>
      </c>
      <c r="AL38" s="17" cm="1">
        <f t="array" ref="AL38">FI[[#This Row],[6-May]]*(IF(FI[[#This Row],[Group Assignment]:[Group Assignment]] = "CHOW", 3.1, 4.9))</f>
        <v>56.840000000000046</v>
      </c>
      <c r="AM38" s="17" cm="1">
        <f t="array" ref="AM38">FI[[#This Row],[7-May]]*(IF(FI[[#This Row],[Group Assignment]:[Group Assignment]] = "CHOW", 3.1, 4.9))</f>
        <v>65.660000000000039</v>
      </c>
      <c r="AN38" s="17" cm="1">
        <f t="array" ref="AN38">FI[[#This Row],[8-May]]*(IF(FI[[#This Row],[Group Assignment]:[Group Assignment]] = "CHOW", 3.1, 4.9))</f>
        <v>68.600000000000009</v>
      </c>
      <c r="AO38" s="17" cm="1">
        <f t="array" ref="AO38">FI[[#This Row],[9-May]]*(IF(FI[[#This Row],[Group Assignment]:[Group Assignment]] = "CHOW", 3.1, 4.9))</f>
        <v>78.889999999999972</v>
      </c>
      <c r="AP38" s="17" cm="1">
        <f t="array" ref="AP38">FI[[#This Row],[10-May]]*(IF(FI[[#This Row],[Group Assignment]:[Group Assignment]] = "CHOW", 3.1, 4.9))</f>
        <v>90.65</v>
      </c>
      <c r="AQ38" s="17" cm="1">
        <f t="array" ref="AQ38">FI[[#This Row],[11-May]]*(IF(FI[[#This Row],[Group Assignment]:[Group Assignment]] = "CHOW", 3.1, 4.9))</f>
        <v>68.109999999999957</v>
      </c>
      <c r="AR38" s="17"/>
      <c r="AS38" s="17" cm="1">
        <f t="array" ref="AS38">FI[[#This Row],[13-May]]*(IF(FI[[#This Row],[Group Assignment]:[Group Assignment]] = "CHOW", 3.1, 4.9))</f>
        <v>139.65</v>
      </c>
      <c r="AT38" s="17" cm="1">
        <f t="array" ref="AT38">FI[[#This Row],[14-May]]*(IF(FI[[#This Row],[Group Assignment]:[Group Assignment]] = "CHOW", 3.1, 4.9))</f>
        <v>92.610000000000028</v>
      </c>
      <c r="AU38" s="17" cm="1">
        <f t="array" ref="AU38">FI[[#This Row],[15-May]]*(IF(FI[[#This Row],[Group Assignment]:[Group Assignment]] = "CHOW", 3.1, 4.9))</f>
        <v>78.400000000000006</v>
      </c>
      <c r="AV38" s="17" cm="1">
        <f t="array" ref="AV38">FI[[#This Row],[16-May]]*(IF(FI[[#This Row],[Group Assignment]:[Group Assignment]] = "CHOW", 3.1, 4.9))</f>
        <v>79.380000000000024</v>
      </c>
      <c r="AW38" s="17" cm="1">
        <f t="array" ref="AW38">FI[[#This Row],[17-May]]*(IF(FI[[#This Row],[Group Assignment]:[Group Assignment]] = "CHOW", 3.1, 4.9))</f>
        <v>88.689999999999984</v>
      </c>
      <c r="AX38" s="17" cm="1">
        <f t="array" ref="AX38">FI[[#This Row],[18-May]]*(IF(FI[[#This Row],[Group Assignment]:[Group Assignment]] = "CHOW", 3.1, 4.9))</f>
        <v>55.860000000000035</v>
      </c>
      <c r="AY38" s="17" cm="1">
        <f t="array" ref="AY38">FI[[#This Row],[19-May]]*(IF(FI[[#This Row],[Group Assignment]:[Group Assignment]] = "CHOW", 3.1, 4.9))</f>
        <v>75.95</v>
      </c>
      <c r="AZ38" s="17" cm="1">
        <f t="array" ref="AZ38">FI[[#This Row],[20-May]]*(IF(FI[[#This Row],[Group Assignment]:[Group Assignment]] = "CHOW", 3.1, 4.9))</f>
        <v>85.260000000000034</v>
      </c>
      <c r="BA38" s="17" cm="1">
        <f t="array" ref="BA38">FI[[#This Row],[21-May]]*(IF(FI[[#This Row],[Group Assignment]:[Group Assignment]] = "CHOW", 3.1, 4.9))</f>
        <v>89.670000000000059</v>
      </c>
      <c r="BB38" s="17" cm="1">
        <f t="array" ref="BB38">FI[[#This Row],[22-May]]*(IF(FI[[#This Row],[Group Assignment]:[Group Assignment]] = "CHOW", 3.1, 4.9))</f>
        <v>85.260000000000034</v>
      </c>
      <c r="BC38" s="17" cm="1">
        <f t="array" ref="BC38">FI[[#This Row],[23-May]]*(IF(FI[[#This Row],[Group Assignment]:[Group Assignment]] = "CHOW", 3.1, 4.9))</f>
        <v>72.029999999999944</v>
      </c>
      <c r="BD38" s="17" cm="1">
        <f t="array" ref="BD38">FI[[#This Row],[24-May]]*(IF(FI[[#This Row],[Group Assignment]:[Group Assignment]] = "CHOW", 3.1, 4.9))</f>
        <v>78.400000000000006</v>
      </c>
      <c r="BE38" s="17" cm="1">
        <f t="array" ref="BE38">FI[[#This Row],[25-May]]*(IF(FI[[#This Row],[Group Assignment]:[Group Assignment]] = "CHOW", 3.1, 4.9))</f>
        <v>98</v>
      </c>
      <c r="BF38" s="17" cm="1">
        <f t="array" ref="BF38">FI[[#This Row],[26-May]]*(IF(FI[[#This Row],[Group Assignment]:[Group Assignment]] = "CHOW", 3.1, 4.9))</f>
        <v>67.129999999999953</v>
      </c>
      <c r="BG38" s="17" cm="1">
        <f t="array" ref="BG38">FI[[#This Row],[27-May]]*(IF(FI[[#This Row],[Group Assignment]:[Group Assignment]] = "CHOW", 3.1, 4.9))</f>
        <v>73.010000000000034</v>
      </c>
      <c r="BH38" s="17" cm="1">
        <f t="array" ref="BH38">FI[[#This Row],[28-May]]*(IF(FI[[#This Row],[Group Assignment]:[Group Assignment]] = "CHOW", 3.1, 4.9))</f>
        <v>77.910000000000039</v>
      </c>
      <c r="BI38" s="17" cm="1">
        <f t="array" ref="BI38">FI[[#This Row],[29-May]]*(IF(FI[[#This Row],[Group Assignment]:[Group Assignment]] = "CHOW", 3.1, 4.9))</f>
        <v>66.150000000000006</v>
      </c>
      <c r="BJ38" s="17" cm="1">
        <f t="array" ref="BJ38">FI[[#This Row],[30-May]]*(IF(FI[[#This Row],[Group Assignment]:[Group Assignment]] = "CHOW", 3.1, 4.9))</f>
        <v>98.979999999999947</v>
      </c>
      <c r="BK38" s="17" cm="1">
        <f t="array" ref="BK38">FI[[#This Row],[31-May]]*(IF(FI[[#This Row],[Group Assignment]:[Group Assignment]] = "CHOW", 3.1, 4.9))</f>
        <v>62.720000000000063</v>
      </c>
      <c r="BL38" s="17" cm="1">
        <f t="array" ref="BL38">FI[[#This Row],[1-Jun]]*(IF(FI[[#This Row],[Group Assignment]:[Group Assignment]] = "CHOW", 3.1, 4.9))</f>
        <v>125.93000000000002</v>
      </c>
      <c r="BM38" s="17" cm="1">
        <f t="array" ref="BM38">FI[[#This Row],[2-Jun]]*(IF(FI[[#This Row],[Group Assignment]:[Group Assignment]] = "CHOW", 3.1, 4.9))</f>
        <v>81.830000000000027</v>
      </c>
      <c r="BN38" s="17" cm="1">
        <f t="array" ref="BN38">FI[[#This Row],[3-Jun]]*(IF(FI[[#This Row],[Group Assignment]:[Group Assignment]] = "CHOW", 3.1, 4.9))</f>
        <v>39.200000000000003</v>
      </c>
    </row>
    <row r="39" spans="1:180">
      <c r="A39" s="14">
        <v>74</v>
      </c>
      <c r="B39" t="s">
        <v>48</v>
      </c>
      <c r="C39" t="s">
        <v>46</v>
      </c>
      <c r="D39" t="s">
        <v>252</v>
      </c>
      <c r="E39" s="17">
        <f>FI[[#This Row],[3-Apr]]*3.1</f>
        <v>74.09</v>
      </c>
      <c r="F39" s="17">
        <f>FI[[#This Row],[4-Apr]]*3.1</f>
        <v>88.039999999999992</v>
      </c>
      <c r="G39" s="17">
        <f>FI[[#This Row],[5-Apr]]*3.1</f>
        <v>72.850000000000065</v>
      </c>
      <c r="H39" s="17">
        <f>FI[[#This Row],[6-Apr]]*3.1</f>
        <v>62.310000000000073</v>
      </c>
      <c r="I39" s="17">
        <f>FI[[#This Row],[7-Apr]]*3.1</f>
        <v>83.699999999999889</v>
      </c>
      <c r="J39" s="17">
        <f>FI[[#This Row],[8-Apr]]*3.1</f>
        <v>62.310000000000073</v>
      </c>
      <c r="K39" s="27">
        <f>FI[[#This Row],[9-Apr]]*3.1</f>
        <v>75.640000000000043</v>
      </c>
      <c r="L39" s="17" cm="1">
        <f t="array" ref="L39">FI[[#This Row],[10-Apr]]*(IF(FI[[#This Row],[Group Assignment]:[Group Assignment]] = "CHOW", 3.1, 4.9))</f>
        <v>113.67999999999995</v>
      </c>
      <c r="M39" s="17" cm="1">
        <f t="array" ref="M39">FI[[#This Row],[11-Apr]]*(IF(FI[[#This Row],[Group Assignment]:[Group Assignment]] = "CHOW", 3.1, 4.9))</f>
        <v>155.33000000000001</v>
      </c>
      <c r="N39" s="17" cm="1">
        <f t="array" ref="N39">FI[[#This Row],[12-Apr]]*(IF(FI[[#This Row],[Group Assignment]:[Group Assignment]] = "CHOW", 3.1, 4.9))</f>
        <v>96.039999999999978</v>
      </c>
      <c r="O39" s="17" cm="1">
        <f t="array" ref="O39">FI[[#This Row],[13-Apr]]*(IF(FI[[#This Row],[Group Assignment]:[Group Assignment]] = "CHOW", 3.1, 4.9))</f>
        <v>103.88000000000004</v>
      </c>
      <c r="P39" s="17" cm="1">
        <f t="array" ref="P39">FI[[#This Row],[14-Apr]]*(IF(FI[[#This Row],[Group Assignment]:[Group Assignment]] = "CHOW", 3.1, 4.9))</f>
        <v>110.25000000000001</v>
      </c>
      <c r="Q39" s="17" cm="1">
        <f t="array" ref="Q39">FI[[#This Row],[15-Apr]]*(IF(FI[[#This Row],[Group Assignment]:[Group Assignment]] = "CHOW", 3.1, 4.9))</f>
        <v>116.12999999999995</v>
      </c>
      <c r="R39" s="17" cm="1">
        <f t="array" ref="R39">FI[[#This Row],[16-Apr]]*(IF(FI[[#This Row],[Group Assignment]:[Group Assignment]] = "CHOW", 3.1, 4.9))</f>
        <v>118.08999999999997</v>
      </c>
      <c r="S39" s="17" cm="1">
        <f t="array" ref="S39">FI[[#This Row],[17-Apr]]*(IF(FI[[#This Row],[Group Assignment]:[Group Assignment]] = "CHOW", 3.1, 4.9))</f>
        <v>117.10999999999997</v>
      </c>
      <c r="T39" s="17" cm="1">
        <f t="array" ref="T39">FI[[#This Row],[18-Apr]]*(IF(FI[[#This Row],[Group Assignment]:[Group Assignment]] = "CHOW", 3.1, 4.9))</f>
        <v>99.47</v>
      </c>
      <c r="U39" s="17" cm="1">
        <f t="array" ref="U39">FI[[#This Row],[19-Apr]]*(IF(FI[[#This Row],[Group Assignment]:[Group Assignment]] = "CHOW", 3.1, 4.9))</f>
        <v>112.7</v>
      </c>
      <c r="V39" s="17" cm="1">
        <f t="array" ref="V39">FI[[#This Row],[20-Apr]]*(IF(FI[[#This Row],[Group Assignment]:[Group Assignment]] = "CHOW", 3.1, 4.9))</f>
        <v>135.24000000000004</v>
      </c>
      <c r="W39" s="17" cm="1">
        <f t="array" ref="W39">FI[[#This Row],[21-Apr]]*(IF(FI[[#This Row],[Group Assignment]:[Group Assignment]] = "CHOW", 3.1, 4.9))</f>
        <v>108.78000000000009</v>
      </c>
      <c r="X39" s="17" cm="1">
        <f t="array" ref="X39">FI[[#This Row],[22-Apr]]*(IF(FI[[#This Row],[Group Assignment]:[Group Assignment]] = "CHOW", 3.1, 4.9))</f>
        <v>95.550000000000011</v>
      </c>
      <c r="Y39" s="17" cm="1">
        <f t="array" ref="Y39">FI[[#This Row],[23-Apr]]*(IF(FI[[#This Row],[Group Assignment]:[Group Assignment]] = "CHOW", 3.1, 4.9))</f>
        <v>115.15</v>
      </c>
      <c r="Z39" s="17" cm="1">
        <f t="array" ref="Z39">FI[[#This Row],[24-Apr]]*(IF(FI[[#This Row],[Group Assignment]:[Group Assignment]] = "CHOW", 3.1, 4.9))</f>
        <v>122.01000000000003</v>
      </c>
      <c r="AA39" s="17" cm="1">
        <f t="array" ref="AA39">FI[[#This Row],[25-Apr]]*(IF(FI[[#This Row],[Group Assignment]:[Group Assignment]] = "CHOW", 3.1, 4.9))</f>
        <v>110.74000000000005</v>
      </c>
      <c r="AB39" s="17" cm="1">
        <f t="array" ref="AB39">FI[[#This Row],[26-Apr]]*(IF(FI[[#This Row],[Group Assignment]:[Group Assignment]] = "CHOW", 3.1, 4.9))</f>
        <v>105.35000000000001</v>
      </c>
      <c r="AC39" s="17" cm="1">
        <f t="array" ref="AC39">FI[[#This Row],[27-Apr]]*(IF(FI[[#This Row],[Group Assignment]:[Group Assignment]] = "CHOW", 3.1, 4.9))</f>
        <v>111.22999999999995</v>
      </c>
      <c r="AD39" s="17" cm="1">
        <f t="array" ref="AD39">FI[[#This Row],[28-Apr]]*(IF(FI[[#This Row],[Group Assignment]:[Group Assignment]] = "CHOW", 3.1, 4.9))</f>
        <v>124.95</v>
      </c>
      <c r="AE39" s="17" cm="1">
        <f t="array" ref="AE39">FI[[#This Row],[29-Apr]]*(IF(FI[[#This Row],[Group Assignment]:[Group Assignment]] = "CHOW", 3.1, 4.9))</f>
        <v>91.629999999999981</v>
      </c>
      <c r="AF39" s="17" cm="1">
        <f t="array" ref="AF39">FI[[#This Row],[30-Apr]]*(IF(FI[[#This Row],[Group Assignment]:[Group Assignment]] = "CHOW", 3.1, 4.9))</f>
        <v>94.57</v>
      </c>
      <c r="AG39" s="17" cm="1">
        <f t="array" ref="AG39">FI[[#This Row],[1-May]]*(IF(FI[[#This Row],[Group Assignment]:[Group Assignment]] = "CHOW", 3.1, 4.9))</f>
        <v>104.86000000000004</v>
      </c>
      <c r="AH39" s="17" cm="1">
        <f t="array" ref="AH39">FI[[#This Row],[2-May]]*(IF(FI[[#This Row],[Group Assignment]:[Group Assignment]] = "CHOW", 3.1, 4.9))</f>
        <v>106.33000000000003</v>
      </c>
      <c r="AI39" s="17" cm="1">
        <f t="array" ref="AI39">FI[[#This Row],[3-May]]*(IF(FI[[#This Row],[Group Assignment]:[Group Assignment]] = "CHOW", 3.1, 4.9))</f>
        <v>67.61999999999999</v>
      </c>
      <c r="AJ39" s="17" cm="1">
        <f t="array" ref="AJ39">FI[[#This Row],[4-May]]*(IF(FI[[#This Row],[Group Assignment]:[Group Assignment]] = "CHOW", 3.1, 4.9))</f>
        <v>103.88000000000004</v>
      </c>
      <c r="AK39" s="17" cm="1">
        <f t="array" ref="AK39">FI[[#This Row],[5-May]]*(IF(FI[[#This Row],[Group Assignment]:[Group Assignment]] = "CHOW", 3.1, 4.9))</f>
        <v>99.959999999999965</v>
      </c>
      <c r="AL39" s="17" cm="1">
        <f t="array" ref="AL39">FI[[#This Row],[6-May]]*(IF(FI[[#This Row],[Group Assignment]:[Group Assignment]] = "CHOW", 3.1, 4.9))</f>
        <v>99.960000000000036</v>
      </c>
      <c r="AM39" s="17" cm="1">
        <f t="array" ref="AM39">FI[[#This Row],[7-May]]*(IF(FI[[#This Row],[Group Assignment]:[Group Assignment]] = "CHOW", 3.1, 4.9))</f>
        <v>77.909999999999968</v>
      </c>
      <c r="AN39" s="17" cm="1">
        <f t="array" ref="AN39">FI[[#This Row],[8-May]]*(IF(FI[[#This Row],[Group Assignment]:[Group Assignment]] = "CHOW", 3.1, 4.9))</f>
        <v>100.94000000000005</v>
      </c>
      <c r="AO39" s="17" cm="1">
        <f t="array" ref="AO39">FI[[#This Row],[9-May]]*(IF(FI[[#This Row],[Group Assignment]:[Group Assignment]] = "CHOW", 3.1, 4.9))</f>
        <v>74.480000000000018</v>
      </c>
      <c r="AP39" s="17" cm="1">
        <f t="array" ref="AP39">FI[[#This Row],[10-May]]*(IF(FI[[#This Row],[Group Assignment]:[Group Assignment]] = "CHOW", 3.1, 4.9))</f>
        <v>94.080000000000027</v>
      </c>
      <c r="AQ39" s="17" cm="1">
        <f t="array" ref="AQ39">FI[[#This Row],[11-May]]*(IF(FI[[#This Row],[Group Assignment]:[Group Assignment]] = "CHOW", 3.1, 4.9))</f>
        <v>104.36999999999999</v>
      </c>
      <c r="AR39" s="17"/>
      <c r="AS39" s="17" cm="1">
        <f t="array" ref="AS39">FI[[#This Row],[13-May]]*(IF(FI[[#This Row],[Group Assignment]:[Group Assignment]] = "CHOW", 3.1, 4.9))</f>
        <v>166.11</v>
      </c>
      <c r="AT39" s="17" cm="1">
        <f t="array" ref="AT39">FI[[#This Row],[14-May]]*(IF(FI[[#This Row],[Group Assignment]:[Group Assignment]] = "CHOW", 3.1, 4.9))</f>
        <v>98</v>
      </c>
      <c r="AU39" s="17" cm="1">
        <f t="array" ref="AU39">FI[[#This Row],[15-May]]*(IF(FI[[#This Row],[Group Assignment]:[Group Assignment]] = "CHOW", 3.1, 4.9))</f>
        <v>75.460000000000036</v>
      </c>
      <c r="AV39" s="17" cm="1">
        <f t="array" ref="AV39">FI[[#This Row],[16-May]]*(IF(FI[[#This Row],[Group Assignment]:[Group Assignment]] = "CHOW", 3.1, 4.9))</f>
        <v>77.909999999999968</v>
      </c>
      <c r="AW39" s="17" cm="1">
        <f t="array" ref="AW39">FI[[#This Row],[17-May]]*(IF(FI[[#This Row],[Group Assignment]:[Group Assignment]] = "CHOW", 3.1, 4.9))</f>
        <v>76.439999999999984</v>
      </c>
      <c r="AX39" s="17" cm="1">
        <f t="array" ref="AX39">FI[[#This Row],[18-May]]*(IF(FI[[#This Row],[Group Assignment]:[Group Assignment]] = "CHOW", 3.1, 4.9))</f>
        <v>78.889999999999972</v>
      </c>
      <c r="AY39" s="17" cm="1">
        <f t="array" ref="AY39">FI[[#This Row],[19-May]]*(IF(FI[[#This Row],[Group Assignment]:[Group Assignment]] = "CHOW", 3.1, 4.9))</f>
        <v>89.669999999999987</v>
      </c>
      <c r="AZ39" s="17" cm="1">
        <f t="array" ref="AZ39">FI[[#This Row],[20-May]]*(IF(FI[[#This Row],[Group Assignment]:[Group Assignment]] = "CHOW", 3.1, 4.9))</f>
        <v>92.119999999999919</v>
      </c>
      <c r="BA39" s="17" cm="1">
        <f t="array" ref="BA39">FI[[#This Row],[21-May]]*(IF(FI[[#This Row],[Group Assignment]:[Group Assignment]] = "CHOW", 3.1, 4.9))</f>
        <v>100.94000000000005</v>
      </c>
      <c r="BB39" s="17" cm="1">
        <f t="array" ref="BB39">FI[[#This Row],[22-May]]*(IF(FI[[#This Row],[Group Assignment]:[Group Assignment]] = "CHOW", 3.1, 4.9))</f>
        <v>77.420000000000059</v>
      </c>
      <c r="BC39" s="17" cm="1">
        <f t="array" ref="BC39">FI[[#This Row],[23-May]]*(IF(FI[[#This Row],[Group Assignment]:[Group Assignment]] = "CHOW", 3.1, 4.9))</f>
        <v>84.769999999999925</v>
      </c>
      <c r="BD39" s="17" cm="1">
        <f t="array" ref="BD39">FI[[#This Row],[24-May]]*(IF(FI[[#This Row],[Group Assignment]:[Group Assignment]] = "CHOW", 3.1, 4.9))</f>
        <v>92.610000000000028</v>
      </c>
      <c r="BE39" s="17" cm="1">
        <f t="array" ref="BE39">FI[[#This Row],[25-May]]*(IF(FI[[#This Row],[Group Assignment]:[Group Assignment]] = "CHOW", 3.1, 4.9))</f>
        <v>116.12999999999995</v>
      </c>
      <c r="BF39" s="17" cm="1">
        <f t="array" ref="BF39">FI[[#This Row],[26-May]]*(IF(FI[[#This Row],[Group Assignment]:[Group Assignment]] = "CHOW", 3.1, 4.9))</f>
        <v>71.539999999999978</v>
      </c>
      <c r="BG39" s="17" cm="1">
        <f t="array" ref="BG39">FI[[#This Row],[27-May]]*(IF(FI[[#This Row],[Group Assignment]:[Group Assignment]] = "CHOW", 3.1, 4.9))</f>
        <v>75.950000000000074</v>
      </c>
      <c r="BH39" s="17" cm="1">
        <f t="array" ref="BH39">FI[[#This Row],[28-May]]*(IF(FI[[#This Row],[Group Assignment]:[Group Assignment]] = "CHOW", 3.1, 4.9))</f>
        <v>78.889999999999972</v>
      </c>
      <c r="BI39" s="17" cm="1">
        <f t="array" ref="BI39">FI[[#This Row],[29-May]]*(IF(FI[[#This Row],[Group Assignment]:[Group Assignment]] = "CHOW", 3.1, 4.9))</f>
        <v>75.460000000000036</v>
      </c>
      <c r="BJ39" s="17" cm="1">
        <f t="array" ref="BJ39">FI[[#This Row],[30-May]]*(IF(FI[[#This Row],[Group Assignment]:[Group Assignment]] = "CHOW", 3.1, 4.9))</f>
        <v>84.769999999999925</v>
      </c>
      <c r="BK39" s="17" cm="1">
        <f t="array" ref="BK39">FI[[#This Row],[31-May]]*(IF(FI[[#This Row],[Group Assignment]:[Group Assignment]] = "CHOW", 3.1, 4.9))</f>
        <v>76.930000000000092</v>
      </c>
      <c r="BL39" s="17" cm="1">
        <f t="array" ref="BL39">FI[[#This Row],[1-Jun]]*(IF(FI[[#This Row],[Group Assignment]:[Group Assignment]] = "CHOW", 3.1, 4.9))</f>
        <v>125.92999999999995</v>
      </c>
      <c r="BM39" s="17" cm="1">
        <f t="array" ref="BM39">FI[[#This Row],[2-Jun]]*(IF(FI[[#This Row],[Group Assignment]:[Group Assignment]] = "CHOW", 3.1, 4.9))</f>
        <v>76.44000000000004</v>
      </c>
      <c r="BN39" s="17" cm="1">
        <f t="array" ref="BN39">FI[[#This Row],[3-Jun]]*(IF(FI[[#This Row],[Group Assignment]:[Group Assignment]] = "CHOW", 3.1, 4.9))</f>
        <v>40.180000000000014</v>
      </c>
    </row>
    <row r="41" spans="1:180">
      <c r="A41" t="s">
        <v>253</v>
      </c>
    </row>
    <row r="42" spans="1:180">
      <c r="A42" t="s">
        <v>254</v>
      </c>
      <c r="D42" t="s">
        <v>57</v>
      </c>
      <c r="E42" t="s">
        <v>58</v>
      </c>
      <c r="F42" t="s">
        <v>59</v>
      </c>
      <c r="G42" t="s">
        <v>60</v>
      </c>
      <c r="H42" t="s">
        <v>61</v>
      </c>
      <c r="I42" t="s">
        <v>62</v>
      </c>
      <c r="J42" t="s">
        <v>63</v>
      </c>
      <c r="K42" t="s">
        <v>64</v>
      </c>
      <c r="L42" t="s">
        <v>65</v>
      </c>
      <c r="M42" t="s">
        <v>66</v>
      </c>
      <c r="N42" t="s">
        <v>67</v>
      </c>
      <c r="O42" t="s">
        <v>68</v>
      </c>
      <c r="P42" t="s">
        <v>69</v>
      </c>
      <c r="Q42" t="s">
        <v>70</v>
      </c>
      <c r="R42" t="s">
        <v>71</v>
      </c>
      <c r="S42" t="s">
        <v>72</v>
      </c>
      <c r="T42" t="s">
        <v>73</v>
      </c>
      <c r="U42" t="s">
        <v>74</v>
      </c>
      <c r="V42" t="s">
        <v>75</v>
      </c>
      <c r="W42" t="s">
        <v>76</v>
      </c>
      <c r="X42" t="s">
        <v>77</v>
      </c>
      <c r="Y42" t="s">
        <v>78</v>
      </c>
      <c r="Z42" t="s">
        <v>79</v>
      </c>
      <c r="AA42" t="s">
        <v>80</v>
      </c>
      <c r="AB42" t="s">
        <v>81</v>
      </c>
      <c r="AC42" t="s">
        <v>82</v>
      </c>
      <c r="AD42" t="s">
        <v>83</v>
      </c>
      <c r="AE42" t="s">
        <v>84</v>
      </c>
      <c r="AF42" t="s">
        <v>85</v>
      </c>
      <c r="AG42" t="s">
        <v>86</v>
      </c>
      <c r="AH42" t="s">
        <v>87</v>
      </c>
      <c r="AI42" t="s">
        <v>88</v>
      </c>
      <c r="AJ42" t="s">
        <v>89</v>
      </c>
      <c r="AK42" t="s">
        <v>90</v>
      </c>
      <c r="AL42" t="s">
        <v>91</v>
      </c>
      <c r="AM42" t="s">
        <v>92</v>
      </c>
      <c r="AN42" t="s">
        <v>93</v>
      </c>
      <c r="AO42" t="s">
        <v>94</v>
      </c>
      <c r="AP42" t="s">
        <v>95</v>
      </c>
      <c r="AQ42" t="s">
        <v>96</v>
      </c>
      <c r="AR42" t="s">
        <v>97</v>
      </c>
      <c r="AS42" t="s">
        <v>98</v>
      </c>
      <c r="AT42" t="s">
        <v>99</v>
      </c>
      <c r="AU42" t="s">
        <v>100</v>
      </c>
      <c r="AV42" t="s">
        <v>101</v>
      </c>
      <c r="AW42" t="s">
        <v>102</v>
      </c>
      <c r="AX42" t="s">
        <v>103</v>
      </c>
      <c r="AY42" t="s">
        <v>104</v>
      </c>
      <c r="AZ42" t="s">
        <v>105</v>
      </c>
      <c r="BA42" t="s">
        <v>106</v>
      </c>
      <c r="BB42" t="s">
        <v>107</v>
      </c>
      <c r="BC42" t="s">
        <v>108</v>
      </c>
      <c r="BD42" t="s">
        <v>109</v>
      </c>
      <c r="BE42" t="s">
        <v>110</v>
      </c>
      <c r="BF42" t="s">
        <v>111</v>
      </c>
      <c r="BG42" t="s">
        <v>112</v>
      </c>
      <c r="BH42" t="s">
        <v>113</v>
      </c>
      <c r="BI42" t="s">
        <v>114</v>
      </c>
      <c r="BJ42" t="s">
        <v>115</v>
      </c>
      <c r="BK42" t="s">
        <v>116</v>
      </c>
      <c r="BL42" t="s">
        <v>117</v>
      </c>
      <c r="BM42" s="10">
        <v>45445</v>
      </c>
      <c r="BN42" s="10">
        <v>45446</v>
      </c>
    </row>
    <row r="43" spans="1:180">
      <c r="A43" t="s">
        <v>36</v>
      </c>
      <c r="B43" t="s">
        <v>37</v>
      </c>
      <c r="C43" t="s">
        <v>123</v>
      </c>
      <c r="D43" t="s">
        <v>255</v>
      </c>
      <c r="E43" t="s">
        <v>256</v>
      </c>
      <c r="F43" t="s">
        <v>257</v>
      </c>
      <c r="G43" t="s">
        <v>258</v>
      </c>
      <c r="H43" t="s">
        <v>259</v>
      </c>
      <c r="I43" t="s">
        <v>260</v>
      </c>
      <c r="J43" t="s">
        <v>261</v>
      </c>
      <c r="K43" t="s">
        <v>262</v>
      </c>
      <c r="L43" t="s">
        <v>263</v>
      </c>
      <c r="M43" t="s">
        <v>264</v>
      </c>
      <c r="N43" t="s">
        <v>265</v>
      </c>
      <c r="O43" t="s">
        <v>266</v>
      </c>
      <c r="P43" t="s">
        <v>267</v>
      </c>
      <c r="Q43" t="s">
        <v>268</v>
      </c>
      <c r="R43" t="s">
        <v>269</v>
      </c>
      <c r="S43" t="s">
        <v>270</v>
      </c>
      <c r="T43" t="s">
        <v>271</v>
      </c>
      <c r="U43" t="s">
        <v>272</v>
      </c>
      <c r="V43" t="s">
        <v>273</v>
      </c>
      <c r="W43" t="s">
        <v>274</v>
      </c>
      <c r="X43" t="s">
        <v>275</v>
      </c>
      <c r="Y43" t="s">
        <v>276</v>
      </c>
      <c r="Z43" t="s">
        <v>277</v>
      </c>
      <c r="AA43" t="s">
        <v>278</v>
      </c>
      <c r="AB43" t="s">
        <v>279</v>
      </c>
      <c r="AC43" t="s">
        <v>280</v>
      </c>
      <c r="AD43" t="s">
        <v>281</v>
      </c>
      <c r="AE43" t="s">
        <v>282</v>
      </c>
      <c r="AF43" t="s">
        <v>283</v>
      </c>
      <c r="AG43" t="s">
        <v>284</v>
      </c>
      <c r="AH43" t="s">
        <v>285</v>
      </c>
      <c r="AI43" t="s">
        <v>286</v>
      </c>
      <c r="AJ43" t="s">
        <v>287</v>
      </c>
      <c r="AK43" t="s">
        <v>288</v>
      </c>
      <c r="AL43" t="s">
        <v>289</v>
      </c>
      <c r="AM43" t="s">
        <v>290</v>
      </c>
      <c r="AN43" t="s">
        <v>291</v>
      </c>
      <c r="AO43" t="s">
        <v>292</v>
      </c>
      <c r="AP43" t="s">
        <v>293</v>
      </c>
      <c r="AQ43" t="s">
        <v>294</v>
      </c>
      <c r="AR43" t="s">
        <v>295</v>
      </c>
      <c r="AS43" t="s">
        <v>296</v>
      </c>
      <c r="AT43" t="s">
        <v>297</v>
      </c>
      <c r="AU43" t="s">
        <v>298</v>
      </c>
      <c r="AV43" t="s">
        <v>299</v>
      </c>
      <c r="AW43" t="s">
        <v>300</v>
      </c>
      <c r="AX43" t="s">
        <v>301</v>
      </c>
      <c r="AY43" t="s">
        <v>302</v>
      </c>
      <c r="AZ43" t="s">
        <v>303</v>
      </c>
      <c r="BA43" t="s">
        <v>304</v>
      </c>
      <c r="BB43" t="s">
        <v>305</v>
      </c>
      <c r="BC43" t="s">
        <v>306</v>
      </c>
      <c r="BD43" t="s">
        <v>307</v>
      </c>
      <c r="BE43" t="s">
        <v>308</v>
      </c>
      <c r="BF43" t="s">
        <v>309</v>
      </c>
      <c r="BG43" t="s">
        <v>310</v>
      </c>
      <c r="BH43" t="s">
        <v>311</v>
      </c>
      <c r="BI43" t="s">
        <v>312</v>
      </c>
      <c r="BJ43" t="s">
        <v>313</v>
      </c>
      <c r="BK43" t="s">
        <v>314</v>
      </c>
      <c r="BL43" t="s">
        <v>315</v>
      </c>
      <c r="BM43" s="26" t="s">
        <v>316</v>
      </c>
      <c r="BN43" t="s">
        <v>317</v>
      </c>
      <c r="BO43" t="s">
        <v>318</v>
      </c>
      <c r="BP43" t="s">
        <v>319</v>
      </c>
      <c r="BQ43" t="s">
        <v>320</v>
      </c>
      <c r="BR43" t="s">
        <v>321</v>
      </c>
      <c r="BS43" t="s">
        <v>322</v>
      </c>
      <c r="BT43" t="s">
        <v>323</v>
      </c>
      <c r="BU43" t="s">
        <v>324</v>
      </c>
      <c r="BV43" t="s">
        <v>325</v>
      </c>
      <c r="BW43" t="s">
        <v>326</v>
      </c>
      <c r="BX43" t="s">
        <v>327</v>
      </c>
      <c r="BY43" t="s">
        <v>328</v>
      </c>
      <c r="BZ43" t="s">
        <v>329</v>
      </c>
      <c r="CA43" t="s">
        <v>330</v>
      </c>
      <c r="CB43" t="s">
        <v>331</v>
      </c>
      <c r="CC43" t="s">
        <v>332</v>
      </c>
      <c r="CD43" t="s">
        <v>333</v>
      </c>
      <c r="CE43" t="s">
        <v>334</v>
      </c>
      <c r="CF43" t="s">
        <v>335</v>
      </c>
      <c r="CG43" t="s">
        <v>336</v>
      </c>
      <c r="CH43" t="s">
        <v>337</v>
      </c>
      <c r="CI43" t="s">
        <v>338</v>
      </c>
      <c r="CJ43" t="s">
        <v>339</v>
      </c>
      <c r="CK43" t="s">
        <v>340</v>
      </c>
      <c r="CL43" t="s">
        <v>341</v>
      </c>
      <c r="CM43" t="s">
        <v>342</v>
      </c>
      <c r="CN43" t="s">
        <v>343</v>
      </c>
      <c r="CO43" t="s">
        <v>344</v>
      </c>
      <c r="CP43" t="s">
        <v>345</v>
      </c>
      <c r="CQ43" t="s">
        <v>346</v>
      </c>
      <c r="CR43" t="s">
        <v>347</v>
      </c>
      <c r="CS43" t="s">
        <v>348</v>
      </c>
      <c r="CT43" t="s">
        <v>349</v>
      </c>
      <c r="CU43" t="s">
        <v>350</v>
      </c>
      <c r="CV43" t="s">
        <v>351</v>
      </c>
      <c r="CW43" t="s">
        <v>352</v>
      </c>
      <c r="CX43" t="s">
        <v>353</v>
      </c>
      <c r="CY43" t="s">
        <v>354</v>
      </c>
      <c r="CZ43" t="s">
        <v>355</v>
      </c>
      <c r="DA43" t="s">
        <v>356</v>
      </c>
      <c r="DB43" t="s">
        <v>357</v>
      </c>
      <c r="DC43" t="s">
        <v>358</v>
      </c>
      <c r="DD43" t="s">
        <v>359</v>
      </c>
      <c r="DE43" t="s">
        <v>360</v>
      </c>
      <c r="DF43" t="s">
        <v>361</v>
      </c>
      <c r="DG43" t="s">
        <v>362</v>
      </c>
      <c r="DH43" t="s">
        <v>363</v>
      </c>
      <c r="DI43" t="s">
        <v>364</v>
      </c>
      <c r="DJ43" t="s">
        <v>365</v>
      </c>
      <c r="DK43" t="s">
        <v>366</v>
      </c>
      <c r="DL43" t="s">
        <v>367</v>
      </c>
      <c r="DM43" t="s">
        <v>368</v>
      </c>
      <c r="DN43" t="s">
        <v>369</v>
      </c>
      <c r="DO43" t="s">
        <v>370</v>
      </c>
      <c r="DP43" t="s">
        <v>371</v>
      </c>
      <c r="DQ43" t="s">
        <v>372</v>
      </c>
      <c r="DR43" t="s">
        <v>373</v>
      </c>
      <c r="DS43" t="s">
        <v>374</v>
      </c>
      <c r="DT43" t="s">
        <v>375</v>
      </c>
      <c r="DU43" t="s">
        <v>376</v>
      </c>
      <c r="DV43" t="s">
        <v>377</v>
      </c>
      <c r="DW43" t="s">
        <v>378</v>
      </c>
      <c r="DX43" t="s">
        <v>379</v>
      </c>
      <c r="DY43" t="s">
        <v>380</v>
      </c>
      <c r="DZ43" t="s">
        <v>381</v>
      </c>
      <c r="EA43" t="s">
        <v>382</v>
      </c>
      <c r="EB43" t="s">
        <v>383</v>
      </c>
      <c r="EC43" t="s">
        <v>384</v>
      </c>
      <c r="ED43" t="s">
        <v>385</v>
      </c>
      <c r="EE43" t="s">
        <v>386</v>
      </c>
      <c r="EF43" t="s">
        <v>387</v>
      </c>
      <c r="EG43" t="s">
        <v>388</v>
      </c>
      <c r="EH43" t="s">
        <v>389</v>
      </c>
      <c r="EI43" t="s">
        <v>390</v>
      </c>
      <c r="EJ43" t="s">
        <v>391</v>
      </c>
      <c r="EK43" t="s">
        <v>392</v>
      </c>
      <c r="EL43" t="s">
        <v>393</v>
      </c>
      <c r="EM43" t="s">
        <v>394</v>
      </c>
      <c r="EN43" t="s">
        <v>395</v>
      </c>
      <c r="EO43" t="s">
        <v>396</v>
      </c>
      <c r="EP43" t="s">
        <v>397</v>
      </c>
      <c r="EQ43" t="s">
        <v>398</v>
      </c>
      <c r="ER43" t="s">
        <v>399</v>
      </c>
      <c r="ES43" t="s">
        <v>400</v>
      </c>
      <c r="ET43" t="s">
        <v>401</v>
      </c>
      <c r="EU43" t="s">
        <v>402</v>
      </c>
      <c r="EV43" t="s">
        <v>403</v>
      </c>
      <c r="EW43" t="s">
        <v>404</v>
      </c>
      <c r="EX43" t="s">
        <v>405</v>
      </c>
      <c r="EY43" t="s">
        <v>406</v>
      </c>
      <c r="EZ43" t="s">
        <v>407</v>
      </c>
      <c r="FA43" t="s">
        <v>408</v>
      </c>
      <c r="FB43" t="s">
        <v>409</v>
      </c>
      <c r="FC43" t="s">
        <v>410</v>
      </c>
      <c r="FD43" t="s">
        <v>411</v>
      </c>
      <c r="FE43" t="s">
        <v>412</v>
      </c>
      <c r="FF43" t="s">
        <v>413</v>
      </c>
      <c r="FG43" t="s">
        <v>414</v>
      </c>
      <c r="FH43" t="s">
        <v>415</v>
      </c>
      <c r="FI43" t="s">
        <v>416</v>
      </c>
      <c r="FJ43" t="s">
        <v>417</v>
      </c>
      <c r="FK43" t="s">
        <v>418</v>
      </c>
      <c r="FL43" t="s">
        <v>419</v>
      </c>
      <c r="FM43" t="s">
        <v>420</v>
      </c>
      <c r="FN43" t="s">
        <v>421</v>
      </c>
      <c r="FO43" t="s">
        <v>422</v>
      </c>
      <c r="FP43" t="s">
        <v>423</v>
      </c>
      <c r="FQ43" t="s">
        <v>424</v>
      </c>
      <c r="FR43" t="s">
        <v>425</v>
      </c>
      <c r="FS43" t="s">
        <v>426</v>
      </c>
      <c r="FT43" t="s">
        <v>427</v>
      </c>
      <c r="FU43" t="s">
        <v>428</v>
      </c>
      <c r="FV43" t="s">
        <v>429</v>
      </c>
      <c r="FW43" t="s">
        <v>430</v>
      </c>
      <c r="FX43" t="s">
        <v>431</v>
      </c>
    </row>
    <row r="44" spans="1:180">
      <c r="A44">
        <v>37</v>
      </c>
      <c r="B44">
        <v>1</v>
      </c>
      <c r="C44">
        <v>0</v>
      </c>
      <c r="E44" s="20">
        <v>56.419999999999931</v>
      </c>
      <c r="F44" s="20">
        <v>44.950000000000209</v>
      </c>
      <c r="G44" s="20">
        <v>43.08999999999979</v>
      </c>
      <c r="H44" s="20">
        <v>53.940000000000218</v>
      </c>
      <c r="I44" s="20">
        <v>46.190000000000005</v>
      </c>
      <c r="J44" s="20">
        <v>38.749999999999723</v>
      </c>
      <c r="K44" s="51">
        <v>54.870000000000076</v>
      </c>
      <c r="L44" s="20">
        <v>42.16</v>
      </c>
      <c r="M44" s="20">
        <v>46.190000000000005</v>
      </c>
      <c r="N44" s="20">
        <v>45.26000000000014</v>
      </c>
      <c r="O44" s="20">
        <v>51.769999999999904</v>
      </c>
      <c r="P44" s="20">
        <v>53.009999999999863</v>
      </c>
      <c r="Q44" s="20">
        <v>54.870000000000076</v>
      </c>
      <c r="R44" s="20">
        <v>50.839999999999996</v>
      </c>
      <c r="S44" s="20">
        <v>51.460000000000072</v>
      </c>
      <c r="T44" s="20">
        <v>56.109999999999722</v>
      </c>
      <c r="U44" s="20">
        <v>57.040000000000141</v>
      </c>
      <c r="V44" s="20">
        <v>50.530000000000072</v>
      </c>
      <c r="W44" s="20">
        <v>47.119999999999933</v>
      </c>
      <c r="X44" s="20">
        <v>54.869999999999933</v>
      </c>
      <c r="Y44" s="20">
        <v>59.520000000000074</v>
      </c>
      <c r="Z44" s="20">
        <v>37.20000000000028</v>
      </c>
      <c r="AA44" s="20">
        <v>46.499999999999858</v>
      </c>
      <c r="AB44" s="20">
        <v>48.36</v>
      </c>
      <c r="AC44" s="20">
        <v>50.220000000000141</v>
      </c>
      <c r="AD44" s="20">
        <v>35.33999999999979</v>
      </c>
      <c r="AE44" s="20">
        <v>40.610000000000142</v>
      </c>
      <c r="AF44" s="20">
        <v>52.699999999999939</v>
      </c>
      <c r="AG44" s="20">
        <v>55.489999999999867</v>
      </c>
      <c r="AH44" s="20">
        <v>42.160000000000103</v>
      </c>
      <c r="AI44" s="20">
        <v>45.570000000000107</v>
      </c>
      <c r="AJ44" s="20">
        <v>54.869999999999933</v>
      </c>
      <c r="AK44" s="20">
        <v>48.67</v>
      </c>
      <c r="AL44" s="20">
        <v>48.980000000000004</v>
      </c>
      <c r="AM44" s="20">
        <v>41.230000000000004</v>
      </c>
      <c r="AN44" s="20">
        <v>62.62</v>
      </c>
      <c r="AO44" s="20">
        <v>50.530000000000214</v>
      </c>
      <c r="AP44" s="20">
        <v>47.119999999999933</v>
      </c>
      <c r="AQ44" s="20">
        <v>53.320000000000142</v>
      </c>
      <c r="AR44" s="20">
        <v>57.194999999999936</v>
      </c>
      <c r="AS44" s="20">
        <v>57.194999999999936</v>
      </c>
      <c r="AT44" s="20">
        <v>39.989999999999966</v>
      </c>
      <c r="AU44" s="20">
        <v>42.470000000000034</v>
      </c>
      <c r="AV44" s="20">
        <v>56.11000000000007</v>
      </c>
      <c r="AW44" s="20">
        <v>56.109999999999864</v>
      </c>
      <c r="AX44" s="20">
        <v>48.050000000000075</v>
      </c>
      <c r="AY44" s="20">
        <v>46.499999999999929</v>
      </c>
      <c r="AZ44" s="20">
        <v>53.94000000000014</v>
      </c>
      <c r="BA44" s="20">
        <v>60.449999999999967</v>
      </c>
      <c r="BB44" s="20">
        <v>38.750000000000036</v>
      </c>
      <c r="BC44" s="20">
        <v>43.089999999999932</v>
      </c>
      <c r="BD44" s="20">
        <v>49.289999999999928</v>
      </c>
      <c r="BE44" s="20">
        <v>57.040000000000141</v>
      </c>
      <c r="BF44" s="20">
        <v>47.12000000000014</v>
      </c>
      <c r="BG44" s="20">
        <v>46.809999999999718</v>
      </c>
      <c r="BH44" s="20">
        <v>51.770000000000287</v>
      </c>
      <c r="BI44" s="20">
        <v>51.460000000000008</v>
      </c>
      <c r="BJ44" s="20">
        <v>61.380000000000067</v>
      </c>
      <c r="BK44" s="20">
        <v>44.639999999999858</v>
      </c>
      <c r="BL44" s="20">
        <v>75.020000000000138</v>
      </c>
      <c r="BM44" s="20">
        <v>46.499999999999929</v>
      </c>
      <c r="BN44" s="52">
        <v>18.29000000000007</v>
      </c>
      <c r="BO44" s="17">
        <f>AVERAGE(L44:U44)</f>
        <v>50.870999999999988</v>
      </c>
      <c r="BP44" s="26">
        <f>AVERAGE(V44:BL44)</f>
        <v>50.183953488372111</v>
      </c>
      <c r="BQ44" s="17">
        <f t="shared" ref="BQ44:BQ81" si="0">AVERAGE(L44:BN44)</f>
        <v>49.662000000000013</v>
      </c>
      <c r="BR44">
        <f t="shared" ref="BR44:BR81" si="1">K44/AVERAGEIFS(K$44:K$81, $B$44:$B$81, $B44, $C$44:$C$81, 0)</f>
        <v>1.1593886462882121</v>
      </c>
      <c r="BS44">
        <f t="shared" ref="BS44:BS81" si="2">L44/AVERAGEIFS(L$44:L$81, $B$44:$B$81, $B44, $C$44:$C$81, 0)</f>
        <v>0.88792165397170786</v>
      </c>
      <c r="BT44">
        <f t="shared" ref="BT44:BT81" si="3">M44/AVERAGEIFS(M$44:M$81, $B$44:$B$81, $B44, $C$44:$C$81, 0)</f>
        <v>1.0706586826347311</v>
      </c>
      <c r="BU44">
        <f t="shared" ref="BU44:BU81" si="4">N44/AVERAGEIFS(N$44:N$81, $B$44:$B$81, $B44, $C$44:$C$81, 0)</f>
        <v>0.94092373791622175</v>
      </c>
      <c r="BV44">
        <f t="shared" ref="BV44:BV81" si="5">O44/AVERAGEIFS(O$44:O$81, $B$44:$B$81, $B44, $C$44:$C$81, 0)</f>
        <v>1.0404984423675989</v>
      </c>
      <c r="BW44">
        <f t="shared" ref="BW44:BW81" si="6">P44/AVERAGEIFS(P$44:P$81, $B$44:$B$81, $B44, $C$44:$C$81, 0)</f>
        <v>1.045871559633025</v>
      </c>
      <c r="BX44">
        <f t="shared" ref="BX44:BX81" si="7">Q44/AVERAGEIFS(Q$44:Q$81, $B$44:$B$81, $B44, $C$44:$C$81, 0)</f>
        <v>1.1167192429022086</v>
      </c>
      <c r="BY44">
        <f t="shared" ref="BY44:BY81" si="8">R44/AVERAGEIFS(R$44:R$81, $B$44:$B$81, $B44, $C$44:$C$81, 0)</f>
        <v>0.96281800391389516</v>
      </c>
      <c r="BZ44">
        <f t="shared" ref="BZ44:BZ81" si="9">S44/AVERAGEIFS(S$44:S$81, $B$44:$B$81, $B44, $C$44:$C$81, 0)</f>
        <v>1.0957095709570954</v>
      </c>
      <c r="CA44">
        <f t="shared" ref="CA44:CA81" si="10">T44/AVERAGEIFS(T$44:T$81, $B$44:$B$81, $B44, $C$44:$C$81, 0)</f>
        <v>1.0323193916349773</v>
      </c>
      <c r="CB44">
        <f t="shared" ref="CB44:CB81" si="11">U44/AVERAGEIFS(U$44:U$81, $B$44:$B$81, $B44, $C$44:$C$81, 0)</f>
        <v>1.0494296577946793</v>
      </c>
      <c r="CC44">
        <f t="shared" ref="CC44:CC81" si="12">V44/AVERAGEIFS(V$44:V$81, $B$44:$B$81, $B44, $C$44:$C$81, 0)</f>
        <v>0.88426763110307527</v>
      </c>
      <c r="CD44">
        <f t="shared" ref="CD44:CD81" si="13">W44/AVERAGEIFS(W$44:W$81, $B$44:$B$81, $B44, $C$44:$C$81, 0)</f>
        <v>0.97540106951871552</v>
      </c>
      <c r="CE44">
        <f t="shared" ref="CE44:CE81" si="14">X44/AVERAGEIFS(X$44:X$81, $B$44:$B$81, $B44, $C$44:$C$81, 0)</f>
        <v>1.0290697674418599</v>
      </c>
      <c r="CF44">
        <f t="shared" ref="CF44:CF81" si="15">Y44/AVERAGEIFS(Y$44:Y$81, $B$44:$B$81, $B44, $C$44:$C$81, 0)</f>
        <v>1.2151898734177227</v>
      </c>
      <c r="CG44">
        <f t="shared" ref="CG44:CG81" si="16">Z44/AVERAGEIFS(Z$44:Z$81, $B$44:$B$81, $B44, $C$44:$C$81, 0)</f>
        <v>0.70657507360157512</v>
      </c>
      <c r="CH44">
        <f t="shared" ref="CH44:CH81" si="17">AA44/AVERAGEIFS(AA$44:AA$81, $B$44:$B$81, $B44, $C$44:$C$81, 0)</f>
        <v>0.89020771513352803</v>
      </c>
      <c r="CI44">
        <f t="shared" ref="CI44:CI81" si="18">AB44/AVERAGEIFS(AB$44:AB$81, $B$44:$B$81, $B44, $C$44:$C$81, 0)</f>
        <v>0.97907949790795012</v>
      </c>
      <c r="CJ44">
        <f t="shared" ref="CJ44:CJ81" si="19">AC44/AVERAGEIFS(AC$44:AC$81, $B$44:$B$81, $B44, $C$44:$C$81, 0)</f>
        <v>1.110857142857145</v>
      </c>
      <c r="CK44">
        <f t="shared" ref="CK44:CK81" si="20">AD44/AVERAGEIFS(AD$44:AD$81, $B$44:$B$81, $B44, $C$44:$C$81, 0)</f>
        <v>0.81042654028435546</v>
      </c>
      <c r="CL44">
        <f t="shared" ref="CL44:CL81" si="21">AE44/AVERAGEIFS(AE$44:AE$81, $B$44:$B$81, $B44, $C$44:$C$81, 0)</f>
        <v>0.89623717217788224</v>
      </c>
      <c r="CM44">
        <f t="shared" ref="CM44:CM81" si="22">AF44/AVERAGEIFS(AF$44:AF$81, $B$44:$B$81, $B44, $C$44:$C$81, 0)</f>
        <v>1.0189810189810191</v>
      </c>
      <c r="CN44">
        <f t="shared" ref="CN44:CN81" si="23">AG44/AVERAGEIFS(AG$44:AG$81, $B$44:$B$81, $B44, $C$44:$C$81, 0)</f>
        <v>1.1026694045174499</v>
      </c>
      <c r="CO44">
        <f t="shared" ref="CO44:CO81" si="24">AH44/AVERAGEIFS(AH$44:AH$81, $B$44:$B$81, $B44, $C$44:$C$81, 0)</f>
        <v>0.81763527054108431</v>
      </c>
      <c r="CP44">
        <f t="shared" ref="CP44:CP81" si="25">AI44/AVERAGEIFS(AI$44:AI$81, $B$44:$B$81, $B44, $C$44:$C$81, 0)</f>
        <v>0.9402985074626885</v>
      </c>
      <c r="CQ44">
        <f t="shared" ref="CQ44:CQ81" si="26">AJ44/AVERAGEIFS(AJ$44:AJ$81, $B$44:$B$81, $B44, $C$44:$C$81, 0)</f>
        <v>1.0421982335623152</v>
      </c>
      <c r="CR44">
        <f t="shared" ref="CR44:CR81" si="27">AK44/AVERAGEIFS(AK$44:AK$81, $B$44:$B$81, $B44, $C$44:$C$81, 0)</f>
        <v>0.9335976214073336</v>
      </c>
      <c r="CS44">
        <f t="shared" ref="CS44:CS81" si="28">AL44/AVERAGEIFS(AL$44:AL$81, $B$44:$B$81, $B44, $C$44:$C$81, 0)</f>
        <v>0.98442367601246084</v>
      </c>
      <c r="CT44">
        <f t="shared" ref="CT44:CT81" si="29">AM44/AVERAGEIFS(AM$44:AM$81, $B$44:$B$81, $B44, $C$44:$C$81, 0)</f>
        <v>0.93387946167349445</v>
      </c>
      <c r="CU44">
        <f t="shared" ref="CU44:CU81" si="30">AN44/AVERAGEIFS(AN$44:AN$81, $B$44:$B$81, $B44, $C$44:$C$81, 0)</f>
        <v>1.1417804992934519</v>
      </c>
      <c r="CV44">
        <f t="shared" ref="CV44:CV81" si="31">AO44/AVERAGEIFS(AO$44:AO$81, $B$44:$B$81, $B44, $C$44:$C$81, 0)</f>
        <v>1.0584415584415627</v>
      </c>
      <c r="CW44">
        <f t="shared" ref="CW44:CW81" si="32">AP44/AVERAGEIFS(AP$44:AP$81, $B$44:$B$81, $B44, $C$44:$C$81, 0)</f>
        <v>0.96202531645569389</v>
      </c>
      <c r="CX44">
        <f t="shared" ref="CX44:CX81" si="33">AQ44/AVERAGEIFS(AQ$44:AQ$81, $B$44:$B$81, $B44, $C$44:$C$81, 0)</f>
        <v>0.91489361702127825</v>
      </c>
      <c r="CY44">
        <f t="shared" ref="CY44:CY81" si="34">AR44/AVERAGEIFS(AR$44:AR$81, $B$44:$B$81, $B44, $C$44:$C$81, 0)</f>
        <v>1.0639115809706865</v>
      </c>
      <c r="CZ44">
        <f t="shared" ref="CZ44:CZ81" si="35">AS44/AVERAGEIFS(AS$44:AS$81, $B$44:$B$81, $B44, $C$44:$C$81, 0)</f>
        <v>1.0639115809706865</v>
      </c>
      <c r="DA44">
        <f t="shared" ref="DA44:DA81" si="36">AT44/AVERAGEIFS(AT$44:AT$81, $B$44:$B$81, $B44, $C$44:$C$81, 0)</f>
        <v>0.90632318501170928</v>
      </c>
      <c r="DB44">
        <f t="shared" ref="DB44:DB81" si="37">AU44/AVERAGEIFS(AU$44:AU$81, $B$44:$B$81, $B44, $C$44:$C$81, 0)</f>
        <v>0.90131578947368551</v>
      </c>
      <c r="DC44">
        <f t="shared" ref="DC44:DC81" si="38">AV44/AVERAGEIFS(AV$44:AV$81, $B$44:$B$81, $B44, $C$44:$C$81, 0)</f>
        <v>1.0752475247524749</v>
      </c>
      <c r="DD44">
        <f t="shared" ref="DD44:DD81" si="39">AW44/AVERAGEIFS(AW$44:AW$81, $B$44:$B$81, $B44, $C$44:$C$81, 0)</f>
        <v>1.1740540540540529</v>
      </c>
      <c r="DE44">
        <f t="shared" ref="DE44:DE81" si="40">AX44/AVERAGEIFS(AX$44:AX$81, $B$44:$B$81, $B44, $C$44:$C$81, 0)</f>
        <v>0.92079207920792117</v>
      </c>
      <c r="DF44">
        <f t="shared" ref="DF44:DF81" si="41">AY44/AVERAGEIFS(AY$44:AY$81, $B$44:$B$81, $B44, $C$44:$C$81, 0)</f>
        <v>0.94936708860759322</v>
      </c>
      <c r="DG44">
        <f t="shared" ref="DG44:DG81" si="42">AZ44/AVERAGEIFS(AZ$44:AZ$81, $B$44:$B$81, $B44, $C$44:$C$81, 0)</f>
        <v>1.0398406374502021</v>
      </c>
      <c r="DH44">
        <f t="shared" ref="DH44:DH81" si="43">BA44/AVERAGEIFS(BA$44:BA$81, $B$44:$B$81, $B44, $C$44:$C$81, 0)</f>
        <v>1.1448140900195689</v>
      </c>
      <c r="DI44">
        <f t="shared" ref="DI44:DI81" si="44">BB44/AVERAGEIFS(BB$44:BB$81, $B$44:$B$81, $B44, $C$44:$C$81, 0)</f>
        <v>0.82417582417582524</v>
      </c>
      <c r="DJ44">
        <f t="shared" ref="DJ44:DJ81" si="45">BC44/AVERAGEIFS(BC$44:BC$81, $B$44:$B$81, $B44, $C$44:$C$81, 0)</f>
        <v>0.85538461538461419</v>
      </c>
      <c r="DK44">
        <f t="shared" ref="DK44:DK81" si="46">BD44/AVERAGEIFS(BD$44:BD$81, $B$44:$B$81, $B44, $C$44:$C$81, 0)</f>
        <v>0.94642857142856873</v>
      </c>
      <c r="DL44">
        <f t="shared" ref="DL44:DL81" si="47">BE44/AVERAGEIFS(BE$44:BE$81, $B$44:$B$81, $B44, $C$44:$C$81, 0)</f>
        <v>0.97183098591549699</v>
      </c>
      <c r="DM44">
        <f t="shared" ref="DM44:DM81" si="48">BF44/AVERAGEIFS(BF$44:BF$81, $B$44:$B$81, $B44, $C$44:$C$81, 0)</f>
        <v>1.0458715596330284</v>
      </c>
      <c r="DN44">
        <f t="shared" ref="DN44:DN81" si="49">BG44/AVERAGEIFS(BG$44:BG$81, $B$44:$B$81, $B44, $C$44:$C$81, 0)</f>
        <v>1.0437788018433132</v>
      </c>
      <c r="DO44">
        <f t="shared" ref="DO44:DO81" si="50">BH44/AVERAGEIFS(BH$44:BH$81, $B$44:$B$81, $B44, $C$44:$C$81, 0)</f>
        <v>1.1517241379310397</v>
      </c>
      <c r="DP44">
        <f t="shared" ref="DP44:DP81" si="51">BI44/AVERAGEIFS(BI$44:BI$81, $B$44:$B$81, $B44, $C$44:$C$81, 0)</f>
        <v>1.0091185410334338</v>
      </c>
      <c r="DQ44">
        <f t="shared" ref="DQ44:DQ81" si="52">BJ44/AVERAGEIFS(BJ$44:BJ$81, $B$44:$B$81, $B44, $C$44:$C$81, 0)</f>
        <v>1.1951710261569417</v>
      </c>
      <c r="DR44">
        <f t="shared" ref="DR44:DR81" si="53">BK44/AVERAGEIFS(BK$44:BK$81, $B$44:$B$81, $B44, $C$44:$C$81, 0)</f>
        <v>0.91817215727948864</v>
      </c>
      <c r="DS44">
        <f t="shared" ref="DS44:DS81" si="54">BL44/AVERAGEIFS(BL$44:BL$81, $B$44:$B$81, $B44, $C$44:$C$81, 0)</f>
        <v>1.1653290529695028</v>
      </c>
      <c r="DT44">
        <f t="shared" ref="DT44:DT81" si="55">BO44/AVERAGEIFS(BO$44:BO$81, $B$44:$B$81, $B44, $C$44:$C$81, 0)</f>
        <v>1.0240249609984398</v>
      </c>
      <c r="DU44">
        <f t="shared" ref="DU44:DU81" si="56">BP44/AVERAGEIFS(BP$44:BP$81, $B$44:$B$81, $B44, $C$44:$C$81, 0)</f>
        <v>0.9945706529504218</v>
      </c>
      <c r="DV44">
        <f t="shared" ref="DV44:DV81" si="57">BO44/AVERAGEIFS(BO$44:BO$81, $B$44:$B$81, $B44, $C$44:$C$81, 0)</f>
        <v>1.0240249609984398</v>
      </c>
      <c r="DW44">
        <f t="shared" ref="DW44:DW81" si="58">(K44-$K44)/$K44*100</f>
        <v>0</v>
      </c>
      <c r="DX44">
        <f t="shared" ref="DX44:DX81" si="59">(L44-$K44)/$K44*100</f>
        <v>-23.163841807909716</v>
      </c>
      <c r="DY44">
        <f t="shared" ref="DY44:DY81" si="60">(M44-$K44)/$K44*100</f>
        <v>-15.819209039548129</v>
      </c>
      <c r="DZ44">
        <f t="shared" ref="DZ44:DZ81" si="61">(N44-$K44)/$K44*100</f>
        <v>-17.514124293785169</v>
      </c>
      <c r="EA44">
        <f t="shared" ref="EA44:EA81" si="62">(O44-$K44)/$K44*100</f>
        <v>-5.6497175141245988</v>
      </c>
      <c r="EB44">
        <f t="shared" ref="EB44:EB81" si="63">(P44-$K44)/$K44*100</f>
        <v>-3.3898305084749594</v>
      </c>
      <c r="EC44">
        <f t="shared" ref="EC44:EC81" si="64">(Q44-$K44)/$K44*100</f>
        <v>0</v>
      </c>
      <c r="ED44">
        <f t="shared" ref="ED44:ED81" si="65">(R44-$K44)/$K44*100</f>
        <v>-7.3446327683617172</v>
      </c>
      <c r="EE44">
        <f t="shared" ref="EE44:EE81" si="66">(S44-$K44)/$K44*100</f>
        <v>-6.2146892655367214</v>
      </c>
      <c r="EF44">
        <f t="shared" ref="EF44:EF81" si="67">(T44-$K44)/$K44*100</f>
        <v>2.2598870056490705</v>
      </c>
      <c r="EG44">
        <f t="shared" ref="EG44:EG81" si="68">(U44-$K44)/$K44*100</f>
        <v>3.9548022598871198</v>
      </c>
      <c r="EH44">
        <f t="shared" ref="EH44:EH81" si="69">(V44-$K44)/$K44*100</f>
        <v>-7.9096045197740068</v>
      </c>
      <c r="EI44">
        <f t="shared" ref="EI44:EI81" si="70">(W44-$K44)/$K44*100</f>
        <v>-14.124293785310973</v>
      </c>
      <c r="EJ44">
        <f t="shared" ref="EJ44:EJ81" si="71">(X44-$K44)/$K44*100</f>
        <v>-2.5899133798436272E-13</v>
      </c>
      <c r="EK44">
        <f t="shared" ref="EK44:EK81" si="72">(Y44-$K44)/$K44*100</f>
        <v>8.474576271186427</v>
      </c>
      <c r="EL44">
        <f t="shared" ref="EL44:EL81" si="73">(Z44-$K44)/$K44*100</f>
        <v>-32.203389830508058</v>
      </c>
      <c r="EM44">
        <f t="shared" ref="EM44:EM81" si="74">(AA44-$K44)/$K44*100</f>
        <v>-15.254237288135968</v>
      </c>
      <c r="EN44">
        <f t="shared" ref="EN44:EN81" si="75">(AB44-$K44)/$K44*100</f>
        <v>-11.86440677966114</v>
      </c>
      <c r="EO44">
        <f t="shared" ref="EO44:EO81" si="76">(AC44-$K44)/$K44*100</f>
        <v>-8.4745762711863097</v>
      </c>
      <c r="EP44">
        <f t="shared" ref="EP44:EP81" si="77">(AD44-$K44)/$K44*100</f>
        <v>-35.593220338983521</v>
      </c>
      <c r="EQ44">
        <f t="shared" ref="EQ44:EQ81" si="78">(AE44-$K44)/$K44*100</f>
        <v>-25.988700564971595</v>
      </c>
      <c r="ER44">
        <f t="shared" ref="ER44:ER81" si="79">(AF44-$K44)/$K44*100</f>
        <v>-3.9548022598872494</v>
      </c>
      <c r="ES44">
        <f t="shared" ref="ES44:ES81" si="80">(AG44-$K44)/$K44*100</f>
        <v>1.1299435028244769</v>
      </c>
      <c r="ET44">
        <f t="shared" ref="ET44:ET81" si="81">(AH44-$K44)/$K44*100</f>
        <v>-23.16384180790952</v>
      </c>
      <c r="EU44">
        <f t="shared" ref="EU44:EU81" si="82">(AI44-$K44)/$K44*100</f>
        <v>-16.949152542372801</v>
      </c>
      <c r="EV44">
        <f t="shared" ref="EV44:EV81" si="83">(AJ44-$K44)/$K44*100</f>
        <v>-2.5899133798436272E-13</v>
      </c>
      <c r="EW44">
        <f t="shared" ref="EW44:EW81" si="84">(AK44-$K44)/$K44*100</f>
        <v>-11.299435028248707</v>
      </c>
      <c r="EX44">
        <f t="shared" ref="EX44:EX81" si="85">(AL44-$K44)/$K44*100</f>
        <v>-10.734463276836275</v>
      </c>
      <c r="EY44">
        <f t="shared" ref="EY44:EY81" si="86">(AM44-$K44)/$K44*100</f>
        <v>-24.858757062146989</v>
      </c>
      <c r="EZ44">
        <f t="shared" ref="EZ44:EZ81" si="87">(AN44-$K44)/$K44*100</f>
        <v>14.124293785310574</v>
      </c>
      <c r="FA44">
        <f t="shared" ref="FA44:FA81" si="88">(AO44-$K44)/$K44*100</f>
        <v>-7.9096045197737483</v>
      </c>
      <c r="FB44">
        <f t="shared" ref="FB44:FB81" si="89">(AP44-$K44)/$K44*100</f>
        <v>-14.124293785310973</v>
      </c>
      <c r="FC44">
        <f t="shared" ref="FC44:FC81" si="90">(AQ44-$K44)/$K44*100</f>
        <v>-2.8248587570620214</v>
      </c>
      <c r="FD44">
        <f t="shared" ref="FD44:FD81" si="91">(AR44-$K44)/$K44*100</f>
        <v>4.2372881355929604</v>
      </c>
      <c r="FE44">
        <f t="shared" ref="FE44:FE81" si="92">(AS44-$K44)/$K44*100</f>
        <v>4.2372881355929604</v>
      </c>
      <c r="FF44">
        <f t="shared" ref="FF44:FF81" si="93">(AT44-$K44)/$K44*100</f>
        <v>-27.118644067796772</v>
      </c>
      <c r="FG44">
        <f t="shared" ref="FG44:FG81" si="94">(AU44-$K44)/$K44*100</f>
        <v>-22.598870056497219</v>
      </c>
      <c r="FH44">
        <f t="shared" ref="FH44:FH81" si="95">(AV44-$K44)/$K44*100</f>
        <v>2.2598870056497051</v>
      </c>
      <c r="FI44">
        <f t="shared" ref="FI44:FI81" si="96">(AW44-$K44)/$K44*100</f>
        <v>2.2598870056493294</v>
      </c>
      <c r="FJ44">
        <f t="shared" ref="FJ44:FJ81" si="97">(AX44-$K44)/$K44*100</f>
        <v>-12.42937853107343</v>
      </c>
      <c r="FK44">
        <f t="shared" ref="FK44:FK81" si="98">(AY44-$K44)/$K44*100</f>
        <v>-15.254237288135839</v>
      </c>
      <c r="FL44">
        <f t="shared" ref="FL44:FL81" si="99">(AZ44-$K44)/$K44*100</f>
        <v>-1.6949152542371688</v>
      </c>
      <c r="FM44">
        <f t="shared" ref="FM44:FM81" si="100">(BA44-$K44)/$K44*100</f>
        <v>10.169491525423517</v>
      </c>
      <c r="FN44">
        <f t="shared" ref="FN44:FN81" si="101">(BB44-$K44)/$K44*100</f>
        <v>-29.378531073446361</v>
      </c>
      <c r="FO44">
        <f t="shared" ref="FO44:FO81" si="102">(BC44-$K44)/$K44*100</f>
        <v>-21.468926553672549</v>
      </c>
      <c r="FP44">
        <f t="shared" ref="FP44:FP81" si="103">(BD44-$K44)/$K44*100</f>
        <v>-10.169491525423984</v>
      </c>
      <c r="FQ44">
        <f t="shared" ref="FQ44:FQ81" si="104">(BE44-$K44)/$K44*100</f>
        <v>3.9548022598871198</v>
      </c>
      <c r="FR44">
        <f t="shared" ref="FR44:FR81" si="105">(BF44-$K44)/$K44*100</f>
        <v>-14.124293785310599</v>
      </c>
      <c r="FS44">
        <f t="shared" ref="FS44:FS81" si="106">(BG44-$K44)/$K44*100</f>
        <v>-14.689265536723795</v>
      </c>
      <c r="FT44">
        <f t="shared" ref="FT44:FT81" si="107">(BH44-$K44)/$K44*100</f>
        <v>-5.6497175141239007</v>
      </c>
      <c r="FU44">
        <f t="shared" ref="FU44:FU81" si="108">(BI44-$K44)/$K44*100</f>
        <v>-6.2146892655368378</v>
      </c>
      <c r="FV44">
        <f t="shared" ref="FV44:FV81" si="109">(BJ44-$K44)/$K44*100</f>
        <v>11.864406779660984</v>
      </c>
      <c r="FW44">
        <f t="shared" ref="FW44:FW81" si="110">(BK44-$K44)/$K44*100</f>
        <v>-18.644067796610539</v>
      </c>
      <c r="FX44">
        <f t="shared" ref="FX44:FX81" si="111">(BL44-$K44)/$K44*100</f>
        <v>36.723163841807974</v>
      </c>
    </row>
    <row r="45" spans="1:180">
      <c r="A45">
        <v>38</v>
      </c>
      <c r="B45">
        <v>1</v>
      </c>
      <c r="C45">
        <v>2</v>
      </c>
      <c r="E45" s="21">
        <v>30.69</v>
      </c>
      <c r="F45" s="21">
        <v>45.88</v>
      </c>
      <c r="G45" s="21">
        <v>49.289999999999928</v>
      </c>
      <c r="H45" s="21">
        <v>50.53</v>
      </c>
      <c r="I45" s="21">
        <v>50.839999999999996</v>
      </c>
      <c r="J45" s="21">
        <v>40.61000000000007</v>
      </c>
      <c r="K45" s="53">
        <v>44.329999999999792</v>
      </c>
      <c r="L45" s="21">
        <v>56.35</v>
      </c>
      <c r="M45" s="21">
        <v>84.280000000000015</v>
      </c>
      <c r="N45" s="21">
        <v>80.850000000000009</v>
      </c>
      <c r="O45" s="21">
        <v>80.850000000000009</v>
      </c>
      <c r="P45" s="21">
        <v>80.360000000000028</v>
      </c>
      <c r="Q45" s="21">
        <v>69.58</v>
      </c>
      <c r="R45" s="21">
        <v>73.989999999999981</v>
      </c>
      <c r="S45" s="21">
        <v>76.930000000000021</v>
      </c>
      <c r="T45" s="21">
        <v>57.820000000000057</v>
      </c>
      <c r="U45" s="21">
        <v>62.719999999999921</v>
      </c>
      <c r="V45" s="21">
        <v>72.520000000000067</v>
      </c>
      <c r="W45" s="21">
        <v>61.250000000000071</v>
      </c>
      <c r="X45" s="21">
        <v>54.880000000000017</v>
      </c>
      <c r="Y45" s="21">
        <v>56.840000000000046</v>
      </c>
      <c r="Z45" s="21">
        <v>48.019999999999918</v>
      </c>
      <c r="AA45" s="21">
        <v>54.880000000000088</v>
      </c>
      <c r="AB45" s="21">
        <v>58.30999999999996</v>
      </c>
      <c r="AC45" s="21">
        <v>62.229999999999947</v>
      </c>
      <c r="AD45" s="21">
        <v>40.180000000000014</v>
      </c>
      <c r="AE45" s="21">
        <v>38.709999999999958</v>
      </c>
      <c r="AF45" s="21">
        <v>40.670000000000059</v>
      </c>
      <c r="AG45" s="21">
        <v>57.329999999999949</v>
      </c>
      <c r="AH45" s="21">
        <v>54.880000000000017</v>
      </c>
      <c r="AI45" s="21">
        <v>43.610000000000028</v>
      </c>
      <c r="AJ45" s="21">
        <v>49.980000000000089</v>
      </c>
      <c r="AK45" s="21">
        <v>58.30999999999996</v>
      </c>
      <c r="AL45" s="21">
        <v>47.039999999999978</v>
      </c>
      <c r="AM45" s="21">
        <v>65.169999999999987</v>
      </c>
      <c r="AN45" s="21">
        <v>44.1</v>
      </c>
      <c r="AO45" s="21">
        <v>54.389999999999951</v>
      </c>
      <c r="AP45" s="21">
        <v>60.27000000000006</v>
      </c>
      <c r="AQ45" s="21">
        <v>49.489999999999974</v>
      </c>
      <c r="AR45" s="20">
        <v>54.390000000000008</v>
      </c>
      <c r="AS45" s="20">
        <v>54.390000000000008</v>
      </c>
      <c r="AT45" s="21">
        <v>49.980000000000089</v>
      </c>
      <c r="AU45" s="21">
        <v>53.899999999999935</v>
      </c>
      <c r="AV45" s="21">
        <v>51.45</v>
      </c>
      <c r="AW45" s="21">
        <v>51.939999999999976</v>
      </c>
      <c r="AX45" s="21">
        <v>30.870000000000058</v>
      </c>
      <c r="AY45" s="21">
        <v>65.169999999999987</v>
      </c>
      <c r="AZ45" s="21">
        <v>51.939999999999976</v>
      </c>
      <c r="BA45" s="21">
        <v>41.650000000000006</v>
      </c>
      <c r="BB45" s="21">
        <v>59.780000000000086</v>
      </c>
      <c r="BC45" s="21">
        <v>72.519999999999925</v>
      </c>
      <c r="BD45" s="21">
        <v>44.590000000000046</v>
      </c>
      <c r="BE45" s="21">
        <v>64.190000000000111</v>
      </c>
      <c r="BF45" s="21">
        <v>54.389999999999979</v>
      </c>
      <c r="BG45" s="21">
        <v>61.250000000000007</v>
      </c>
      <c r="BH45" s="21">
        <v>41.650000000000006</v>
      </c>
      <c r="BI45" s="21">
        <v>43.609999999999964</v>
      </c>
      <c r="BJ45" s="21">
        <v>67.130000000000067</v>
      </c>
      <c r="BK45" s="21">
        <v>59.779999999999951</v>
      </c>
      <c r="BL45" s="21">
        <v>85.260000000000034</v>
      </c>
      <c r="BM45" s="21">
        <v>35.280000000000015</v>
      </c>
      <c r="BN45" s="54">
        <v>33.319999999999986</v>
      </c>
      <c r="BO45" s="17">
        <f t="shared" ref="BO45:BO81" si="112">AVERAGE(L45:U45)</f>
        <v>72.373000000000005</v>
      </c>
      <c r="BP45" s="26">
        <f t="shared" ref="BP45:BP81" si="113">AVERAGE(V45:BL45)</f>
        <v>54.253255813953515</v>
      </c>
      <c r="BQ45" s="17">
        <f t="shared" si="0"/>
        <v>56.822181818181846</v>
      </c>
      <c r="BR45">
        <f t="shared" si="1"/>
        <v>0.93668122270741982</v>
      </c>
      <c r="BS45">
        <f t="shared" si="2"/>
        <v>1.1867738425357151</v>
      </c>
      <c r="BT45">
        <f t="shared" si="3"/>
        <v>1.9535638400618129</v>
      </c>
      <c r="BU45">
        <f t="shared" si="4"/>
        <v>1.6808149405772492</v>
      </c>
      <c r="BV45">
        <f t="shared" si="5"/>
        <v>1.6249623153451911</v>
      </c>
      <c r="BW45">
        <f t="shared" si="6"/>
        <v>1.5854789385419756</v>
      </c>
      <c r="BX45">
        <f t="shared" si="7"/>
        <v>1.4160985041212968</v>
      </c>
      <c r="BY45">
        <f t="shared" si="8"/>
        <v>1.4012372956252772</v>
      </c>
      <c r="BZ45">
        <f t="shared" si="9"/>
        <v>1.6380283189609259</v>
      </c>
      <c r="CA45">
        <f t="shared" si="10"/>
        <v>1.0637802036060371</v>
      </c>
      <c r="CB45">
        <f t="shared" si="11"/>
        <v>1.153931068318409</v>
      </c>
      <c r="CC45">
        <f t="shared" si="12"/>
        <v>1.2690894242547988</v>
      </c>
      <c r="CD45">
        <f t="shared" si="13"/>
        <v>1.2678971882007954</v>
      </c>
      <c r="CE45">
        <f t="shared" si="14"/>
        <v>1.029257314328583</v>
      </c>
      <c r="CF45">
        <f t="shared" si="15"/>
        <v>1.1604736627194778</v>
      </c>
      <c r="CG45">
        <f t="shared" si="16"/>
        <v>0.91208965146094956</v>
      </c>
      <c r="CH45">
        <f t="shared" si="17"/>
        <v>1.0506365463769516</v>
      </c>
      <c r="CI45">
        <f t="shared" si="18"/>
        <v>1.1805236874072069</v>
      </c>
      <c r="CJ45">
        <f t="shared" si="19"/>
        <v>1.3765161290322558</v>
      </c>
      <c r="CK45">
        <f t="shared" si="20"/>
        <v>0.92141874331142071</v>
      </c>
      <c r="CL45">
        <f t="shared" si="21"/>
        <v>0.85430536653547562</v>
      </c>
      <c r="CM45">
        <f t="shared" si="22"/>
        <v>0.78637491540717552</v>
      </c>
      <c r="CN45">
        <f t="shared" si="23"/>
        <v>1.139232960190764</v>
      </c>
      <c r="CO45">
        <f t="shared" si="24"/>
        <v>1.0643221927726425</v>
      </c>
      <c r="CP45">
        <f t="shared" si="25"/>
        <v>0.89985556090515206</v>
      </c>
      <c r="CQ45">
        <f t="shared" si="26"/>
        <v>0.94931780050017633</v>
      </c>
      <c r="CR45">
        <f t="shared" si="27"/>
        <v>1.1185140189903757</v>
      </c>
      <c r="CS45">
        <f t="shared" si="28"/>
        <v>0.9454326198372015</v>
      </c>
      <c r="CT45">
        <f t="shared" si="29"/>
        <v>1.4761320523226198</v>
      </c>
      <c r="CU45">
        <f t="shared" si="30"/>
        <v>0.80409645510765304</v>
      </c>
      <c r="CV45">
        <f t="shared" si="31"/>
        <v>1.1392961876832832</v>
      </c>
      <c r="CW45">
        <f t="shared" si="32"/>
        <v>1.2305022458146182</v>
      </c>
      <c r="CX45">
        <f t="shared" si="33"/>
        <v>0.84917638984214017</v>
      </c>
      <c r="CY45">
        <f t="shared" si="34"/>
        <v>1.0117344328874152</v>
      </c>
      <c r="CZ45">
        <f t="shared" si="35"/>
        <v>1.0117344328874152</v>
      </c>
      <c r="DA45">
        <f t="shared" si="36"/>
        <v>1.1327340031729269</v>
      </c>
      <c r="DB45">
        <f t="shared" si="37"/>
        <v>1.1438879456706275</v>
      </c>
      <c r="DC45">
        <f t="shared" si="38"/>
        <v>0.98594698179495222</v>
      </c>
      <c r="DD45">
        <f t="shared" si="39"/>
        <v>1.0868003487358335</v>
      </c>
      <c r="DE45">
        <f t="shared" si="40"/>
        <v>0.59156818907697262</v>
      </c>
      <c r="DF45">
        <f t="shared" si="41"/>
        <v>1.330543078807676</v>
      </c>
      <c r="DG45">
        <f t="shared" si="42"/>
        <v>1.0012851818532318</v>
      </c>
      <c r="DH45">
        <f t="shared" si="43"/>
        <v>0.78877596111356618</v>
      </c>
      <c r="DI45">
        <f t="shared" si="44"/>
        <v>1.2714640198511189</v>
      </c>
      <c r="DJ45">
        <f t="shared" si="45"/>
        <v>1.4396029776674926</v>
      </c>
      <c r="DK45">
        <f t="shared" si="46"/>
        <v>0.85618279569892453</v>
      </c>
      <c r="DL45">
        <f t="shared" si="47"/>
        <v>1.0936506133575685</v>
      </c>
      <c r="DM45">
        <f t="shared" si="48"/>
        <v>1.2072358686001745</v>
      </c>
      <c r="DN45">
        <f t="shared" si="49"/>
        <v>1.3657648283038524</v>
      </c>
      <c r="DO45">
        <f t="shared" si="50"/>
        <v>0.92658509454949867</v>
      </c>
      <c r="DP45">
        <f t="shared" si="51"/>
        <v>0.85518188057652544</v>
      </c>
      <c r="DQ45">
        <f t="shared" si="52"/>
        <v>1.307133121308496</v>
      </c>
      <c r="DR45">
        <f t="shared" si="53"/>
        <v>1.2295773199410385</v>
      </c>
      <c r="DS45">
        <f t="shared" si="54"/>
        <v>1.3243928959768017</v>
      </c>
      <c r="DT45">
        <f t="shared" si="55"/>
        <v>1.4568567258819385</v>
      </c>
      <c r="DU45">
        <f t="shared" si="56"/>
        <v>1.0752181187174208</v>
      </c>
      <c r="DV45">
        <f t="shared" si="57"/>
        <v>1.4568567258819385</v>
      </c>
      <c r="DW45">
        <f t="shared" si="58"/>
        <v>0</v>
      </c>
      <c r="DX45">
        <f t="shared" si="59"/>
        <v>27.114820663208363</v>
      </c>
      <c r="DY45">
        <f t="shared" si="60"/>
        <v>90.119557861494272</v>
      </c>
      <c r="DZ45">
        <f t="shared" si="61"/>
        <v>82.382133995038103</v>
      </c>
      <c r="EA45">
        <f t="shared" si="62"/>
        <v>82.382133995038103</v>
      </c>
      <c r="EB45">
        <f t="shared" si="63"/>
        <v>81.276787728401544</v>
      </c>
      <c r="EC45">
        <f t="shared" si="64"/>
        <v>56.959169862396394</v>
      </c>
      <c r="ED45">
        <f t="shared" si="65"/>
        <v>66.907286262125709</v>
      </c>
      <c r="EE45">
        <f t="shared" si="66"/>
        <v>73.539363861945375</v>
      </c>
      <c r="EF45">
        <f t="shared" si="67"/>
        <v>30.430859463118271</v>
      </c>
      <c r="EG45">
        <f t="shared" si="68"/>
        <v>41.4843221294839</v>
      </c>
      <c r="EH45">
        <f t="shared" si="69"/>
        <v>63.591247462216124</v>
      </c>
      <c r="EI45">
        <f t="shared" si="70"/>
        <v>38.168283329574457</v>
      </c>
      <c r="EJ45">
        <f t="shared" si="71"/>
        <v>23.798781863298611</v>
      </c>
      <c r="EK45">
        <f t="shared" si="72"/>
        <v>28.220166929845053</v>
      </c>
      <c r="EL45">
        <f t="shared" si="73"/>
        <v>8.3239341303860659</v>
      </c>
      <c r="EM45">
        <f t="shared" si="74"/>
        <v>23.798781863298771</v>
      </c>
      <c r="EN45">
        <f t="shared" si="75"/>
        <v>31.536205729754641</v>
      </c>
      <c r="EO45">
        <f t="shared" si="76"/>
        <v>40.378975862847369</v>
      </c>
      <c r="EP45">
        <f t="shared" si="77"/>
        <v>-9.361606135799228</v>
      </c>
      <c r="EQ45">
        <f t="shared" si="78"/>
        <v>-12.677644935709138</v>
      </c>
      <c r="ER45">
        <f t="shared" si="79"/>
        <v>-8.2562598691625322</v>
      </c>
      <c r="ES45">
        <f t="shared" si="80"/>
        <v>29.325513196481428</v>
      </c>
      <c r="ET45">
        <f t="shared" si="81"/>
        <v>23.798781863298611</v>
      </c>
      <c r="EU45">
        <f t="shared" si="82"/>
        <v>-1.6241822693430357</v>
      </c>
      <c r="EV45">
        <f t="shared" si="83"/>
        <v>12.745319196932831</v>
      </c>
      <c r="EW45">
        <f t="shared" si="84"/>
        <v>31.536205729754641</v>
      </c>
      <c r="EX45">
        <f t="shared" si="85"/>
        <v>6.1132415971130127</v>
      </c>
      <c r="EY45">
        <f t="shared" si="86"/>
        <v>47.011053462667022</v>
      </c>
      <c r="EZ45">
        <f t="shared" si="87"/>
        <v>-0.51883600270650099</v>
      </c>
      <c r="FA45">
        <f t="shared" si="88"/>
        <v>22.693435596661867</v>
      </c>
      <c r="FB45">
        <f t="shared" si="89"/>
        <v>35.957590796301247</v>
      </c>
      <c r="FC45">
        <f t="shared" si="90"/>
        <v>11.639972930295976</v>
      </c>
      <c r="FD45">
        <f t="shared" si="91"/>
        <v>22.693435596661995</v>
      </c>
      <c r="FE45">
        <f t="shared" si="92"/>
        <v>22.693435596661995</v>
      </c>
      <c r="FF45">
        <f t="shared" si="93"/>
        <v>12.745319196932831</v>
      </c>
      <c r="FG45">
        <f t="shared" si="94"/>
        <v>21.588089330025237</v>
      </c>
      <c r="FH45">
        <f t="shared" si="95"/>
        <v>16.061357996842418</v>
      </c>
      <c r="FI45">
        <f t="shared" si="96"/>
        <v>17.166704263478952</v>
      </c>
      <c r="FJ45">
        <f t="shared" si="97"/>
        <v>-30.363185201894421</v>
      </c>
      <c r="FK45">
        <f t="shared" si="98"/>
        <v>47.011053462667022</v>
      </c>
      <c r="FL45">
        <f t="shared" si="99"/>
        <v>17.166704263478952</v>
      </c>
      <c r="FM45">
        <f t="shared" si="100"/>
        <v>-6.045567335889463</v>
      </c>
      <c r="FN45">
        <f t="shared" si="101"/>
        <v>34.852244529664709</v>
      </c>
      <c r="FO45">
        <f t="shared" si="102"/>
        <v>63.591247462215804</v>
      </c>
      <c r="FP45">
        <f t="shared" si="103"/>
        <v>0.58651026393019412</v>
      </c>
      <c r="FQ45">
        <f t="shared" si="104"/>
        <v>44.800360929394117</v>
      </c>
      <c r="FR45">
        <f t="shared" si="105"/>
        <v>22.693435596661931</v>
      </c>
      <c r="FS45">
        <f t="shared" si="106"/>
        <v>38.168283329574315</v>
      </c>
      <c r="FT45">
        <f t="shared" si="107"/>
        <v>-6.045567335889463</v>
      </c>
      <c r="FU45">
        <f t="shared" si="108"/>
        <v>-1.62418226934318</v>
      </c>
      <c r="FV45">
        <f t="shared" si="109"/>
        <v>51.432438529213584</v>
      </c>
      <c r="FW45">
        <f t="shared" si="110"/>
        <v>34.852244529664404</v>
      </c>
      <c r="FX45">
        <f t="shared" si="111"/>
        <v>92.330250394767504</v>
      </c>
    </row>
    <row r="46" spans="1:180">
      <c r="A46">
        <v>39</v>
      </c>
      <c r="B46">
        <v>1</v>
      </c>
      <c r="C46">
        <v>1</v>
      </c>
      <c r="E46" s="20">
        <v>46.189999999999785</v>
      </c>
      <c r="F46" s="20">
        <v>44.330000000000069</v>
      </c>
      <c r="G46" s="20">
        <v>56.42000000000008</v>
      </c>
      <c r="H46" s="20">
        <v>49.910000000000075</v>
      </c>
      <c r="I46" s="20">
        <v>53.32</v>
      </c>
      <c r="J46" s="20">
        <v>46.810000000000073</v>
      </c>
      <c r="K46" s="51">
        <v>53.009999999999863</v>
      </c>
      <c r="L46" s="20">
        <v>91.140000000000015</v>
      </c>
      <c r="M46" s="20">
        <v>68.110000000000028</v>
      </c>
      <c r="N46" s="20">
        <v>79.380000000000024</v>
      </c>
      <c r="O46" s="20">
        <v>80.360000000000028</v>
      </c>
      <c r="P46" s="20">
        <v>82.32</v>
      </c>
      <c r="Q46" s="20">
        <v>72.030000000000015</v>
      </c>
      <c r="R46" s="20">
        <v>75.459999999999965</v>
      </c>
      <c r="S46" s="20">
        <v>77.419999999999987</v>
      </c>
      <c r="T46" s="20">
        <v>71.540000000000049</v>
      </c>
      <c r="U46" s="20">
        <v>60.269999999999918</v>
      </c>
      <c r="V46" s="20">
        <v>67.620000000000061</v>
      </c>
      <c r="W46" s="20">
        <v>56.35</v>
      </c>
      <c r="X46" s="20">
        <v>73.5</v>
      </c>
      <c r="Y46" s="20">
        <v>51.939999999999976</v>
      </c>
      <c r="Z46" s="20">
        <v>65.170000000000059</v>
      </c>
      <c r="AA46" s="20">
        <v>67.61999999999999</v>
      </c>
      <c r="AB46" s="20">
        <v>54.389999999999979</v>
      </c>
      <c r="AC46" s="20">
        <v>56.839999999999975</v>
      </c>
      <c r="AD46" s="20">
        <v>52.919999999999987</v>
      </c>
      <c r="AE46" s="20">
        <v>44.1</v>
      </c>
      <c r="AF46" s="20">
        <v>54.880000000000017</v>
      </c>
      <c r="AG46" s="20">
        <v>35.280000000000015</v>
      </c>
      <c r="AH46" s="20">
        <v>54.880000000000017</v>
      </c>
      <c r="AI46" s="20">
        <v>49</v>
      </c>
      <c r="AJ46" s="20">
        <v>64.189999999999984</v>
      </c>
      <c r="AK46" s="20">
        <v>38.710000000000029</v>
      </c>
      <c r="AL46" s="20">
        <v>41.160000000000032</v>
      </c>
      <c r="AM46" s="20">
        <v>55.860000000000035</v>
      </c>
      <c r="AN46" s="20">
        <v>51.939999999999976</v>
      </c>
      <c r="AO46" s="20">
        <v>52.919999999999987</v>
      </c>
      <c r="AP46" s="20">
        <v>47.039999999999978</v>
      </c>
      <c r="AQ46" s="20">
        <v>58.799999999999933</v>
      </c>
      <c r="AR46" s="20">
        <v>52.184999999999995</v>
      </c>
      <c r="AS46" s="20">
        <v>52.184999999999995</v>
      </c>
      <c r="AT46" s="20">
        <v>58.310000000000031</v>
      </c>
      <c r="AU46" s="20">
        <v>59.290000000000092</v>
      </c>
      <c r="AV46" s="20">
        <v>48.509999999999891</v>
      </c>
      <c r="AW46" s="20">
        <v>39.200000000000003</v>
      </c>
      <c r="AX46" s="20">
        <v>46.550000000000075</v>
      </c>
      <c r="AY46" s="20">
        <v>59.289999999999978</v>
      </c>
      <c r="AZ46" s="20">
        <v>65.659999999999897</v>
      </c>
      <c r="BA46" s="20">
        <v>60.760000000000034</v>
      </c>
      <c r="BB46" s="20">
        <v>50.469999999999921</v>
      </c>
      <c r="BC46" s="20">
        <v>56.839999999999975</v>
      </c>
      <c r="BD46" s="20">
        <v>53.410000000000032</v>
      </c>
      <c r="BE46" s="20">
        <v>100.45</v>
      </c>
      <c r="BF46" s="20">
        <v>33.810000000000031</v>
      </c>
      <c r="BG46" s="20">
        <v>40.17999999999995</v>
      </c>
      <c r="BH46" s="20">
        <v>46.550000000000004</v>
      </c>
      <c r="BI46" s="20">
        <v>44.1</v>
      </c>
      <c r="BJ46" s="20">
        <v>76.930000000000092</v>
      </c>
      <c r="BK46" s="20">
        <v>48.019999999999918</v>
      </c>
      <c r="BL46" s="20">
        <v>53.410000000000032</v>
      </c>
      <c r="BM46" s="20">
        <v>56.35</v>
      </c>
      <c r="BN46" s="52">
        <v>32.340000000000046</v>
      </c>
      <c r="BO46" s="17">
        <f t="shared" si="112"/>
        <v>75.802999999999997</v>
      </c>
      <c r="BP46" s="26">
        <f t="shared" si="113"/>
        <v>54.446976744186053</v>
      </c>
      <c r="BQ46" s="17">
        <f t="shared" si="0"/>
        <v>57.962545454545449</v>
      </c>
      <c r="BR46">
        <f t="shared" si="1"/>
        <v>1.1200873362445394</v>
      </c>
      <c r="BS46">
        <f t="shared" si="2"/>
        <v>1.9194776931447219</v>
      </c>
      <c r="BT46">
        <f t="shared" si="3"/>
        <v>1.5787521730732097</v>
      </c>
      <c r="BU46">
        <f t="shared" si="4"/>
        <v>1.6502546689303905</v>
      </c>
      <c r="BV46">
        <f t="shared" si="5"/>
        <v>1.615114058888554</v>
      </c>
      <c r="BW46">
        <f t="shared" si="6"/>
        <v>1.6241491565551938</v>
      </c>
      <c r="BX46">
        <f t="shared" si="7"/>
        <v>1.4659611275058499</v>
      </c>
      <c r="BY46">
        <f t="shared" si="8"/>
        <v>1.429076447193991</v>
      </c>
      <c r="BZ46">
        <f t="shared" si="9"/>
        <v>1.6484616203555809</v>
      </c>
      <c r="CA46">
        <f t="shared" si="10"/>
        <v>1.3162026248006895</v>
      </c>
      <c r="CB46">
        <f t="shared" si="11"/>
        <v>1.108855635962221</v>
      </c>
      <c r="CC46">
        <f t="shared" si="12"/>
        <v>1.1833401388321771</v>
      </c>
      <c r="CD46">
        <f t="shared" si="13"/>
        <v>1.1664654131447305</v>
      </c>
      <c r="CE46">
        <f t="shared" si="14"/>
        <v>1.3784696174043518</v>
      </c>
      <c r="CF46">
        <f t="shared" si="15"/>
        <v>1.0604328297264181</v>
      </c>
      <c r="CG46">
        <f t="shared" si="16"/>
        <v>1.2378359555541489</v>
      </c>
      <c r="CH46">
        <f t="shared" si="17"/>
        <v>1.2945343160715987</v>
      </c>
      <c r="CI46">
        <f t="shared" si="18"/>
        <v>1.1011607504386556</v>
      </c>
      <c r="CJ46">
        <f t="shared" si="19"/>
        <v>1.2572903225806435</v>
      </c>
      <c r="CK46">
        <f t="shared" si="20"/>
        <v>1.2135759058247972</v>
      </c>
      <c r="CL46">
        <f t="shared" si="21"/>
        <v>0.97325927833155557</v>
      </c>
      <c r="CM46">
        <f t="shared" si="22"/>
        <v>1.0611324159711273</v>
      </c>
      <c r="CN46">
        <f t="shared" si="23"/>
        <v>0.70106643704047111</v>
      </c>
      <c r="CO46">
        <f t="shared" si="24"/>
        <v>1.0643221927726425</v>
      </c>
      <c r="CP46">
        <f t="shared" si="25"/>
        <v>1.0110736639383724</v>
      </c>
      <c r="CQ46">
        <f t="shared" si="26"/>
        <v>1.2192218810345377</v>
      </c>
      <c r="CR46">
        <f t="shared" si="27"/>
        <v>0.74254292017008239</v>
      </c>
      <c r="CS46">
        <f t="shared" si="28"/>
        <v>0.82725354235755233</v>
      </c>
      <c r="CT46">
        <f t="shared" si="29"/>
        <v>1.2652560448479608</v>
      </c>
      <c r="CU46">
        <f t="shared" si="30"/>
        <v>0.9470469360156798</v>
      </c>
      <c r="CV46">
        <f t="shared" si="31"/>
        <v>1.1085043988269789</v>
      </c>
      <c r="CW46">
        <f t="shared" si="32"/>
        <v>0.96039199673335918</v>
      </c>
      <c r="CX46">
        <f t="shared" si="33"/>
        <v>1.0089224433767996</v>
      </c>
      <c r="CY46">
        <f t="shared" si="34"/>
        <v>0.97071817209468192</v>
      </c>
      <c r="CZ46">
        <f t="shared" si="35"/>
        <v>0.97071817209468192</v>
      </c>
      <c r="DA46">
        <f t="shared" si="36"/>
        <v>1.3215230037017465</v>
      </c>
      <c r="DB46">
        <f t="shared" si="37"/>
        <v>1.2582767402376938</v>
      </c>
      <c r="DC46">
        <f t="shared" si="38"/>
        <v>0.92960715426380991</v>
      </c>
      <c r="DD46">
        <f t="shared" si="39"/>
        <v>0.82022667829119567</v>
      </c>
      <c r="DE46">
        <f t="shared" si="40"/>
        <v>0.89204726924305378</v>
      </c>
      <c r="DF46">
        <f t="shared" si="41"/>
        <v>1.2104940792160057</v>
      </c>
      <c r="DG46">
        <f t="shared" si="42"/>
        <v>1.2657756072484239</v>
      </c>
      <c r="DH46">
        <f t="shared" si="43"/>
        <v>1.1506849315068499</v>
      </c>
      <c r="DI46">
        <f t="shared" si="44"/>
        <v>1.0734491315136463</v>
      </c>
      <c r="DJ46">
        <f t="shared" si="45"/>
        <v>1.12833746898263</v>
      </c>
      <c r="DK46">
        <f t="shared" si="46"/>
        <v>1.0255376344086014</v>
      </c>
      <c r="DL46">
        <f t="shared" si="47"/>
        <v>1.7114379827351234</v>
      </c>
      <c r="DM46">
        <f t="shared" si="48"/>
        <v>0.75044391831902835</v>
      </c>
      <c r="DN46">
        <f t="shared" si="49"/>
        <v>0.89594172736732591</v>
      </c>
      <c r="DO46">
        <f t="shared" si="50"/>
        <v>1.0355951056729691</v>
      </c>
      <c r="DP46">
        <f t="shared" si="51"/>
        <v>0.8647906657515434</v>
      </c>
      <c r="DQ46">
        <f t="shared" si="52"/>
        <v>1.4979554747841892</v>
      </c>
      <c r="DR46">
        <f t="shared" si="53"/>
        <v>0.98769325700181698</v>
      </c>
      <c r="DS46">
        <f t="shared" si="54"/>
        <v>0.82964842334178979</v>
      </c>
      <c r="DT46">
        <f t="shared" si="55"/>
        <v>1.525902068340798</v>
      </c>
      <c r="DU46">
        <f t="shared" si="56"/>
        <v>1.0790573768602889</v>
      </c>
      <c r="DV46">
        <f t="shared" si="57"/>
        <v>1.525902068340798</v>
      </c>
      <c r="DW46">
        <f t="shared" si="58"/>
        <v>0</v>
      </c>
      <c r="DX46">
        <f t="shared" si="59"/>
        <v>71.929824561403976</v>
      </c>
      <c r="DY46">
        <f t="shared" si="60"/>
        <v>28.48519147330731</v>
      </c>
      <c r="DZ46">
        <f t="shared" si="61"/>
        <v>49.745331069609939</v>
      </c>
      <c r="EA46">
        <f t="shared" si="62"/>
        <v>51.594038860592782</v>
      </c>
      <c r="EB46">
        <f t="shared" si="63"/>
        <v>55.291454442558397</v>
      </c>
      <c r="EC46">
        <f t="shared" si="64"/>
        <v>35.880022637238632</v>
      </c>
      <c r="ED46">
        <f t="shared" si="65"/>
        <v>42.350499905678475</v>
      </c>
      <c r="EE46">
        <f t="shared" si="66"/>
        <v>46.04791548764419</v>
      </c>
      <c r="EF46">
        <f t="shared" si="67"/>
        <v>34.955668741747282</v>
      </c>
      <c r="EG46">
        <f t="shared" si="68"/>
        <v>13.695529145444393</v>
      </c>
      <c r="EH46">
        <f t="shared" si="69"/>
        <v>27.560837577815949</v>
      </c>
      <c r="EI46">
        <f t="shared" si="70"/>
        <v>6.3006979815131992</v>
      </c>
      <c r="EJ46">
        <f t="shared" si="71"/>
        <v>38.653084323712868</v>
      </c>
      <c r="EK46">
        <f t="shared" si="72"/>
        <v>-2.0184870779096196</v>
      </c>
      <c r="EL46">
        <f t="shared" si="73"/>
        <v>22.939068100358849</v>
      </c>
      <c r="EM46">
        <f t="shared" si="74"/>
        <v>27.560837577815818</v>
      </c>
      <c r="EN46">
        <f t="shared" si="75"/>
        <v>2.6032823995474814</v>
      </c>
      <c r="EO46">
        <f t="shared" si="76"/>
        <v>7.2250518770045691</v>
      </c>
      <c r="EP46">
        <f t="shared" si="77"/>
        <v>-0.1697792869267605</v>
      </c>
      <c r="EQ46">
        <f t="shared" si="78"/>
        <v>-16.808149405772276</v>
      </c>
      <c r="ER46">
        <f t="shared" si="79"/>
        <v>3.5276362950389708</v>
      </c>
      <c r="ES46">
        <f t="shared" si="80"/>
        <v>-33.446519524617798</v>
      </c>
      <c r="ET46">
        <f t="shared" si="81"/>
        <v>3.5276362950389708</v>
      </c>
      <c r="EU46">
        <f t="shared" si="82"/>
        <v>-7.5646104508580887</v>
      </c>
      <c r="EV46">
        <f t="shared" si="83"/>
        <v>21.090360309375871</v>
      </c>
      <c r="EW46">
        <f t="shared" si="84"/>
        <v>-26.976042256177834</v>
      </c>
      <c r="EX46">
        <f t="shared" si="85"/>
        <v>-22.354272778720734</v>
      </c>
      <c r="EY46">
        <f t="shared" si="86"/>
        <v>5.3763440860218434</v>
      </c>
      <c r="EZ46">
        <f t="shared" si="87"/>
        <v>-2.0184870779096196</v>
      </c>
      <c r="FA46">
        <f t="shared" si="88"/>
        <v>-0.1697792869267605</v>
      </c>
      <c r="FB46">
        <f t="shared" si="89"/>
        <v>-11.262026032823808</v>
      </c>
      <c r="FC46">
        <f t="shared" si="90"/>
        <v>10.922467458970166</v>
      </c>
      <c r="FD46">
        <f t="shared" si="91"/>
        <v>-1.5563101301638746</v>
      </c>
      <c r="FE46">
        <f t="shared" si="92"/>
        <v>-1.5563101301638746</v>
      </c>
      <c r="FF46">
        <f t="shared" si="93"/>
        <v>9.9981135634789311</v>
      </c>
      <c r="FG46">
        <f t="shared" si="94"/>
        <v>11.846821354461884</v>
      </c>
      <c r="FH46">
        <f t="shared" si="95"/>
        <v>-8.4889643463497126</v>
      </c>
      <c r="FI46">
        <f t="shared" si="96"/>
        <v>-26.051688360686466</v>
      </c>
      <c r="FJ46">
        <f t="shared" si="97"/>
        <v>-12.186379928315043</v>
      </c>
      <c r="FK46">
        <f t="shared" si="98"/>
        <v>11.846821354461671</v>
      </c>
      <c r="FL46">
        <f t="shared" si="99"/>
        <v>23.863421995849965</v>
      </c>
      <c r="FM46">
        <f t="shared" si="100"/>
        <v>14.619883040936033</v>
      </c>
      <c r="FN46">
        <f t="shared" si="101"/>
        <v>-4.7915487643839825</v>
      </c>
      <c r="FO46">
        <f t="shared" si="102"/>
        <v>7.2250518770045691</v>
      </c>
      <c r="FP46">
        <f t="shared" si="103"/>
        <v>0.75457460856474279</v>
      </c>
      <c r="FQ46">
        <f t="shared" si="104"/>
        <v>89.492548575740926</v>
      </c>
      <c r="FR46">
        <f t="shared" si="105"/>
        <v>-36.21958121109202</v>
      </c>
      <c r="FS46">
        <f t="shared" si="106"/>
        <v>-24.202980569703726</v>
      </c>
      <c r="FT46">
        <f t="shared" si="107"/>
        <v>-12.186379928315178</v>
      </c>
      <c r="FU46">
        <f t="shared" si="108"/>
        <v>-16.808149405772276</v>
      </c>
      <c r="FV46">
        <f t="shared" si="109"/>
        <v>45.123561592152974</v>
      </c>
      <c r="FW46">
        <f t="shared" si="110"/>
        <v>-9.4133182418410826</v>
      </c>
      <c r="FX46">
        <f t="shared" si="111"/>
        <v>0.75457460856474279</v>
      </c>
    </row>
    <row r="47" spans="1:180">
      <c r="A47">
        <v>40</v>
      </c>
      <c r="B47">
        <v>1</v>
      </c>
      <c r="C47">
        <v>1</v>
      </c>
      <c r="E47" s="21">
        <v>45.87999999999986</v>
      </c>
      <c r="F47" s="21">
        <v>54.870000000000289</v>
      </c>
      <c r="G47" s="21">
        <v>46.809999999999931</v>
      </c>
      <c r="H47" s="21">
        <v>50.840000000000074</v>
      </c>
      <c r="I47" s="21">
        <v>44.639999999999858</v>
      </c>
      <c r="J47" s="21">
        <v>49.59999999999993</v>
      </c>
      <c r="K47" s="53">
        <v>50.22</v>
      </c>
      <c r="L47" s="21">
        <v>84.77</v>
      </c>
      <c r="M47" s="21">
        <v>82.319999999999922</v>
      </c>
      <c r="N47" s="21">
        <v>75.95</v>
      </c>
      <c r="O47" s="21">
        <v>73.989999999999981</v>
      </c>
      <c r="P47" s="21">
        <v>90.65</v>
      </c>
      <c r="Q47" s="21">
        <v>68.110000000000028</v>
      </c>
      <c r="R47" s="21">
        <v>75.459999999999965</v>
      </c>
      <c r="S47" s="21">
        <v>74.969999999999985</v>
      </c>
      <c r="T47" s="21">
        <v>69.580000000000013</v>
      </c>
      <c r="U47" s="21">
        <v>59.780000000000086</v>
      </c>
      <c r="V47" s="21">
        <v>52.919999999999987</v>
      </c>
      <c r="W47" s="21">
        <v>43.11999999999999</v>
      </c>
      <c r="X47" s="21">
        <v>50.960000000000029</v>
      </c>
      <c r="Y47" s="21">
        <v>41.160000000000004</v>
      </c>
      <c r="Z47" s="21">
        <v>42.139999999999972</v>
      </c>
      <c r="AA47" s="21">
        <v>38.710000000000058</v>
      </c>
      <c r="AB47" s="21">
        <v>47.039999999999978</v>
      </c>
      <c r="AC47" s="21">
        <v>49</v>
      </c>
      <c r="AD47" s="21">
        <v>39.689999999999976</v>
      </c>
      <c r="AE47" s="21">
        <v>28.910000000000029</v>
      </c>
      <c r="AF47" s="21">
        <v>33.319999999999986</v>
      </c>
      <c r="AG47" s="21">
        <v>33.319999999999986</v>
      </c>
      <c r="AH47" s="21">
        <v>41.650000000000006</v>
      </c>
      <c r="AI47" s="21">
        <v>32.83000000000002</v>
      </c>
      <c r="AJ47" s="21">
        <v>59.779999999999951</v>
      </c>
      <c r="AK47" s="21">
        <v>47.040000000000113</v>
      </c>
      <c r="AL47" s="21">
        <v>46.05999999999996</v>
      </c>
      <c r="AM47" s="21">
        <v>48.509999999999962</v>
      </c>
      <c r="AN47" s="21">
        <v>47.040000000000042</v>
      </c>
      <c r="AO47" s="21">
        <v>48.509999999999962</v>
      </c>
      <c r="AP47" s="21">
        <v>36.75</v>
      </c>
      <c r="AQ47" s="21">
        <v>50.959999999999965</v>
      </c>
      <c r="AR47" s="20">
        <v>39.200000000000003</v>
      </c>
      <c r="AS47" s="20">
        <v>39.200000000000003</v>
      </c>
      <c r="AT47" s="21">
        <v>64.189999999999984</v>
      </c>
      <c r="AU47" s="21">
        <v>49.979999999999947</v>
      </c>
      <c r="AV47" s="21">
        <v>47.530000000000086</v>
      </c>
      <c r="AW47" s="21">
        <v>46.05999999999996</v>
      </c>
      <c r="AX47" s="21">
        <v>26.459999999999962</v>
      </c>
      <c r="AY47" s="21">
        <v>36.75</v>
      </c>
      <c r="AZ47" s="21">
        <v>57.330000000000091</v>
      </c>
      <c r="BA47" s="21">
        <v>40.17999999999995</v>
      </c>
      <c r="BB47" s="21">
        <v>52.42999999999995</v>
      </c>
      <c r="BC47" s="21">
        <v>41.650000000000006</v>
      </c>
      <c r="BD47" s="21">
        <v>36.260000000000034</v>
      </c>
      <c r="BE47" s="21">
        <v>80.3599999999999</v>
      </c>
      <c r="BF47" s="21">
        <v>49.490000000000116</v>
      </c>
      <c r="BG47" s="21">
        <v>45.079999999999949</v>
      </c>
      <c r="BH47" s="21">
        <v>35.77000000000006</v>
      </c>
      <c r="BI47" s="21">
        <v>48.019999999999918</v>
      </c>
      <c r="BJ47" s="21">
        <v>49.979999999999947</v>
      </c>
      <c r="BK47" s="21">
        <v>44.589999999999975</v>
      </c>
      <c r="BL47" s="21">
        <v>65.660000000000039</v>
      </c>
      <c r="BM47" s="21">
        <v>39.200000000000003</v>
      </c>
      <c r="BN47" s="54">
        <v>43.120000000000061</v>
      </c>
      <c r="BO47" s="17">
        <f t="shared" si="112"/>
        <v>75.557999999999993</v>
      </c>
      <c r="BP47" s="26">
        <f t="shared" si="113"/>
        <v>45.478837209302327</v>
      </c>
      <c r="BQ47" s="17">
        <f t="shared" si="0"/>
        <v>50.790727272727267</v>
      </c>
      <c r="BR47">
        <f t="shared" si="1"/>
        <v>1.0611353711790401</v>
      </c>
      <c r="BS47">
        <f t="shared" si="2"/>
        <v>1.7853206500754668</v>
      </c>
      <c r="BT47">
        <f t="shared" si="3"/>
        <v>1.9081321228510708</v>
      </c>
      <c r="BU47">
        <f t="shared" si="4"/>
        <v>1.5789473684210522</v>
      </c>
      <c r="BV47">
        <f t="shared" si="5"/>
        <v>1.4870867249522652</v>
      </c>
      <c r="BW47">
        <f t="shared" si="6"/>
        <v>1.7884975831113745</v>
      </c>
      <c r="BX47">
        <f t="shared" si="7"/>
        <v>1.3861809300905659</v>
      </c>
      <c r="BY47">
        <f t="shared" si="8"/>
        <v>1.429076447193991</v>
      </c>
      <c r="BZ47">
        <f t="shared" si="9"/>
        <v>1.5962951133823029</v>
      </c>
      <c r="CA47">
        <f t="shared" si="10"/>
        <v>1.2801422789157384</v>
      </c>
      <c r="CB47">
        <f t="shared" si="11"/>
        <v>1.0998405494909866</v>
      </c>
      <c r="CC47">
        <f t="shared" si="12"/>
        <v>0.92609228256431153</v>
      </c>
      <c r="CD47">
        <f t="shared" si="13"/>
        <v>0.89259962049335873</v>
      </c>
      <c r="CE47">
        <f t="shared" si="14"/>
        <v>0.95573893473368443</v>
      </c>
      <c r="CF47">
        <f t="shared" si="15"/>
        <v>0.84034299714169025</v>
      </c>
      <c r="CG47">
        <f t="shared" si="16"/>
        <v>0.80040520434328311</v>
      </c>
      <c r="CH47">
        <f t="shared" si="17"/>
        <v>0.74107399253374251</v>
      </c>
      <c r="CI47">
        <f t="shared" si="18"/>
        <v>0.95235524362262103</v>
      </c>
      <c r="CJ47">
        <f t="shared" si="19"/>
        <v>1.0838709677419345</v>
      </c>
      <c r="CK47">
        <f t="shared" si="20"/>
        <v>0.91018192936859765</v>
      </c>
      <c r="CL47">
        <f t="shared" si="21"/>
        <v>0.63802552690624259</v>
      </c>
      <c r="CM47">
        <f t="shared" si="22"/>
        <v>0.64425896683961248</v>
      </c>
      <c r="CN47">
        <f t="shared" si="23"/>
        <v>0.66211830164933327</v>
      </c>
      <c r="CO47">
        <f t="shared" si="24"/>
        <v>0.8077445213006661</v>
      </c>
      <c r="CP47">
        <f t="shared" si="25"/>
        <v>0.67741935483870996</v>
      </c>
      <c r="CQ47">
        <f t="shared" si="26"/>
        <v>1.1354585456962865</v>
      </c>
      <c r="CR47">
        <f t="shared" si="27"/>
        <v>0.9023306371687092</v>
      </c>
      <c r="CS47">
        <f t="shared" si="28"/>
        <v>0.92573610692392616</v>
      </c>
      <c r="CT47">
        <f t="shared" si="29"/>
        <v>1.0987749863153329</v>
      </c>
      <c r="CU47">
        <f t="shared" si="30"/>
        <v>0.85770288544816398</v>
      </c>
      <c r="CV47">
        <f t="shared" si="31"/>
        <v>1.0161290322580636</v>
      </c>
      <c r="CW47">
        <f t="shared" si="32"/>
        <v>0.75030624744793717</v>
      </c>
      <c r="CX47">
        <f t="shared" si="33"/>
        <v>0.87439945092656002</v>
      </c>
      <c r="CY47">
        <f t="shared" si="34"/>
        <v>0.7291779696485875</v>
      </c>
      <c r="CZ47">
        <f t="shared" si="35"/>
        <v>0.7291779696485875</v>
      </c>
      <c r="DA47">
        <f t="shared" si="36"/>
        <v>1.4547858276044423</v>
      </c>
      <c r="DB47">
        <f t="shared" si="37"/>
        <v>1.0606960950764002</v>
      </c>
      <c r="DC47">
        <f t="shared" si="38"/>
        <v>0.91082721175343362</v>
      </c>
      <c r="DD47">
        <f t="shared" si="39"/>
        <v>0.96376634699215391</v>
      </c>
      <c r="DE47">
        <f t="shared" si="40"/>
        <v>0.50705844778026055</v>
      </c>
      <c r="DF47">
        <f t="shared" si="41"/>
        <v>0.75030624744793772</v>
      </c>
      <c r="DG47">
        <f t="shared" si="42"/>
        <v>1.1051921346870601</v>
      </c>
      <c r="DH47">
        <f t="shared" si="43"/>
        <v>0.76093680954485099</v>
      </c>
      <c r="DI47">
        <f t="shared" si="44"/>
        <v>1.1151364764267984</v>
      </c>
      <c r="DJ47">
        <f t="shared" si="45"/>
        <v>0.82679900744416901</v>
      </c>
      <c r="DK47">
        <f t="shared" si="46"/>
        <v>0.69623655913978466</v>
      </c>
      <c r="DL47">
        <f t="shared" si="47"/>
        <v>1.3691503861880969</v>
      </c>
      <c r="DM47">
        <f t="shared" si="48"/>
        <v>1.0984758804379995</v>
      </c>
      <c r="DN47">
        <f t="shared" si="49"/>
        <v>1.0052029136316341</v>
      </c>
      <c r="DO47">
        <f t="shared" si="50"/>
        <v>0.79577308120133539</v>
      </c>
      <c r="DP47">
        <f t="shared" si="51"/>
        <v>0.94166094715167892</v>
      </c>
      <c r="DQ47">
        <f t="shared" si="52"/>
        <v>0.97319400272603163</v>
      </c>
      <c r="DR47">
        <f t="shared" si="53"/>
        <v>0.91714373864454535</v>
      </c>
      <c r="DS47">
        <f t="shared" si="54"/>
        <v>1.0199347589706407</v>
      </c>
      <c r="DT47">
        <f t="shared" si="55"/>
        <v>1.5209702581651652</v>
      </c>
      <c r="DU47">
        <f t="shared" si="56"/>
        <v>0.90132230871691343</v>
      </c>
      <c r="DV47">
        <f t="shared" si="57"/>
        <v>1.5209702581651652</v>
      </c>
      <c r="DW47">
        <f t="shared" si="58"/>
        <v>0</v>
      </c>
      <c r="DX47">
        <f t="shared" si="59"/>
        <v>68.797291915571478</v>
      </c>
      <c r="DY47">
        <f t="shared" si="60"/>
        <v>63.918757467144417</v>
      </c>
      <c r="DZ47">
        <f t="shared" si="61"/>
        <v>51.23456790123457</v>
      </c>
      <c r="EA47">
        <f t="shared" si="62"/>
        <v>47.331740342492992</v>
      </c>
      <c r="EB47">
        <f t="shared" si="63"/>
        <v>80.505774591796111</v>
      </c>
      <c r="EC47">
        <f t="shared" si="64"/>
        <v>35.623257666268479</v>
      </c>
      <c r="ED47">
        <f t="shared" si="65"/>
        <v>50.258861011549115</v>
      </c>
      <c r="EE47">
        <f t="shared" si="66"/>
        <v>49.283154121863774</v>
      </c>
      <c r="EF47">
        <f t="shared" si="67"/>
        <v>38.550378335324595</v>
      </c>
      <c r="EG47">
        <f t="shared" si="68"/>
        <v>19.036240541617062</v>
      </c>
      <c r="EH47">
        <f t="shared" si="69"/>
        <v>5.3763440860214828</v>
      </c>
      <c r="EI47">
        <f t="shared" si="70"/>
        <v>-14.137793707686196</v>
      </c>
      <c r="EJ47">
        <f t="shared" si="71"/>
        <v>1.4735165272800288</v>
      </c>
      <c r="EK47">
        <f t="shared" si="72"/>
        <v>-18.04062126642771</v>
      </c>
      <c r="EL47">
        <f t="shared" si="73"/>
        <v>-16.089207487057003</v>
      </c>
      <c r="EM47">
        <f t="shared" si="74"/>
        <v>-22.919155714854522</v>
      </c>
      <c r="EN47">
        <f t="shared" si="75"/>
        <v>-6.3321385902031482</v>
      </c>
      <c r="EO47">
        <f t="shared" si="76"/>
        <v>-2.4293110314615669</v>
      </c>
      <c r="EP47">
        <f t="shared" si="77"/>
        <v>-20.967741935483915</v>
      </c>
      <c r="EQ47">
        <f t="shared" si="78"/>
        <v>-42.433293508562272</v>
      </c>
      <c r="ER47">
        <f t="shared" si="79"/>
        <v>-33.651931501393896</v>
      </c>
      <c r="ES47">
        <f t="shared" si="80"/>
        <v>-33.651931501393896</v>
      </c>
      <c r="ET47">
        <f t="shared" si="81"/>
        <v>-17.064914376742323</v>
      </c>
      <c r="EU47">
        <f t="shared" si="82"/>
        <v>-34.627638391079216</v>
      </c>
      <c r="EV47">
        <f t="shared" si="83"/>
        <v>19.036240541616792</v>
      </c>
      <c r="EW47">
        <f t="shared" si="84"/>
        <v>-6.3321385902028791</v>
      </c>
      <c r="EX47">
        <f t="shared" si="85"/>
        <v>-8.2835523695739521</v>
      </c>
      <c r="EY47">
        <f t="shared" si="86"/>
        <v>-3.4050179211470257</v>
      </c>
      <c r="EZ47">
        <f t="shared" si="87"/>
        <v>-6.3321385902030212</v>
      </c>
      <c r="FA47">
        <f t="shared" si="88"/>
        <v>-3.4050179211470257</v>
      </c>
      <c r="FB47">
        <f t="shared" si="89"/>
        <v>-26.821983273596175</v>
      </c>
      <c r="FC47">
        <f t="shared" si="90"/>
        <v>1.4735165272799013</v>
      </c>
      <c r="FD47">
        <f t="shared" si="91"/>
        <v>-21.943448825169249</v>
      </c>
      <c r="FE47">
        <f t="shared" si="92"/>
        <v>-21.943448825169249</v>
      </c>
      <c r="FF47">
        <f t="shared" si="93"/>
        <v>27.817602548785313</v>
      </c>
      <c r="FG47">
        <f t="shared" si="94"/>
        <v>-0.4778972520909035</v>
      </c>
      <c r="FH47">
        <f t="shared" si="95"/>
        <v>-5.3564317005175477</v>
      </c>
      <c r="FI47">
        <f t="shared" si="96"/>
        <v>-8.2835523695739521</v>
      </c>
      <c r="FJ47">
        <f t="shared" si="97"/>
        <v>-47.311827956989319</v>
      </c>
      <c r="FK47">
        <f t="shared" si="98"/>
        <v>-26.821983273596175</v>
      </c>
      <c r="FL47">
        <f t="shared" si="99"/>
        <v>14.157706093190148</v>
      </c>
      <c r="FM47">
        <f t="shared" si="100"/>
        <v>-19.992035045798584</v>
      </c>
      <c r="FN47">
        <f t="shared" si="101"/>
        <v>4.4006371963360245</v>
      </c>
      <c r="FO47">
        <f t="shared" si="102"/>
        <v>-17.064914376742323</v>
      </c>
      <c r="FP47">
        <f t="shared" si="103"/>
        <v>-27.797690163281491</v>
      </c>
      <c r="FQ47">
        <f t="shared" si="104"/>
        <v>60.015929908402832</v>
      </c>
      <c r="FR47">
        <f t="shared" si="105"/>
        <v>-1.4536041417759522</v>
      </c>
      <c r="FS47">
        <f t="shared" si="106"/>
        <v>-10.234966148944743</v>
      </c>
      <c r="FT47">
        <f t="shared" si="107"/>
        <v>-28.773397052966825</v>
      </c>
      <c r="FU47">
        <f t="shared" si="108"/>
        <v>-4.3807248108324988</v>
      </c>
      <c r="FV47">
        <f t="shared" si="109"/>
        <v>-0.4778972520909035</v>
      </c>
      <c r="FW47">
        <f t="shared" si="110"/>
        <v>-11.210673038630075</v>
      </c>
      <c r="FX47">
        <f t="shared" si="111"/>
        <v>30.744723217841578</v>
      </c>
    </row>
    <row r="48" spans="1:180">
      <c r="A48">
        <v>41</v>
      </c>
      <c r="B48">
        <v>1</v>
      </c>
      <c r="C48">
        <v>1</v>
      </c>
      <c r="E48" s="20">
        <v>50.840000000000281</v>
      </c>
      <c r="F48" s="20">
        <v>49.599999999999717</v>
      </c>
      <c r="G48" s="20">
        <v>47.120000000000068</v>
      </c>
      <c r="H48" s="20">
        <v>40.610000000000213</v>
      </c>
      <c r="I48" s="20">
        <v>47.429999999999787</v>
      </c>
      <c r="J48" s="20">
        <v>48.980000000000068</v>
      </c>
      <c r="K48" s="51">
        <v>47.119999999999933</v>
      </c>
      <c r="L48" s="20">
        <v>80.850000000000009</v>
      </c>
      <c r="M48" s="20">
        <v>88.199999999999932</v>
      </c>
      <c r="N48" s="20">
        <v>94.080000000000027</v>
      </c>
      <c r="O48" s="20">
        <v>82.320000000000064</v>
      </c>
      <c r="P48" s="20">
        <v>95.550000000000011</v>
      </c>
      <c r="Q48" s="20">
        <v>79.380000000000024</v>
      </c>
      <c r="R48" s="20">
        <v>100.94000000000005</v>
      </c>
      <c r="S48" s="20">
        <v>89.669999999999987</v>
      </c>
      <c r="T48" s="20">
        <v>72.030000000000015</v>
      </c>
      <c r="U48" s="20">
        <v>63.209999999999965</v>
      </c>
      <c r="V48" s="20">
        <v>100.45</v>
      </c>
      <c r="W48" s="20">
        <v>56.35</v>
      </c>
      <c r="X48" s="20">
        <v>60.760000000000034</v>
      </c>
      <c r="Y48" s="20">
        <v>52.919999999999987</v>
      </c>
      <c r="Z48" s="20">
        <v>73.989999999999981</v>
      </c>
      <c r="AA48" s="20">
        <v>73.5</v>
      </c>
      <c r="AB48" s="20">
        <v>54.389999999999979</v>
      </c>
      <c r="AC48" s="20">
        <v>69.579999999999956</v>
      </c>
      <c r="AD48" s="20">
        <v>43.120000000000061</v>
      </c>
      <c r="AE48" s="20">
        <v>44.589999999999975</v>
      </c>
      <c r="AF48" s="20">
        <v>55.36999999999999</v>
      </c>
      <c r="AG48" s="20">
        <v>65.659999999999968</v>
      </c>
      <c r="AH48" s="20">
        <v>57.819999999999993</v>
      </c>
      <c r="AI48" s="20">
        <v>42.139999999999972</v>
      </c>
      <c r="AJ48" s="20">
        <v>62.719999999999921</v>
      </c>
      <c r="AK48" s="20">
        <v>61.250000000000007</v>
      </c>
      <c r="AL48" s="20">
        <v>63.7</v>
      </c>
      <c r="AM48" s="20">
        <v>54.389999999999979</v>
      </c>
      <c r="AN48" s="20">
        <v>43.11999999999999</v>
      </c>
      <c r="AO48" s="20">
        <v>65.169999999999987</v>
      </c>
      <c r="AP48" s="20">
        <v>60.759999999999962</v>
      </c>
      <c r="AQ48" s="20">
        <v>64.67999999999995</v>
      </c>
      <c r="AR48" s="20">
        <v>48.755000000000017</v>
      </c>
      <c r="AS48" s="20">
        <v>48.755000000000017</v>
      </c>
      <c r="AT48" s="20">
        <v>66.150000000000006</v>
      </c>
      <c r="AU48" s="20">
        <v>58.310000000000031</v>
      </c>
      <c r="AV48" s="20">
        <v>57.819999999999922</v>
      </c>
      <c r="AW48" s="20">
        <v>46.550000000000004</v>
      </c>
      <c r="AX48" s="20">
        <v>40.180000000000014</v>
      </c>
      <c r="AY48" s="20">
        <v>48.510000000000034</v>
      </c>
      <c r="AZ48" s="20">
        <v>81.339999999999975</v>
      </c>
      <c r="BA48" s="20">
        <v>55.860000000000035</v>
      </c>
      <c r="BB48" s="20">
        <v>59.289999999999978</v>
      </c>
      <c r="BC48" s="20">
        <v>51.940000000000047</v>
      </c>
      <c r="BD48" s="20">
        <v>54.389999999999979</v>
      </c>
      <c r="BE48" s="20">
        <v>108.77999999999996</v>
      </c>
      <c r="BF48" s="20">
        <v>50.960000000000029</v>
      </c>
      <c r="BG48" s="20">
        <v>54.880000000000088</v>
      </c>
      <c r="BH48" s="20">
        <v>40.669999999999916</v>
      </c>
      <c r="BI48" s="20">
        <v>45.08000000000002</v>
      </c>
      <c r="BJ48" s="20">
        <v>65.659999999999897</v>
      </c>
      <c r="BK48" s="20">
        <v>58.310000000000031</v>
      </c>
      <c r="BL48" s="20">
        <v>61.250000000000007</v>
      </c>
      <c r="BM48" s="20">
        <v>58.310000000000031</v>
      </c>
      <c r="BN48" s="52">
        <v>37.730000000000018</v>
      </c>
      <c r="BO48" s="17">
        <f t="shared" si="112"/>
        <v>84.623000000000005</v>
      </c>
      <c r="BP48" s="26">
        <f t="shared" si="113"/>
        <v>58.834186046511611</v>
      </c>
      <c r="BQ48" s="17">
        <f t="shared" si="0"/>
        <v>63.129818181818173</v>
      </c>
      <c r="BR48">
        <f t="shared" si="1"/>
        <v>0.99563318777292509</v>
      </c>
      <c r="BS48">
        <f t="shared" si="2"/>
        <v>1.7027624697251564</v>
      </c>
      <c r="BT48">
        <f t="shared" si="3"/>
        <v>2.0444272744832905</v>
      </c>
      <c r="BU48">
        <f t="shared" si="4"/>
        <v>1.9558573853989814</v>
      </c>
      <c r="BV48">
        <f t="shared" si="5"/>
        <v>1.6545070847151047</v>
      </c>
      <c r="BW48">
        <f t="shared" si="6"/>
        <v>1.8851731281444217</v>
      </c>
      <c r="BX48">
        <f t="shared" si="7"/>
        <v>1.6155489976595081</v>
      </c>
      <c r="BY48">
        <f t="shared" si="8"/>
        <v>1.911621741051704</v>
      </c>
      <c r="BZ48">
        <f t="shared" si="9"/>
        <v>1.9092941552219702</v>
      </c>
      <c r="CA48">
        <f t="shared" si="10"/>
        <v>1.3252177112719266</v>
      </c>
      <c r="CB48">
        <f t="shared" si="11"/>
        <v>1.1629461547896474</v>
      </c>
      <c r="CC48">
        <f t="shared" si="12"/>
        <v>1.7578603511637401</v>
      </c>
      <c r="CD48">
        <f t="shared" si="13"/>
        <v>1.1664654131447305</v>
      </c>
      <c r="CE48">
        <f t="shared" si="14"/>
        <v>1.1395348837209314</v>
      </c>
      <c r="CF48">
        <f t="shared" si="15"/>
        <v>1.0804409963250299</v>
      </c>
      <c r="CG48">
        <f t="shared" si="16"/>
        <v>1.4053626262306489</v>
      </c>
      <c r="CH48">
        <f t="shared" si="17"/>
        <v>1.4071025174691294</v>
      </c>
      <c r="CI48">
        <f t="shared" si="18"/>
        <v>1.1011607504386556</v>
      </c>
      <c r="CJ48">
        <f t="shared" si="19"/>
        <v>1.5390967741935462</v>
      </c>
      <c r="CK48">
        <f t="shared" si="20"/>
        <v>0.98883962696835492</v>
      </c>
      <c r="CL48">
        <f t="shared" si="21"/>
        <v>0.98407327031301672</v>
      </c>
      <c r="CM48">
        <f t="shared" si="22"/>
        <v>1.0706068125422976</v>
      </c>
      <c r="CN48">
        <f t="shared" si="23"/>
        <v>1.3047625356030979</v>
      </c>
      <c r="CO48">
        <f t="shared" si="24"/>
        <v>1.121339453099748</v>
      </c>
      <c r="CP48">
        <f t="shared" si="25"/>
        <v>0.86952335098699973</v>
      </c>
      <c r="CQ48">
        <f t="shared" si="26"/>
        <v>1.1913007692551196</v>
      </c>
      <c r="CR48">
        <f t="shared" si="27"/>
        <v>1.1749096838134208</v>
      </c>
      <c r="CS48">
        <f t="shared" si="28"/>
        <v>1.2802733393628778</v>
      </c>
      <c r="CT48">
        <f t="shared" si="29"/>
        <v>1.2319598331414343</v>
      </c>
      <c r="CU48">
        <f t="shared" si="30"/>
        <v>0.78622764499414943</v>
      </c>
      <c r="CV48">
        <f t="shared" si="31"/>
        <v>1.3651026392961871</v>
      </c>
      <c r="CW48">
        <f t="shared" si="32"/>
        <v>1.240506329113922</v>
      </c>
      <c r="CX48">
        <f t="shared" si="33"/>
        <v>1.1098146877144799</v>
      </c>
      <c r="CY48">
        <f t="shared" si="34"/>
        <v>0.90691509975043094</v>
      </c>
      <c r="CZ48">
        <f t="shared" si="35"/>
        <v>0.90691509975043094</v>
      </c>
      <c r="DA48">
        <f t="shared" si="36"/>
        <v>1.4992067689053419</v>
      </c>
      <c r="DB48">
        <f t="shared" si="37"/>
        <v>1.2374787775891356</v>
      </c>
      <c r="DC48">
        <f t="shared" si="38"/>
        <v>1.108016608112421</v>
      </c>
      <c r="DD48">
        <f t="shared" si="39"/>
        <v>0.97401918047079483</v>
      </c>
      <c r="DE48">
        <f t="shared" si="40"/>
        <v>0.76997764292558224</v>
      </c>
      <c r="DF48">
        <f t="shared" si="41"/>
        <v>0.99040424663127857</v>
      </c>
      <c r="DG48">
        <f t="shared" si="42"/>
        <v>1.5680503791286464</v>
      </c>
      <c r="DH48">
        <f t="shared" si="43"/>
        <v>1.0578877596111362</v>
      </c>
      <c r="DI48">
        <f t="shared" si="44"/>
        <v>1.2610421836228287</v>
      </c>
      <c r="DJ48">
        <f t="shared" si="45"/>
        <v>1.0310669975186115</v>
      </c>
      <c r="DK48">
        <f t="shared" si="46"/>
        <v>1.0443548387096757</v>
      </c>
      <c r="DL48">
        <f t="shared" si="47"/>
        <v>1.8533621081326694</v>
      </c>
      <c r="DM48">
        <f t="shared" si="48"/>
        <v>1.131103876886651</v>
      </c>
      <c r="DN48">
        <f t="shared" si="49"/>
        <v>1.2237252861602534</v>
      </c>
      <c r="DO48">
        <f t="shared" si="50"/>
        <v>0.90478309232480258</v>
      </c>
      <c r="DP48">
        <f t="shared" si="51"/>
        <v>0.88400823610157808</v>
      </c>
      <c r="DQ48">
        <f t="shared" si="52"/>
        <v>1.2785097682871389</v>
      </c>
      <c r="DR48">
        <f t="shared" si="53"/>
        <v>1.1993418120736374</v>
      </c>
      <c r="DS48">
        <f t="shared" si="54"/>
        <v>0.95143167814425378</v>
      </c>
      <c r="DT48">
        <f t="shared" si="55"/>
        <v>1.7034472346635801</v>
      </c>
      <c r="DU48">
        <f t="shared" si="56"/>
        <v>1.1660052818605418</v>
      </c>
      <c r="DV48">
        <f t="shared" si="57"/>
        <v>1.7034472346635801</v>
      </c>
      <c r="DW48">
        <f t="shared" si="58"/>
        <v>0</v>
      </c>
      <c r="DX48">
        <f t="shared" si="59"/>
        <v>71.583191850594488</v>
      </c>
      <c r="DY48">
        <f t="shared" si="60"/>
        <v>87.181663837011996</v>
      </c>
      <c r="DZ48">
        <f t="shared" si="61"/>
        <v>99.660441426146349</v>
      </c>
      <c r="EA48">
        <f t="shared" si="62"/>
        <v>74.702886247878141</v>
      </c>
      <c r="EB48">
        <f t="shared" si="63"/>
        <v>102.78013582342984</v>
      </c>
      <c r="EC48">
        <f t="shared" si="64"/>
        <v>68.463497453310978</v>
      </c>
      <c r="ED48">
        <f t="shared" si="65"/>
        <v>114.21901528013625</v>
      </c>
      <c r="EE48">
        <f t="shared" si="66"/>
        <v>90.301358234295662</v>
      </c>
      <c r="EF48">
        <f t="shared" si="67"/>
        <v>52.865025466893286</v>
      </c>
      <c r="EG48">
        <f t="shared" si="68"/>
        <v>34.146859083191963</v>
      </c>
      <c r="EH48">
        <f t="shared" si="69"/>
        <v>113.1791171477083</v>
      </c>
      <c r="EI48">
        <f t="shared" si="70"/>
        <v>19.58828522920221</v>
      </c>
      <c r="EJ48">
        <f t="shared" si="71"/>
        <v>28.947368421052882</v>
      </c>
      <c r="EK48">
        <f t="shared" si="72"/>
        <v>12.308998302207263</v>
      </c>
      <c r="EL48">
        <f t="shared" si="73"/>
        <v>57.024617996604597</v>
      </c>
      <c r="EM48">
        <f t="shared" si="74"/>
        <v>55.984719864176789</v>
      </c>
      <c r="EN48">
        <f t="shared" si="75"/>
        <v>15.428692699490782</v>
      </c>
      <c r="EO48">
        <f t="shared" si="76"/>
        <v>47.665534804753932</v>
      </c>
      <c r="EP48">
        <f t="shared" si="77"/>
        <v>-8.4889643463494853</v>
      </c>
      <c r="EQ48">
        <f t="shared" si="78"/>
        <v>-5.3692699490661333</v>
      </c>
      <c r="ER48">
        <f t="shared" si="79"/>
        <v>17.508488964346494</v>
      </c>
      <c r="ES48">
        <f t="shared" si="80"/>
        <v>39.346349745331196</v>
      </c>
      <c r="ET48">
        <f t="shared" si="81"/>
        <v>22.707979626485727</v>
      </c>
      <c r="EU48">
        <f t="shared" si="82"/>
        <v>-10.568760611205366</v>
      </c>
      <c r="EV48">
        <f t="shared" si="83"/>
        <v>33.106960950764027</v>
      </c>
      <c r="EW48">
        <f t="shared" si="84"/>
        <v>29.987266553480673</v>
      </c>
      <c r="EX48">
        <f t="shared" si="85"/>
        <v>35.186757215619892</v>
      </c>
      <c r="EY48">
        <f t="shared" si="86"/>
        <v>15.428692699490782</v>
      </c>
      <c r="EZ48">
        <f t="shared" si="87"/>
        <v>-8.4889643463496363</v>
      </c>
      <c r="FA48">
        <f t="shared" si="88"/>
        <v>38.306451612903395</v>
      </c>
      <c r="FB48">
        <f t="shared" si="89"/>
        <v>28.947368421052733</v>
      </c>
      <c r="FC48">
        <f t="shared" si="90"/>
        <v>37.266553480475466</v>
      </c>
      <c r="FD48">
        <f t="shared" si="91"/>
        <v>3.4698641765706402</v>
      </c>
      <c r="FE48">
        <f t="shared" si="92"/>
        <v>3.4698641765706402</v>
      </c>
      <c r="FF48">
        <f t="shared" si="93"/>
        <v>40.386247877759125</v>
      </c>
      <c r="FG48">
        <f t="shared" si="94"/>
        <v>23.747877758913653</v>
      </c>
      <c r="FH48">
        <f t="shared" si="95"/>
        <v>22.707979626485578</v>
      </c>
      <c r="FI48">
        <f t="shared" si="96"/>
        <v>-1.2096774193546902</v>
      </c>
      <c r="FJ48">
        <f t="shared" si="97"/>
        <v>-14.728353140916658</v>
      </c>
      <c r="FK48">
        <f t="shared" si="98"/>
        <v>2.9499151103567529</v>
      </c>
      <c r="FL48">
        <f t="shared" si="99"/>
        <v>72.623089983022254</v>
      </c>
      <c r="FM48">
        <f t="shared" si="100"/>
        <v>18.548387096774434</v>
      </c>
      <c r="FN48">
        <f t="shared" si="101"/>
        <v>25.82767402376923</v>
      </c>
      <c r="FO48">
        <f t="shared" si="102"/>
        <v>10.229202037351699</v>
      </c>
      <c r="FP48">
        <f t="shared" si="103"/>
        <v>15.428692699490782</v>
      </c>
      <c r="FQ48">
        <f t="shared" si="104"/>
        <v>130.85738539898156</v>
      </c>
      <c r="FR48">
        <f t="shared" si="105"/>
        <v>8.1494057724959692</v>
      </c>
      <c r="FS48">
        <f t="shared" si="106"/>
        <v>16.468590831918856</v>
      </c>
      <c r="FT48">
        <f t="shared" si="107"/>
        <v>-13.68845500848902</v>
      </c>
      <c r="FU48">
        <f t="shared" si="108"/>
        <v>-4.3293718166381936</v>
      </c>
      <c r="FV48">
        <f t="shared" si="109"/>
        <v>39.346349745331047</v>
      </c>
      <c r="FW48">
        <f t="shared" si="110"/>
        <v>23.747877758913653</v>
      </c>
      <c r="FX48">
        <f t="shared" si="111"/>
        <v>29.987266553480673</v>
      </c>
    </row>
    <row r="49" spans="1:180">
      <c r="A49">
        <v>42</v>
      </c>
      <c r="B49">
        <v>1</v>
      </c>
      <c r="C49">
        <v>2</v>
      </c>
      <c r="E49" s="21">
        <v>50.220000000000141</v>
      </c>
      <c r="F49" s="21">
        <v>49.909999999999783</v>
      </c>
      <c r="G49" s="21">
        <v>45.260000000000218</v>
      </c>
      <c r="H49" s="21">
        <v>53.319999999999787</v>
      </c>
      <c r="I49" s="21">
        <v>58.28000000000015</v>
      </c>
      <c r="J49" s="21">
        <v>49.910000000000075</v>
      </c>
      <c r="K49" s="53">
        <v>60.139999999999866</v>
      </c>
      <c r="L49" s="21">
        <v>68.109999999999957</v>
      </c>
      <c r="M49" s="21">
        <v>111.23000000000002</v>
      </c>
      <c r="N49" s="21">
        <v>76.930000000000021</v>
      </c>
      <c r="O49" s="21">
        <v>81.340000000000046</v>
      </c>
      <c r="P49" s="21">
        <v>92.61</v>
      </c>
      <c r="Q49" s="21">
        <v>81.830000000000041</v>
      </c>
      <c r="R49" s="21">
        <v>87.710000000000036</v>
      </c>
      <c r="S49" s="21">
        <v>87.710000000000036</v>
      </c>
      <c r="T49" s="21">
        <v>77.910000000000011</v>
      </c>
      <c r="U49" s="21">
        <v>66.640000000000043</v>
      </c>
      <c r="V49" s="21">
        <v>84.280000000000015</v>
      </c>
      <c r="W49" s="21">
        <v>64.680000000000021</v>
      </c>
      <c r="X49" s="21">
        <v>63.7</v>
      </c>
      <c r="Y49" s="21">
        <v>75.949999999999974</v>
      </c>
      <c r="Z49" s="21">
        <v>68.600000000000009</v>
      </c>
      <c r="AA49" s="21">
        <v>78.400000000000006</v>
      </c>
      <c r="AB49" s="21">
        <v>53.410000000000032</v>
      </c>
      <c r="AC49" s="21">
        <v>64.190000000000111</v>
      </c>
      <c r="AD49" s="21">
        <v>53.40999999999989</v>
      </c>
      <c r="AE49" s="21">
        <v>48.02000000000006</v>
      </c>
      <c r="AF49" s="21">
        <v>56.839999999999975</v>
      </c>
      <c r="AG49" s="21">
        <v>59.780000000000015</v>
      </c>
      <c r="AH49" s="21">
        <v>57.329999999999949</v>
      </c>
      <c r="AI49" s="21">
        <v>57.820000000000057</v>
      </c>
      <c r="AJ49" s="21">
        <v>71.539999999999978</v>
      </c>
      <c r="AK49" s="21">
        <v>74.479999999999947</v>
      </c>
      <c r="AL49" s="21">
        <v>55.860000000000035</v>
      </c>
      <c r="AM49" s="21">
        <v>59.779999999999951</v>
      </c>
      <c r="AN49" s="21">
        <v>49</v>
      </c>
      <c r="AO49" s="21">
        <v>64.680000000000021</v>
      </c>
      <c r="AP49" s="21">
        <v>57.819999999999993</v>
      </c>
      <c r="AQ49" s="21">
        <v>69.089999999999975</v>
      </c>
      <c r="AR49" s="20">
        <v>51.45</v>
      </c>
      <c r="AS49" s="20">
        <v>51.45</v>
      </c>
      <c r="AT49" s="21">
        <v>73.5</v>
      </c>
      <c r="AU49" s="21">
        <v>66.639999999999972</v>
      </c>
      <c r="AV49" s="21">
        <v>49.489999999999974</v>
      </c>
      <c r="AW49" s="21">
        <v>50.470000000000063</v>
      </c>
      <c r="AX49" s="21">
        <v>69.580000000000084</v>
      </c>
      <c r="AY49" s="21">
        <v>60.759999999999962</v>
      </c>
      <c r="AZ49" s="21">
        <v>58.310000000000031</v>
      </c>
      <c r="BA49" s="21">
        <v>52.919999999999987</v>
      </c>
      <c r="BB49" s="21">
        <v>65.169999999999916</v>
      </c>
      <c r="BC49" s="21">
        <v>62.230000000000089</v>
      </c>
      <c r="BD49" s="21">
        <v>55.36999999999999</v>
      </c>
      <c r="BE49" s="21">
        <v>74.970000000000056</v>
      </c>
      <c r="BF49" s="21">
        <v>52.42999999999995</v>
      </c>
      <c r="BG49" s="21">
        <v>65.170000000000059</v>
      </c>
      <c r="BH49" s="21">
        <v>44.1</v>
      </c>
      <c r="BI49" s="21">
        <v>72.519999999999925</v>
      </c>
      <c r="BJ49" s="21">
        <v>76.930000000000092</v>
      </c>
      <c r="BK49" s="21">
        <v>44.589999999999975</v>
      </c>
      <c r="BL49" s="21">
        <v>78.889999999999972</v>
      </c>
      <c r="BM49" s="21">
        <v>60.27000000000006</v>
      </c>
      <c r="BN49" s="54">
        <v>43.11999999999999</v>
      </c>
      <c r="BO49" s="17">
        <f t="shared" si="112"/>
        <v>83.202000000000027</v>
      </c>
      <c r="BP49" s="26">
        <f t="shared" si="113"/>
        <v>61.990697674418612</v>
      </c>
      <c r="BQ49" s="17">
        <f t="shared" si="0"/>
        <v>65.472909090909098</v>
      </c>
      <c r="BR49">
        <f t="shared" si="1"/>
        <v>1.2707423580786008</v>
      </c>
      <c r="BS49">
        <f t="shared" si="2"/>
        <v>1.4344483835866459</v>
      </c>
      <c r="BT49">
        <f t="shared" si="3"/>
        <v>2.5782499517094855</v>
      </c>
      <c r="BU49">
        <f t="shared" si="4"/>
        <v>1.599320882852292</v>
      </c>
      <c r="BV49">
        <f t="shared" si="5"/>
        <v>1.6348105718018293</v>
      </c>
      <c r="BW49">
        <f t="shared" si="6"/>
        <v>1.8271678011245933</v>
      </c>
      <c r="BX49">
        <f t="shared" si="7"/>
        <v>1.6654116210440613</v>
      </c>
      <c r="BY49">
        <f t="shared" si="8"/>
        <v>1.6610693769332767</v>
      </c>
      <c r="BZ49">
        <f t="shared" si="9"/>
        <v>1.867560949643349</v>
      </c>
      <c r="CA49">
        <f t="shared" si="10"/>
        <v>1.4333987489267774</v>
      </c>
      <c r="CB49">
        <f t="shared" si="11"/>
        <v>1.2260517600883118</v>
      </c>
      <c r="CC49">
        <f t="shared" si="12"/>
        <v>1.4748877092690893</v>
      </c>
      <c r="CD49">
        <f t="shared" si="13"/>
        <v>1.3388994307400388</v>
      </c>
      <c r="CE49">
        <f t="shared" si="14"/>
        <v>1.1946736684171049</v>
      </c>
      <c r="CF49">
        <f t="shared" si="15"/>
        <v>1.550632911392404</v>
      </c>
      <c r="CG49">
        <f t="shared" si="16"/>
        <v>1.3029852163727875</v>
      </c>
      <c r="CH49">
        <f t="shared" si="17"/>
        <v>1.5009093519670713</v>
      </c>
      <c r="CI49">
        <f t="shared" si="18"/>
        <v>1.0813200161965189</v>
      </c>
      <c r="CJ49">
        <f t="shared" si="19"/>
        <v>1.4198709677419368</v>
      </c>
      <c r="CK49">
        <f t="shared" si="20"/>
        <v>1.2248127197676173</v>
      </c>
      <c r="CL49">
        <f t="shared" si="21"/>
        <v>1.0597712141832507</v>
      </c>
      <c r="CM49">
        <f t="shared" si="22"/>
        <v>1.0990300022558095</v>
      </c>
      <c r="CN49">
        <f t="shared" si="23"/>
        <v>1.187918129429687</v>
      </c>
      <c r="CO49">
        <f t="shared" si="24"/>
        <v>1.1118365763785627</v>
      </c>
      <c r="CP49">
        <f t="shared" si="25"/>
        <v>1.1930669234472806</v>
      </c>
      <c r="CQ49">
        <f t="shared" si="26"/>
        <v>1.358827439931622</v>
      </c>
      <c r="CR49">
        <f t="shared" si="27"/>
        <v>1.4286901755171184</v>
      </c>
      <c r="CS49">
        <f t="shared" si="28"/>
        <v>1.1227012360566782</v>
      </c>
      <c r="CT49">
        <f t="shared" si="29"/>
        <v>1.3540459427320264</v>
      </c>
      <c r="CU49">
        <f t="shared" si="30"/>
        <v>0.89344050567516997</v>
      </c>
      <c r="CV49">
        <f t="shared" si="31"/>
        <v>1.3548387096774195</v>
      </c>
      <c r="CW49">
        <f t="shared" si="32"/>
        <v>1.1804818293180876</v>
      </c>
      <c r="CX49">
        <f t="shared" si="33"/>
        <v>1.1854838709677404</v>
      </c>
      <c r="CY49">
        <f t="shared" si="34"/>
        <v>0.9570460851637711</v>
      </c>
      <c r="CZ49">
        <f t="shared" si="35"/>
        <v>0.9570460851637711</v>
      </c>
      <c r="DA49">
        <f t="shared" si="36"/>
        <v>1.6657852987837132</v>
      </c>
      <c r="DB49">
        <f t="shared" si="37"/>
        <v>1.4142614601018679</v>
      </c>
      <c r="DC49">
        <f t="shared" si="38"/>
        <v>0.94838709677419153</v>
      </c>
      <c r="DD49">
        <f t="shared" si="39"/>
        <v>1.0560418482999157</v>
      </c>
      <c r="DE49">
        <f t="shared" si="40"/>
        <v>1.3333759182369851</v>
      </c>
      <c r="DF49">
        <f t="shared" si="41"/>
        <v>1.2405063291139231</v>
      </c>
      <c r="DG49">
        <f t="shared" si="42"/>
        <v>1.1240843079295728</v>
      </c>
      <c r="DH49">
        <f t="shared" si="43"/>
        <v>1.0022094564737072</v>
      </c>
      <c r="DI49">
        <f t="shared" si="44"/>
        <v>1.3861042183622816</v>
      </c>
      <c r="DJ49">
        <f t="shared" si="45"/>
        <v>1.2353349875930542</v>
      </c>
      <c r="DK49">
        <f t="shared" si="46"/>
        <v>1.0631720430107512</v>
      </c>
      <c r="DL49">
        <f t="shared" si="47"/>
        <v>1.2773171285779221</v>
      </c>
      <c r="DM49">
        <f t="shared" si="48"/>
        <v>1.1637318733353026</v>
      </c>
      <c r="DN49">
        <f t="shared" si="49"/>
        <v>1.4531737773153</v>
      </c>
      <c r="DO49">
        <f t="shared" si="50"/>
        <v>0.98109010011123376</v>
      </c>
      <c r="DP49">
        <f t="shared" si="51"/>
        <v>1.4221002059025365</v>
      </c>
      <c r="DQ49">
        <f t="shared" si="52"/>
        <v>1.4979554747841892</v>
      </c>
      <c r="DR49">
        <f t="shared" si="53"/>
        <v>0.91714373864454535</v>
      </c>
      <c r="DS49">
        <f t="shared" si="54"/>
        <v>1.2254440014497983</v>
      </c>
      <c r="DT49">
        <f t="shared" si="55"/>
        <v>1.67484273564491</v>
      </c>
      <c r="DU49">
        <f t="shared" si="56"/>
        <v>1.2285626057178676</v>
      </c>
      <c r="DV49">
        <f t="shared" si="57"/>
        <v>1.67484273564491</v>
      </c>
      <c r="DW49">
        <f t="shared" si="58"/>
        <v>0</v>
      </c>
      <c r="DX49">
        <f t="shared" si="59"/>
        <v>13.252411040904738</v>
      </c>
      <c r="DY49">
        <f t="shared" si="60"/>
        <v>84.95177918190933</v>
      </c>
      <c r="DZ49">
        <f t="shared" si="61"/>
        <v>27.918190887928489</v>
      </c>
      <c r="EA49">
        <f t="shared" si="62"/>
        <v>35.251080811440346</v>
      </c>
      <c r="EB49">
        <f t="shared" si="63"/>
        <v>53.990688393748265</v>
      </c>
      <c r="EC49">
        <f t="shared" si="64"/>
        <v>36.065846358497211</v>
      </c>
      <c r="ED49">
        <f t="shared" si="65"/>
        <v>45.843032923179635</v>
      </c>
      <c r="EE49">
        <f t="shared" si="66"/>
        <v>45.843032923179635</v>
      </c>
      <c r="EF49">
        <f t="shared" si="67"/>
        <v>29.547721982042209</v>
      </c>
      <c r="EG49">
        <f t="shared" si="68"/>
        <v>10.808114399734274</v>
      </c>
      <c r="EH49">
        <f t="shared" si="69"/>
        <v>40.139674093781515</v>
      </c>
      <c r="EI49">
        <f t="shared" si="70"/>
        <v>7.5490522115067602</v>
      </c>
      <c r="EJ49">
        <f t="shared" si="71"/>
        <v>5.9195211173929918</v>
      </c>
      <c r="EK49">
        <f t="shared" si="72"/>
        <v>26.288659793814674</v>
      </c>
      <c r="EL49">
        <f t="shared" si="73"/>
        <v>14.067176587961692</v>
      </c>
      <c r="EM49">
        <f t="shared" si="74"/>
        <v>30.36248752909907</v>
      </c>
      <c r="EN49">
        <f t="shared" si="75"/>
        <v>-11.190555370801212</v>
      </c>
      <c r="EO49">
        <f t="shared" si="76"/>
        <v>6.7342866644500416</v>
      </c>
      <c r="EP49">
        <f t="shared" si="77"/>
        <v>-11.190555370801448</v>
      </c>
      <c r="EQ49">
        <f t="shared" si="78"/>
        <v>-20.152976388426723</v>
      </c>
      <c r="ER49">
        <f t="shared" si="79"/>
        <v>-5.4871965414032227</v>
      </c>
      <c r="ES49">
        <f t="shared" si="80"/>
        <v>-0.59860325906194056</v>
      </c>
      <c r="ET49">
        <f t="shared" si="81"/>
        <v>-4.6724309943463975</v>
      </c>
      <c r="EU49">
        <f t="shared" si="82"/>
        <v>-3.8576654472893477</v>
      </c>
      <c r="EV49">
        <f t="shared" si="83"/>
        <v>18.955769870302856</v>
      </c>
      <c r="EW49">
        <f t="shared" si="84"/>
        <v>23.844363152644018</v>
      </c>
      <c r="EX49">
        <f t="shared" si="85"/>
        <v>-7.1167276355168605</v>
      </c>
      <c r="EY49">
        <f t="shared" si="86"/>
        <v>-0.59860325906204692</v>
      </c>
      <c r="EZ49">
        <f t="shared" si="87"/>
        <v>-18.523445294313088</v>
      </c>
      <c r="FA49">
        <f t="shared" si="88"/>
        <v>7.5490522115067602</v>
      </c>
      <c r="FB49">
        <f t="shared" si="89"/>
        <v>-3.8576654472894538</v>
      </c>
      <c r="FC49">
        <f t="shared" si="90"/>
        <v>14.881942135018505</v>
      </c>
      <c r="FD49">
        <f t="shared" si="91"/>
        <v>-14.449617559028738</v>
      </c>
      <c r="FE49">
        <f t="shared" si="92"/>
        <v>-14.449617559028738</v>
      </c>
      <c r="FF49">
        <f t="shared" si="93"/>
        <v>22.214832058530369</v>
      </c>
      <c r="FG49">
        <f t="shared" si="94"/>
        <v>10.808114399734157</v>
      </c>
      <c r="FH49">
        <f t="shared" si="95"/>
        <v>-17.708679747256262</v>
      </c>
      <c r="FI49">
        <f t="shared" si="96"/>
        <v>-16.079148653142376</v>
      </c>
      <c r="FJ49">
        <f t="shared" si="97"/>
        <v>15.696707682075555</v>
      </c>
      <c r="FK49">
        <f t="shared" si="98"/>
        <v>1.0309278350517097</v>
      </c>
      <c r="FL49">
        <f t="shared" si="99"/>
        <v>-3.0428999002325225</v>
      </c>
      <c r="FM49">
        <f t="shared" si="100"/>
        <v>-12.005320917858155</v>
      </c>
      <c r="FN49">
        <f t="shared" si="101"/>
        <v>8.3638177585634548</v>
      </c>
      <c r="FO49">
        <f t="shared" si="102"/>
        <v>3.4752244762225279</v>
      </c>
      <c r="FP49">
        <f t="shared" si="103"/>
        <v>-7.9314931825738038</v>
      </c>
      <c r="FQ49">
        <f t="shared" si="104"/>
        <v>24.659128699701068</v>
      </c>
      <c r="FR49">
        <f t="shared" si="105"/>
        <v>-12.820086464915088</v>
      </c>
      <c r="FS49">
        <f t="shared" si="106"/>
        <v>8.3638177585636928</v>
      </c>
      <c r="FT49">
        <f t="shared" si="107"/>
        <v>-26.671100764881778</v>
      </c>
      <c r="FU49">
        <f t="shared" si="108"/>
        <v>20.585300964416504</v>
      </c>
      <c r="FV49">
        <f t="shared" si="109"/>
        <v>27.918190887928606</v>
      </c>
      <c r="FW49">
        <f t="shared" si="110"/>
        <v>-25.856335217824949</v>
      </c>
      <c r="FX49">
        <f t="shared" si="111"/>
        <v>31.177253076155885</v>
      </c>
    </row>
    <row r="50" spans="1:180">
      <c r="A50">
        <v>43</v>
      </c>
      <c r="B50">
        <v>1</v>
      </c>
      <c r="C50">
        <v>2</v>
      </c>
      <c r="E50" s="20">
        <v>47.429999999999858</v>
      </c>
      <c r="F50" s="20">
        <v>42.780000000000214</v>
      </c>
      <c r="G50" s="20">
        <v>40.300000000000004</v>
      </c>
      <c r="H50" s="20">
        <v>47.73999999999986</v>
      </c>
      <c r="I50" s="20">
        <v>47.429999999999929</v>
      </c>
      <c r="J50" s="20">
        <v>48.670000000000073</v>
      </c>
      <c r="K50" s="51">
        <v>39.369999999999933</v>
      </c>
      <c r="L50" s="20">
        <v>49</v>
      </c>
      <c r="M50" s="20">
        <v>75.460000000000079</v>
      </c>
      <c r="N50" s="20">
        <v>67.129999999999967</v>
      </c>
      <c r="O50" s="20">
        <v>66.150000000000077</v>
      </c>
      <c r="P50" s="20">
        <v>73.989999999999981</v>
      </c>
      <c r="Q50" s="20">
        <v>71.050000000000068</v>
      </c>
      <c r="R50" s="20">
        <v>59.290000000000049</v>
      </c>
      <c r="S50" s="20">
        <v>60.269999999999989</v>
      </c>
      <c r="T50" s="20">
        <v>67.130000000000024</v>
      </c>
      <c r="U50" s="20">
        <v>67.129999999999967</v>
      </c>
      <c r="V50" s="20">
        <v>64.67999999999995</v>
      </c>
      <c r="W50" s="20">
        <v>46.060000000000031</v>
      </c>
      <c r="X50" s="20">
        <v>59.289999999999978</v>
      </c>
      <c r="Y50" s="20">
        <v>51.939999999999976</v>
      </c>
      <c r="Z50" s="20">
        <v>55.369999999999919</v>
      </c>
      <c r="AA50" s="20">
        <v>41.160000000000053</v>
      </c>
      <c r="AB50" s="20">
        <v>61.250000000000007</v>
      </c>
      <c r="AC50" s="20">
        <v>56.35</v>
      </c>
      <c r="AD50" s="20">
        <v>45.080000000000084</v>
      </c>
      <c r="AE50" s="20">
        <v>29.400000000000002</v>
      </c>
      <c r="AF50" s="20">
        <v>40.17999999999995</v>
      </c>
      <c r="AG50" s="20">
        <v>38.219999999999992</v>
      </c>
      <c r="AH50" s="20">
        <v>28.419999999999987</v>
      </c>
      <c r="AI50" s="20">
        <v>37.240000000000045</v>
      </c>
      <c r="AJ50" s="20">
        <v>57.820000000000057</v>
      </c>
      <c r="AK50" s="20">
        <v>57.329999999999949</v>
      </c>
      <c r="AL50" s="55">
        <f>AVERAGE(AK50,AN50)</f>
        <v>48.019999999999953</v>
      </c>
      <c r="AM50" s="55">
        <f>AVERAGE(AK50,AN50)</f>
        <v>48.019999999999953</v>
      </c>
      <c r="AN50" s="20">
        <v>38.709999999999958</v>
      </c>
      <c r="AO50" s="20">
        <v>59.780000000000015</v>
      </c>
      <c r="AP50" s="20">
        <v>61.739999999999974</v>
      </c>
      <c r="AQ50" s="20">
        <v>56.350000000000072</v>
      </c>
      <c r="AR50" s="20">
        <v>35.769999999999989</v>
      </c>
      <c r="AS50" s="20">
        <v>35.769999999999989</v>
      </c>
      <c r="AT50" s="20">
        <v>62.719999999999992</v>
      </c>
      <c r="AU50" s="20">
        <v>60.759999999999962</v>
      </c>
      <c r="AV50" s="20">
        <v>47.530000000000015</v>
      </c>
      <c r="AW50" s="20">
        <v>30.380000000000017</v>
      </c>
      <c r="AX50" s="20">
        <v>46.060000000000031</v>
      </c>
      <c r="AY50" s="20">
        <v>59.780000000000015</v>
      </c>
      <c r="AZ50" s="20">
        <v>63.7</v>
      </c>
      <c r="BA50" s="20">
        <v>43.11999999999999</v>
      </c>
      <c r="BB50" s="20">
        <v>64.680000000000092</v>
      </c>
      <c r="BC50" s="20">
        <v>49.979999999999947</v>
      </c>
      <c r="BD50" s="20">
        <v>48.019999999999989</v>
      </c>
      <c r="BE50" s="20">
        <v>84.279999999999944</v>
      </c>
      <c r="BF50" s="20">
        <v>49.490000000000116</v>
      </c>
      <c r="BG50" s="20">
        <v>35.28</v>
      </c>
      <c r="BH50" s="20">
        <v>43.609999999999964</v>
      </c>
      <c r="BI50" s="20">
        <v>43.11999999999999</v>
      </c>
      <c r="BJ50" s="20">
        <v>64.680000000000092</v>
      </c>
      <c r="BK50" s="20">
        <v>48.019999999999918</v>
      </c>
      <c r="BL50" s="20">
        <v>67.620000000000061</v>
      </c>
      <c r="BM50" s="20">
        <v>40.17999999999995</v>
      </c>
      <c r="BN50" s="52">
        <v>32.340000000000046</v>
      </c>
      <c r="BO50" s="17">
        <f t="shared" si="112"/>
        <v>65.660000000000025</v>
      </c>
      <c r="BP50" s="26">
        <f t="shared" si="113"/>
        <v>50.39023255813953</v>
      </c>
      <c r="BQ50" s="17">
        <f t="shared" si="0"/>
        <v>52.65272727272729</v>
      </c>
      <c r="BR50">
        <f t="shared" si="1"/>
        <v>0.83187772925764114</v>
      </c>
      <c r="BS50">
        <f t="shared" si="2"/>
        <v>1.0319772543788825</v>
      </c>
      <c r="BT50">
        <f t="shared" si="3"/>
        <v>1.7491211126134851</v>
      </c>
      <c r="BU50">
        <f t="shared" si="4"/>
        <v>1.3955857385398971</v>
      </c>
      <c r="BV50">
        <f t="shared" si="5"/>
        <v>1.3295146216460667</v>
      </c>
      <c r="BW50">
        <f t="shared" si="6"/>
        <v>1.4598007299990132</v>
      </c>
      <c r="BX50">
        <f t="shared" si="7"/>
        <v>1.4460160781520299</v>
      </c>
      <c r="BY50">
        <f t="shared" si="8"/>
        <v>1.1228457799381373</v>
      </c>
      <c r="BZ50">
        <f t="shared" si="9"/>
        <v>1.2832960715426356</v>
      </c>
      <c r="CA50">
        <f t="shared" si="10"/>
        <v>1.2350668465595507</v>
      </c>
      <c r="CB50">
        <f t="shared" si="11"/>
        <v>1.235066846559548</v>
      </c>
      <c r="CC50">
        <f t="shared" si="12"/>
        <v>1.1318905675786024</v>
      </c>
      <c r="CD50">
        <f t="shared" si="13"/>
        <v>0.95345868552699775</v>
      </c>
      <c r="CE50">
        <f t="shared" si="14"/>
        <v>1.1119654913728434</v>
      </c>
      <c r="CF50">
        <f t="shared" si="15"/>
        <v>1.0604328297264181</v>
      </c>
      <c r="CG50">
        <f t="shared" si="16"/>
        <v>1.0516952103580339</v>
      </c>
      <c r="CH50">
        <f t="shared" si="17"/>
        <v>0.78797740978271347</v>
      </c>
      <c r="CI50">
        <f t="shared" si="18"/>
        <v>1.2400458901336218</v>
      </c>
      <c r="CJ50">
        <f t="shared" si="19"/>
        <v>1.2464516129032248</v>
      </c>
      <c r="CK50">
        <f t="shared" si="20"/>
        <v>1.0337868827396444</v>
      </c>
      <c r="CL50">
        <f t="shared" si="21"/>
        <v>0.64883951888770375</v>
      </c>
      <c r="CM50">
        <f t="shared" si="22"/>
        <v>0.77690051883600264</v>
      </c>
      <c r="CN50">
        <f t="shared" si="23"/>
        <v>0.75948864012717665</v>
      </c>
      <c r="CO50">
        <f t="shared" si="24"/>
        <v>0.55116684982868946</v>
      </c>
      <c r="CP50">
        <f t="shared" si="25"/>
        <v>0.76841598459316396</v>
      </c>
      <c r="CQ50">
        <f t="shared" si="26"/>
        <v>1.0982303966570659</v>
      </c>
      <c r="CR50">
        <f t="shared" si="27"/>
        <v>1.0997154640493607</v>
      </c>
      <c r="CS50">
        <f t="shared" si="28"/>
        <v>0.96512913275047607</v>
      </c>
      <c r="CT50">
        <f t="shared" si="29"/>
        <v>1.0876762490798242</v>
      </c>
      <c r="CU50">
        <f t="shared" si="30"/>
        <v>0.70581799948338353</v>
      </c>
      <c r="CV50">
        <f t="shared" si="31"/>
        <v>1.2521994134897361</v>
      </c>
      <c r="CW50">
        <f t="shared" si="32"/>
        <v>1.260514495712534</v>
      </c>
      <c r="CX50">
        <f t="shared" si="33"/>
        <v>0.96688400823610199</v>
      </c>
      <c r="CY50">
        <f t="shared" si="34"/>
        <v>0.66537489730433585</v>
      </c>
      <c r="CZ50">
        <f t="shared" si="35"/>
        <v>0.66537489730433585</v>
      </c>
      <c r="DA50">
        <f t="shared" si="36"/>
        <v>1.4214701216287684</v>
      </c>
      <c r="DB50">
        <f t="shared" si="37"/>
        <v>1.2894736842105263</v>
      </c>
      <c r="DC50">
        <f t="shared" si="38"/>
        <v>0.91082721175343229</v>
      </c>
      <c r="DD50">
        <f t="shared" si="39"/>
        <v>0.63567567567567695</v>
      </c>
      <c r="DE50">
        <f t="shared" si="40"/>
        <v>0.88265729798786285</v>
      </c>
      <c r="DF50">
        <f t="shared" si="41"/>
        <v>1.2204981625153124</v>
      </c>
      <c r="DG50">
        <f t="shared" si="42"/>
        <v>1.2279912607633983</v>
      </c>
      <c r="DH50">
        <f t="shared" si="43"/>
        <v>0.81661511268227993</v>
      </c>
      <c r="DI50">
        <f t="shared" si="44"/>
        <v>1.3756823821339974</v>
      </c>
      <c r="DJ50">
        <f t="shared" si="45"/>
        <v>0.99215880893300157</v>
      </c>
      <c r="DK50">
        <f t="shared" si="46"/>
        <v>0.92204301075268669</v>
      </c>
      <c r="DL50">
        <f t="shared" si="47"/>
        <v>1.4359382099045903</v>
      </c>
      <c r="DM50">
        <f t="shared" si="48"/>
        <v>1.0984758804379995</v>
      </c>
      <c r="DN50">
        <f t="shared" si="49"/>
        <v>0.78668054110301888</v>
      </c>
      <c r="DO50">
        <f t="shared" si="50"/>
        <v>0.97018909899888583</v>
      </c>
      <c r="DP50">
        <f t="shared" si="51"/>
        <v>0.84557309540150882</v>
      </c>
      <c r="DQ50">
        <f t="shared" si="52"/>
        <v>1.2594275329395734</v>
      </c>
      <c r="DR50">
        <f t="shared" si="53"/>
        <v>0.98769325700181698</v>
      </c>
      <c r="DS50">
        <f t="shared" si="54"/>
        <v>1.050380572671257</v>
      </c>
      <c r="DT50">
        <f t="shared" si="55"/>
        <v>1.3217251270695993</v>
      </c>
      <c r="DU50">
        <f t="shared" si="56"/>
        <v>0.99865879457433993</v>
      </c>
      <c r="DV50">
        <f t="shared" si="57"/>
        <v>1.3217251270695993</v>
      </c>
      <c r="DW50">
        <f t="shared" si="58"/>
        <v>0</v>
      </c>
      <c r="DX50">
        <f t="shared" si="59"/>
        <v>24.460248920498053</v>
      </c>
      <c r="DY50">
        <f t="shared" si="60"/>
        <v>91.668783337567191</v>
      </c>
      <c r="DZ50">
        <f t="shared" si="61"/>
        <v>70.510541021082247</v>
      </c>
      <c r="EA50">
        <f t="shared" si="62"/>
        <v>68.021336042672559</v>
      </c>
      <c r="EB50">
        <f t="shared" si="63"/>
        <v>87.934975869951998</v>
      </c>
      <c r="EC50">
        <f t="shared" si="64"/>
        <v>80.467360934722336</v>
      </c>
      <c r="ED50">
        <f t="shared" si="65"/>
        <v>50.596901193802765</v>
      </c>
      <c r="EE50">
        <f t="shared" si="66"/>
        <v>53.086106172212574</v>
      </c>
      <c r="EF50">
        <f t="shared" si="67"/>
        <v>70.510541021082389</v>
      </c>
      <c r="EG50">
        <f t="shared" si="68"/>
        <v>70.510541021082247</v>
      </c>
      <c r="EH50">
        <f t="shared" si="69"/>
        <v>64.287528575057294</v>
      </c>
      <c r="EI50">
        <f t="shared" si="70"/>
        <v>16.992633985268245</v>
      </c>
      <c r="EJ50">
        <f t="shared" si="71"/>
        <v>50.596901193802587</v>
      </c>
      <c r="EK50">
        <f t="shared" si="72"/>
        <v>31.927863855727871</v>
      </c>
      <c r="EL50">
        <f t="shared" si="73"/>
        <v>40.64008128016259</v>
      </c>
      <c r="EM50">
        <f t="shared" si="74"/>
        <v>4.5466090932184988</v>
      </c>
      <c r="EN50">
        <f t="shared" si="75"/>
        <v>55.575311150622589</v>
      </c>
      <c r="EO50">
        <f t="shared" si="76"/>
        <v>43.129286258572762</v>
      </c>
      <c r="EP50">
        <f t="shared" si="77"/>
        <v>14.50342900685842</v>
      </c>
      <c r="EQ50">
        <f t="shared" si="78"/>
        <v>-25.323850647701164</v>
      </c>
      <c r="ER50">
        <f t="shared" si="79"/>
        <v>2.0574041148082749</v>
      </c>
      <c r="ES50">
        <f t="shared" si="80"/>
        <v>-2.921005842011541</v>
      </c>
      <c r="ET50">
        <f t="shared" si="81"/>
        <v>-27.813055626111161</v>
      </c>
      <c r="EU50">
        <f t="shared" si="82"/>
        <v>-5.4102108204213675</v>
      </c>
      <c r="EV50">
        <f t="shared" si="83"/>
        <v>46.863093726187842</v>
      </c>
      <c r="EW50">
        <f t="shared" si="84"/>
        <v>45.618491236982592</v>
      </c>
      <c r="EX50">
        <f t="shared" si="85"/>
        <v>21.971043942087974</v>
      </c>
      <c r="EY50">
        <f t="shared" si="86"/>
        <v>21.971043942087974</v>
      </c>
      <c r="EZ50">
        <f t="shared" si="87"/>
        <v>-1.6764033528066455</v>
      </c>
      <c r="FA50">
        <f t="shared" si="88"/>
        <v>51.841503683007659</v>
      </c>
      <c r="FB50">
        <f t="shared" si="89"/>
        <v>56.819913639827476</v>
      </c>
      <c r="FC50">
        <f t="shared" si="90"/>
        <v>43.12928625857294</v>
      </c>
      <c r="FD50">
        <f t="shared" si="91"/>
        <v>-9.1440182880364507</v>
      </c>
      <c r="FE50">
        <f t="shared" si="92"/>
        <v>-9.1440182880364507</v>
      </c>
      <c r="FF50">
        <f t="shared" si="93"/>
        <v>59.309118618237491</v>
      </c>
      <c r="FG50">
        <f t="shared" si="94"/>
        <v>54.330708661417489</v>
      </c>
      <c r="FH50">
        <f t="shared" si="95"/>
        <v>20.726441452883147</v>
      </c>
      <c r="FI50">
        <f t="shared" si="96"/>
        <v>-22.834645669291163</v>
      </c>
      <c r="FJ50">
        <f t="shared" si="97"/>
        <v>16.992633985268245</v>
      </c>
      <c r="FK50">
        <f t="shared" si="98"/>
        <v>51.841503683007659</v>
      </c>
      <c r="FL50">
        <f t="shared" si="99"/>
        <v>61.798323596647478</v>
      </c>
      <c r="FM50">
        <f t="shared" si="100"/>
        <v>9.5250190500382601</v>
      </c>
      <c r="FN50">
        <f t="shared" si="101"/>
        <v>64.287528575057664</v>
      </c>
      <c r="FO50">
        <f t="shared" si="102"/>
        <v>26.949453898907876</v>
      </c>
      <c r="FP50">
        <f t="shared" si="103"/>
        <v>21.971043942088063</v>
      </c>
      <c r="FQ50">
        <f t="shared" si="104"/>
        <v>114.0716281432565</v>
      </c>
      <c r="FR50">
        <f t="shared" si="105"/>
        <v>25.704851409703327</v>
      </c>
      <c r="FS50">
        <f t="shared" si="106"/>
        <v>-10.3886207772414</v>
      </c>
      <c r="FT50">
        <f t="shared" si="107"/>
        <v>10.769621539243174</v>
      </c>
      <c r="FU50">
        <f t="shared" si="108"/>
        <v>9.5250190500382601</v>
      </c>
      <c r="FV50">
        <f t="shared" si="109"/>
        <v>64.287528575057664</v>
      </c>
      <c r="FW50">
        <f t="shared" si="110"/>
        <v>21.971043942087881</v>
      </c>
      <c r="FX50">
        <f t="shared" si="111"/>
        <v>71.755143510287468</v>
      </c>
    </row>
    <row r="51" spans="1:180">
      <c r="A51">
        <v>44</v>
      </c>
      <c r="B51">
        <v>1</v>
      </c>
      <c r="C51">
        <v>0</v>
      </c>
      <c r="E51" s="21">
        <v>48.979999999999933</v>
      </c>
      <c r="F51" s="21">
        <v>53.629999999999924</v>
      </c>
      <c r="G51" s="21">
        <v>52.38999999999993</v>
      </c>
      <c r="H51" s="21">
        <v>51.149999999999935</v>
      </c>
      <c r="I51" s="21">
        <v>49.910000000000139</v>
      </c>
      <c r="J51" s="21">
        <v>52.080000000000069</v>
      </c>
      <c r="K51" s="53">
        <v>55.179999999999971</v>
      </c>
      <c r="L51" s="21">
        <v>53.009999999999927</v>
      </c>
      <c r="M51" s="21">
        <v>38.750000000000071</v>
      </c>
      <c r="N51" s="21">
        <v>57.659999999999961</v>
      </c>
      <c r="O51" s="21">
        <v>54.870000000000033</v>
      </c>
      <c r="P51" s="21">
        <v>48.36000000000007</v>
      </c>
      <c r="Q51" s="21">
        <v>50.840000000000074</v>
      </c>
      <c r="R51" s="21">
        <v>53.939999999999934</v>
      </c>
      <c r="S51" s="21">
        <v>53.940000000000076</v>
      </c>
      <c r="T51" s="21">
        <v>59.829999999999927</v>
      </c>
      <c r="U51" s="21">
        <v>49.909999999999862</v>
      </c>
      <c r="V51" s="21">
        <v>88.350000000000151</v>
      </c>
      <c r="W51" s="21">
        <v>57.349999999999966</v>
      </c>
      <c r="X51" s="21">
        <v>50.219999999999963</v>
      </c>
      <c r="Y51" s="21">
        <v>53.009999999999927</v>
      </c>
      <c r="Z51" s="21">
        <v>53.009999999999721</v>
      </c>
      <c r="AA51" s="21">
        <v>54.87000000000014</v>
      </c>
      <c r="AB51" s="21">
        <v>57.039999999999928</v>
      </c>
      <c r="AC51" s="21">
        <v>45.570000000000142</v>
      </c>
      <c r="AD51" s="21">
        <v>46.499999999999929</v>
      </c>
      <c r="AE51" s="21">
        <v>53.62999999999986</v>
      </c>
      <c r="AF51" s="21">
        <v>58.90000000000029</v>
      </c>
      <c r="AG51" s="21">
        <v>51.769999999999932</v>
      </c>
      <c r="AH51" s="21">
        <v>55.489999999999995</v>
      </c>
      <c r="AI51" s="21">
        <v>53.009999999999962</v>
      </c>
      <c r="AJ51" s="21">
        <v>53.009999999999927</v>
      </c>
      <c r="AK51" s="21">
        <v>51.150000000000112</v>
      </c>
      <c r="AL51" s="21">
        <v>55.490000000000137</v>
      </c>
      <c r="AM51" s="21">
        <v>60.14</v>
      </c>
      <c r="AN51" s="21">
        <v>54.249999999999936</v>
      </c>
      <c r="AO51" s="21">
        <v>48.359999999999864</v>
      </c>
      <c r="AP51" s="21">
        <v>53.320000000000142</v>
      </c>
      <c r="AQ51" s="21">
        <v>61.689999999999863</v>
      </c>
      <c r="AR51" s="20">
        <v>59.210000000000072</v>
      </c>
      <c r="AS51" s="20">
        <v>59.210000000000072</v>
      </c>
      <c r="AT51" s="21">
        <v>57.04</v>
      </c>
      <c r="AU51" s="21">
        <v>56.42</v>
      </c>
      <c r="AV51" s="21">
        <v>58.9</v>
      </c>
      <c r="AW51" s="21">
        <v>50.53</v>
      </c>
      <c r="AX51" s="21">
        <v>46.810000000000215</v>
      </c>
      <c r="AY51" s="21">
        <v>53.939999999999934</v>
      </c>
      <c r="AZ51" s="21">
        <v>56.729999999999862</v>
      </c>
      <c r="BA51" s="21">
        <v>60.76000000000014</v>
      </c>
      <c r="BB51" s="21">
        <v>43.39999999999997</v>
      </c>
      <c r="BC51" s="21">
        <v>48.36</v>
      </c>
      <c r="BD51" s="21">
        <v>60.450000000000031</v>
      </c>
      <c r="BE51" s="21">
        <v>64.169999999999789</v>
      </c>
      <c r="BF51" s="21">
        <v>52.390000000000285</v>
      </c>
      <c r="BG51" s="21">
        <v>38.129999999999789</v>
      </c>
      <c r="BH51" s="21">
        <v>42.16</v>
      </c>
      <c r="BI51" s="21">
        <v>52.700000000000209</v>
      </c>
      <c r="BJ51" s="21">
        <v>54.560000000000009</v>
      </c>
      <c r="BK51" s="21">
        <v>56.730000000000068</v>
      </c>
      <c r="BL51" s="21">
        <v>63.550000000000146</v>
      </c>
      <c r="BM51" s="21">
        <v>48.67</v>
      </c>
      <c r="BN51" s="54">
        <v>33.480000000000004</v>
      </c>
      <c r="BO51" s="17">
        <f t="shared" si="112"/>
        <v>52.11099999999999</v>
      </c>
      <c r="BP51" s="26">
        <f t="shared" si="113"/>
        <v>54.70418604651163</v>
      </c>
      <c r="BQ51" s="17">
        <f t="shared" si="0"/>
        <v>53.737090909090931</v>
      </c>
      <c r="BR51">
        <f t="shared" si="1"/>
        <v>1.1659388646288211</v>
      </c>
      <c r="BS51">
        <f t="shared" si="2"/>
        <v>1.1164309031556019</v>
      </c>
      <c r="BT51">
        <f t="shared" si="3"/>
        <v>0.89820359281437323</v>
      </c>
      <c r="BU51">
        <f t="shared" si="4"/>
        <v>1.1987110633727163</v>
      </c>
      <c r="BV51">
        <f t="shared" si="5"/>
        <v>1.1028037383177574</v>
      </c>
      <c r="BW51">
        <f t="shared" si="6"/>
        <v>0.95412844036697397</v>
      </c>
      <c r="BX51">
        <f t="shared" si="7"/>
        <v>1.0347003154574137</v>
      </c>
      <c r="BY51">
        <f t="shared" si="8"/>
        <v>1.0215264187866924</v>
      </c>
      <c r="BZ51">
        <f t="shared" si="9"/>
        <v>1.1485148514851482</v>
      </c>
      <c r="CA51">
        <f t="shared" si="10"/>
        <v>1.1007604562737643</v>
      </c>
      <c r="CB51">
        <f t="shared" si="11"/>
        <v>0.91825095057033967</v>
      </c>
      <c r="CC51">
        <f t="shared" si="12"/>
        <v>1.5461121157323712</v>
      </c>
      <c r="CD51">
        <f t="shared" si="13"/>
        <v>1.1871657754010692</v>
      </c>
      <c r="CE51">
        <f t="shared" si="14"/>
        <v>0.94186046511627886</v>
      </c>
      <c r="CF51">
        <f t="shared" si="15"/>
        <v>1.0822784810126562</v>
      </c>
      <c r="CG51">
        <f t="shared" si="16"/>
        <v>1.0068694798822317</v>
      </c>
      <c r="CH51">
        <f t="shared" si="17"/>
        <v>1.0504451038575691</v>
      </c>
      <c r="CI51">
        <f t="shared" si="18"/>
        <v>1.1548117154811706</v>
      </c>
      <c r="CJ51">
        <f t="shared" si="19"/>
        <v>1.0080000000000022</v>
      </c>
      <c r="CK51">
        <f t="shared" si="20"/>
        <v>1.0663507109004724</v>
      </c>
      <c r="CL51">
        <f t="shared" si="21"/>
        <v>1.1835803876852877</v>
      </c>
      <c r="CM51">
        <f t="shared" si="22"/>
        <v>1.1388611388611458</v>
      </c>
      <c r="CN51">
        <f t="shared" si="23"/>
        <v>1.0287474332648847</v>
      </c>
      <c r="CO51">
        <f t="shared" si="24"/>
        <v>1.0761523046092185</v>
      </c>
      <c r="CP51">
        <f t="shared" si="25"/>
        <v>1.093816631130063</v>
      </c>
      <c r="CQ51">
        <f t="shared" si="26"/>
        <v>1.0068694798822366</v>
      </c>
      <c r="CR51">
        <f t="shared" si="27"/>
        <v>0.98116947472745464</v>
      </c>
      <c r="CS51">
        <f t="shared" si="28"/>
        <v>1.1152647975077905</v>
      </c>
      <c r="CT51">
        <f t="shared" si="29"/>
        <v>1.3622001170275031</v>
      </c>
      <c r="CU51">
        <f t="shared" si="30"/>
        <v>0.98916627414036562</v>
      </c>
      <c r="CV51">
        <f t="shared" si="31"/>
        <v>1.01298701298701</v>
      </c>
      <c r="CW51">
        <f t="shared" si="32"/>
        <v>1.0886075949367107</v>
      </c>
      <c r="CX51">
        <f t="shared" si="33"/>
        <v>1.0585106382978691</v>
      </c>
      <c r="CY51">
        <f t="shared" si="34"/>
        <v>1.1013935607880847</v>
      </c>
      <c r="CZ51">
        <f t="shared" si="35"/>
        <v>1.1013935607880847</v>
      </c>
      <c r="DA51">
        <f t="shared" si="36"/>
        <v>1.292740046838408</v>
      </c>
      <c r="DB51">
        <f t="shared" si="37"/>
        <v>1.1973684210526323</v>
      </c>
      <c r="DC51">
        <f t="shared" si="38"/>
        <v>1.1287128712871268</v>
      </c>
      <c r="DD51">
        <f t="shared" si="39"/>
        <v>1.0572972972972987</v>
      </c>
      <c r="DE51">
        <f t="shared" si="40"/>
        <v>0.89702970297030016</v>
      </c>
      <c r="DF51">
        <f t="shared" si="41"/>
        <v>1.1012658227848084</v>
      </c>
      <c r="DG51">
        <f t="shared" si="42"/>
        <v>1.0936254980079656</v>
      </c>
      <c r="DH51">
        <f t="shared" si="43"/>
        <v>1.1506849315068519</v>
      </c>
      <c r="DI51">
        <f t="shared" si="44"/>
        <v>0.9230769230769228</v>
      </c>
      <c r="DJ51">
        <f t="shared" si="45"/>
        <v>0.96000000000000008</v>
      </c>
      <c r="DK51">
        <f t="shared" si="46"/>
        <v>1.1607142857142847</v>
      </c>
      <c r="DL51">
        <f t="shared" si="47"/>
        <v>1.0933098591549277</v>
      </c>
      <c r="DM51">
        <f t="shared" si="48"/>
        <v>1.1628440366972514</v>
      </c>
      <c r="DN51">
        <f t="shared" si="49"/>
        <v>0.85023041474654037</v>
      </c>
      <c r="DO51">
        <f t="shared" si="50"/>
        <v>0.93793103448275761</v>
      </c>
      <c r="DP51">
        <f t="shared" si="51"/>
        <v>1.03343465045593</v>
      </c>
      <c r="DQ51">
        <f t="shared" si="52"/>
        <v>1.0623742454728362</v>
      </c>
      <c r="DR51">
        <f t="shared" si="53"/>
        <v>1.1668437832093552</v>
      </c>
      <c r="DS51">
        <f t="shared" si="54"/>
        <v>0.98715890850722388</v>
      </c>
      <c r="DT51">
        <f t="shared" si="55"/>
        <v>1.0489859594383772</v>
      </c>
      <c r="DU51">
        <f t="shared" si="56"/>
        <v>1.0841548792684668</v>
      </c>
      <c r="DV51">
        <f t="shared" si="57"/>
        <v>1.0489859594383772</v>
      </c>
      <c r="DW51">
        <f t="shared" si="58"/>
        <v>0</v>
      </c>
      <c r="DX51">
        <f t="shared" si="59"/>
        <v>-3.9325842696630038</v>
      </c>
      <c r="DY51">
        <f t="shared" si="60"/>
        <v>-29.77528089887624</v>
      </c>
      <c r="DZ51">
        <f t="shared" si="61"/>
        <v>4.4943820224718944</v>
      </c>
      <c r="EA51">
        <f t="shared" si="62"/>
        <v>-0.56179775280887734</v>
      </c>
      <c r="EB51">
        <f t="shared" si="63"/>
        <v>-12.35955056179758</v>
      </c>
      <c r="EC51">
        <f t="shared" si="64"/>
        <v>-7.8651685393256594</v>
      </c>
      <c r="ED51">
        <f t="shared" si="65"/>
        <v>-2.2471910112360245</v>
      </c>
      <c r="EE51">
        <f t="shared" si="66"/>
        <v>-2.2471910112357665</v>
      </c>
      <c r="EF51">
        <f t="shared" si="67"/>
        <v>8.4269662921347557</v>
      </c>
      <c r="EG51">
        <f t="shared" si="68"/>
        <v>-9.5505617977530122</v>
      </c>
      <c r="EH51">
        <f t="shared" si="69"/>
        <v>60.112359550562154</v>
      </c>
      <c r="EI51">
        <f t="shared" si="70"/>
        <v>3.9325842696629136</v>
      </c>
      <c r="EJ51">
        <f t="shared" si="71"/>
        <v>-8.9887640449438386</v>
      </c>
      <c r="EK51">
        <f t="shared" si="72"/>
        <v>-3.9325842696630038</v>
      </c>
      <c r="EL51">
        <f t="shared" si="73"/>
        <v>-3.9325842696633773</v>
      </c>
      <c r="EM51">
        <f t="shared" si="74"/>
        <v>-0.56179775280868416</v>
      </c>
      <c r="EN51">
        <f t="shared" si="75"/>
        <v>3.370786516853856</v>
      </c>
      <c r="EO51">
        <f t="shared" si="76"/>
        <v>-17.415730337078351</v>
      </c>
      <c r="EP51">
        <f t="shared" si="77"/>
        <v>-15.730337078651772</v>
      </c>
      <c r="EQ51">
        <f t="shared" si="78"/>
        <v>-2.8089887640451461</v>
      </c>
      <c r="ER51">
        <f t="shared" si="79"/>
        <v>6.7415730337084465</v>
      </c>
      <c r="ES51">
        <f t="shared" si="80"/>
        <v>-6.1797752808989506</v>
      </c>
      <c r="ET51">
        <f t="shared" si="81"/>
        <v>0.56179775280903177</v>
      </c>
      <c r="EU51">
        <f t="shared" si="82"/>
        <v>-3.9325842696629394</v>
      </c>
      <c r="EV51">
        <f t="shared" si="83"/>
        <v>-3.9325842696630038</v>
      </c>
      <c r="EW51">
        <f t="shared" si="84"/>
        <v>-7.3033707865166022</v>
      </c>
      <c r="EX51">
        <f t="shared" si="85"/>
        <v>0.56179775280928934</v>
      </c>
      <c r="EY51">
        <f t="shared" si="86"/>
        <v>8.9887640449438777</v>
      </c>
      <c r="EZ51">
        <f t="shared" si="87"/>
        <v>-1.685393258427031</v>
      </c>
      <c r="FA51">
        <f t="shared" si="88"/>
        <v>-12.359550561797953</v>
      </c>
      <c r="FB51">
        <f t="shared" si="89"/>
        <v>-3.3707865168536246</v>
      </c>
      <c r="FC51">
        <f t="shared" si="90"/>
        <v>11.797752808988573</v>
      </c>
      <c r="FD51">
        <f t="shared" si="91"/>
        <v>7.3033707865170401</v>
      </c>
      <c r="FE51">
        <f t="shared" si="92"/>
        <v>7.3033707865170401</v>
      </c>
      <c r="FF51">
        <f t="shared" si="93"/>
        <v>3.3707865168539843</v>
      </c>
      <c r="FG51">
        <f t="shared" si="94"/>
        <v>2.2471910112360112</v>
      </c>
      <c r="FH51">
        <f t="shared" si="95"/>
        <v>6.7415730337079181</v>
      </c>
      <c r="FI51">
        <f t="shared" si="96"/>
        <v>-8.4269662921347805</v>
      </c>
      <c r="FJ51">
        <f t="shared" si="97"/>
        <v>-15.168539325842262</v>
      </c>
      <c r="FK51">
        <f t="shared" si="98"/>
        <v>-2.2471910112360245</v>
      </c>
      <c r="FL51">
        <f t="shared" si="99"/>
        <v>2.8089887640447468</v>
      </c>
      <c r="FM51">
        <f t="shared" si="100"/>
        <v>10.112359550562108</v>
      </c>
      <c r="FN51">
        <f t="shared" si="101"/>
        <v>-21.348314606741585</v>
      </c>
      <c r="FO51">
        <f t="shared" si="102"/>
        <v>-12.359550561797708</v>
      </c>
      <c r="FP51">
        <f t="shared" si="103"/>
        <v>9.5505617977529234</v>
      </c>
      <c r="FQ51">
        <f t="shared" si="104"/>
        <v>16.292134831460352</v>
      </c>
      <c r="FR51">
        <f t="shared" si="105"/>
        <v>-5.0561797752803335</v>
      </c>
      <c r="FS51">
        <f t="shared" si="106"/>
        <v>-30.898876404494729</v>
      </c>
      <c r="FT51">
        <f t="shared" si="107"/>
        <v>-23.595505617977494</v>
      </c>
      <c r="FU51">
        <f t="shared" si="108"/>
        <v>-4.4943820224714814</v>
      </c>
      <c r="FV51">
        <f t="shared" si="109"/>
        <v>-1.1235955056179092</v>
      </c>
      <c r="FW51">
        <f t="shared" si="110"/>
        <v>2.8089887640451203</v>
      </c>
      <c r="FX51">
        <f t="shared" si="111"/>
        <v>15.168539325843023</v>
      </c>
    </row>
    <row r="52" spans="1:180">
      <c r="A52">
        <v>45</v>
      </c>
      <c r="B52">
        <v>1</v>
      </c>
      <c r="C52">
        <v>2</v>
      </c>
      <c r="E52" s="20">
        <v>50.219999999999793</v>
      </c>
      <c r="F52" s="20">
        <v>56.42000000000008</v>
      </c>
      <c r="G52" s="20">
        <v>57.660000000000139</v>
      </c>
      <c r="H52" s="20">
        <v>50.529999999999795</v>
      </c>
      <c r="I52" s="20">
        <v>52.7</v>
      </c>
      <c r="J52" s="20">
        <v>48.360000000000142</v>
      </c>
      <c r="K52" s="51">
        <v>44.019999999999996</v>
      </c>
      <c r="L52" s="20">
        <v>43.610000000000028</v>
      </c>
      <c r="M52" s="20">
        <v>82.80999999999996</v>
      </c>
      <c r="N52" s="20">
        <v>67.13</v>
      </c>
      <c r="O52" s="20">
        <v>75.95</v>
      </c>
      <c r="P52" s="20">
        <v>81.339999999999975</v>
      </c>
      <c r="Q52" s="20">
        <v>85.749999999999943</v>
      </c>
      <c r="R52" s="20">
        <v>81.339999999999975</v>
      </c>
      <c r="S52" s="20">
        <v>72.030000000000015</v>
      </c>
      <c r="T52" s="20">
        <v>65.169999999999987</v>
      </c>
      <c r="U52" s="20">
        <v>67.620000000000061</v>
      </c>
      <c r="V52" s="20">
        <v>57.819999999999993</v>
      </c>
      <c r="W52" s="20">
        <v>53.900000000000006</v>
      </c>
      <c r="X52" s="20">
        <v>37.239999999999974</v>
      </c>
      <c r="Y52" s="20">
        <v>41.650000000000006</v>
      </c>
      <c r="Z52" s="20">
        <v>50.469999999999921</v>
      </c>
      <c r="AA52" s="20">
        <v>51.450000000000074</v>
      </c>
      <c r="AB52" s="20">
        <v>60.759999999999962</v>
      </c>
      <c r="AC52" s="20">
        <v>61.739999999999974</v>
      </c>
      <c r="AD52" s="20">
        <v>58.800000000000075</v>
      </c>
      <c r="AE52" s="20">
        <v>51.939999999999976</v>
      </c>
      <c r="AF52" s="20">
        <v>44.1</v>
      </c>
      <c r="AG52" s="20">
        <v>52.430000000000021</v>
      </c>
      <c r="AH52" s="20">
        <v>56.35</v>
      </c>
      <c r="AI52" s="20">
        <v>43.11999999999999</v>
      </c>
      <c r="AJ52" s="20">
        <v>52.919999999999924</v>
      </c>
      <c r="AK52" s="20">
        <v>52.430000000000085</v>
      </c>
      <c r="AL52" s="20">
        <v>45.570000000000057</v>
      </c>
      <c r="AM52" s="20">
        <v>58.800000000000004</v>
      </c>
      <c r="AN52" s="20">
        <v>61.250000000000007</v>
      </c>
      <c r="AO52" s="20">
        <v>43.120000000000033</v>
      </c>
      <c r="AP52" s="20">
        <v>65.170000000000059</v>
      </c>
      <c r="AQ52" s="20">
        <v>49</v>
      </c>
      <c r="AR52" s="20">
        <v>50.959999999999994</v>
      </c>
      <c r="AS52" s="20">
        <v>50.959999999999994</v>
      </c>
      <c r="AT52" s="20">
        <v>54.390000000000114</v>
      </c>
      <c r="AU52" s="20">
        <v>55.859999999999964</v>
      </c>
      <c r="AV52" s="20">
        <v>46.05999999999996</v>
      </c>
      <c r="AW52" s="20">
        <v>41.650000000000006</v>
      </c>
      <c r="AX52" s="20">
        <v>53.410000000000032</v>
      </c>
      <c r="AY52" s="20">
        <v>51.939999999999976</v>
      </c>
      <c r="AZ52" s="20">
        <v>51.45</v>
      </c>
      <c r="BA52" s="20">
        <v>43.120000000000061</v>
      </c>
      <c r="BB52" s="20">
        <v>53.900000000000006</v>
      </c>
      <c r="BC52" s="20">
        <v>60.269999999999918</v>
      </c>
      <c r="BD52" s="20">
        <v>59.780000000000086</v>
      </c>
      <c r="BE52" s="20">
        <v>67.620000000000061</v>
      </c>
      <c r="BF52" s="20">
        <v>45.079999999999949</v>
      </c>
      <c r="BG52" s="20">
        <v>51.45</v>
      </c>
      <c r="BH52" s="20">
        <v>54.880000000000088</v>
      </c>
      <c r="BI52" s="20">
        <v>48.509999999999962</v>
      </c>
      <c r="BJ52" s="20">
        <v>56.35</v>
      </c>
      <c r="BK52" s="20">
        <v>51.940000000000119</v>
      </c>
      <c r="BL52" s="20">
        <v>65.169999999999916</v>
      </c>
      <c r="BM52" s="20">
        <v>45.570000000000057</v>
      </c>
      <c r="BN52" s="52">
        <v>38.709999999999958</v>
      </c>
      <c r="BO52" s="17">
        <f t="shared" si="112"/>
        <v>72.274999999999977</v>
      </c>
      <c r="BP52" s="26">
        <f t="shared" si="113"/>
        <v>52.669302325581413</v>
      </c>
      <c r="BQ52" s="17">
        <f t="shared" si="0"/>
        <v>55.8510909090909</v>
      </c>
      <c r="BR52">
        <f t="shared" si="1"/>
        <v>0.93013100436681284</v>
      </c>
      <c r="BS52">
        <f t="shared" si="2"/>
        <v>0.91845975639720612</v>
      </c>
      <c r="BT52">
        <f t="shared" si="3"/>
        <v>1.9194900521537568</v>
      </c>
      <c r="BU52">
        <f t="shared" si="4"/>
        <v>1.3955857385398975</v>
      </c>
      <c r="BV52">
        <f t="shared" si="5"/>
        <v>1.5264797507788157</v>
      </c>
      <c r="BW52">
        <f t="shared" si="6"/>
        <v>1.6048140475485841</v>
      </c>
      <c r="BX52">
        <f t="shared" si="7"/>
        <v>1.7451918184593436</v>
      </c>
      <c r="BY52">
        <f t="shared" si="8"/>
        <v>1.5404330534688475</v>
      </c>
      <c r="BZ52">
        <f t="shared" si="9"/>
        <v>1.53369530501437</v>
      </c>
      <c r="CA52">
        <f t="shared" si="10"/>
        <v>1.1990065006745996</v>
      </c>
      <c r="CB52">
        <f t="shared" si="11"/>
        <v>1.2440819330307873</v>
      </c>
      <c r="CC52">
        <f t="shared" si="12"/>
        <v>1.011841567986933</v>
      </c>
      <c r="CD52">
        <f t="shared" si="13"/>
        <v>1.1157495256166987</v>
      </c>
      <c r="CE52">
        <f t="shared" si="14"/>
        <v>0.69842460615153779</v>
      </c>
      <c r="CF52">
        <f t="shared" si="15"/>
        <v>0.85034708044099616</v>
      </c>
      <c r="CG52">
        <f t="shared" si="16"/>
        <v>0.95862483775997775</v>
      </c>
      <c r="CH52">
        <f t="shared" si="17"/>
        <v>0.984971762228392</v>
      </c>
      <c r="CI52">
        <f t="shared" si="18"/>
        <v>1.2301255230125518</v>
      </c>
      <c r="CJ52">
        <f t="shared" si="19"/>
        <v>1.3656774193548369</v>
      </c>
      <c r="CK52">
        <f t="shared" si="20"/>
        <v>1.3484176731386657</v>
      </c>
      <c r="CL52">
        <f t="shared" si="21"/>
        <v>1.1462831500349426</v>
      </c>
      <c r="CM52">
        <f t="shared" si="22"/>
        <v>0.85269569140536994</v>
      </c>
      <c r="CN52">
        <f t="shared" si="23"/>
        <v>1.0418626217129223</v>
      </c>
      <c r="CO52">
        <f t="shared" si="24"/>
        <v>1.0928308229361952</v>
      </c>
      <c r="CP52">
        <f t="shared" si="25"/>
        <v>0.88974482426576751</v>
      </c>
      <c r="CQ52">
        <f t="shared" si="26"/>
        <v>1.0051600240590071</v>
      </c>
      <c r="CR52">
        <f t="shared" si="27"/>
        <v>1.0057226893442897</v>
      </c>
      <c r="CS52">
        <f t="shared" si="28"/>
        <v>0.9158878504672906</v>
      </c>
      <c r="CT52">
        <f t="shared" si="29"/>
        <v>1.3318484682610108</v>
      </c>
      <c r="CU52">
        <f t="shared" si="30"/>
        <v>1.1168006320939625</v>
      </c>
      <c r="CV52">
        <f t="shared" si="31"/>
        <v>0.90322580645161343</v>
      </c>
      <c r="CW52">
        <f t="shared" si="32"/>
        <v>1.3305430788076766</v>
      </c>
      <c r="CX52">
        <f t="shared" si="33"/>
        <v>0.84076870281400062</v>
      </c>
      <c r="CY52">
        <f t="shared" si="34"/>
        <v>0.94793136054316363</v>
      </c>
      <c r="CZ52">
        <f t="shared" si="35"/>
        <v>0.94793136054316363</v>
      </c>
      <c r="DA52">
        <f t="shared" si="36"/>
        <v>1.2326811210999502</v>
      </c>
      <c r="DB52">
        <f t="shared" si="37"/>
        <v>1.185483870967742</v>
      </c>
      <c r="DC52">
        <f t="shared" si="38"/>
        <v>0.88265729798786119</v>
      </c>
      <c r="DD52">
        <f t="shared" si="39"/>
        <v>0.87149084568439539</v>
      </c>
      <c r="DE52">
        <f t="shared" si="40"/>
        <v>1.0235068668157132</v>
      </c>
      <c r="DF52">
        <f t="shared" si="41"/>
        <v>1.0604328297264183</v>
      </c>
      <c r="DG52">
        <f t="shared" si="42"/>
        <v>0.99183909523197544</v>
      </c>
      <c r="DH52">
        <f t="shared" si="43"/>
        <v>0.81661511268228126</v>
      </c>
      <c r="DI52">
        <f t="shared" si="44"/>
        <v>1.1464019851116629</v>
      </c>
      <c r="DJ52">
        <f t="shared" si="45"/>
        <v>1.1964267990074426</v>
      </c>
      <c r="DK52">
        <f t="shared" si="46"/>
        <v>1.1478494623655915</v>
      </c>
      <c r="DL52">
        <f t="shared" si="47"/>
        <v>1.1520899591094986</v>
      </c>
      <c r="DM52">
        <f t="shared" si="48"/>
        <v>1.0005918910920357</v>
      </c>
      <c r="DN52">
        <f t="shared" si="49"/>
        <v>1.1472424557752359</v>
      </c>
      <c r="DO52">
        <f t="shared" si="50"/>
        <v>1.2209121245828707</v>
      </c>
      <c r="DP52">
        <f t="shared" si="51"/>
        <v>0.95126973232669698</v>
      </c>
      <c r="DQ52">
        <f t="shared" si="52"/>
        <v>1.0972285324852329</v>
      </c>
      <c r="DR52">
        <f t="shared" si="53"/>
        <v>1.0683212779815614</v>
      </c>
      <c r="DS52">
        <f t="shared" si="54"/>
        <v>1.0123233055454846</v>
      </c>
      <c r="DT52">
        <f t="shared" si="55"/>
        <v>1.4548840018116849</v>
      </c>
      <c r="DU52">
        <f t="shared" si="56"/>
        <v>1.0438265374316149</v>
      </c>
      <c r="DV52">
        <f t="shared" si="57"/>
        <v>1.4548840018116849</v>
      </c>
      <c r="DW52">
        <f t="shared" si="58"/>
        <v>0</v>
      </c>
      <c r="DX52">
        <f t="shared" si="59"/>
        <v>-0.93139482053604772</v>
      </c>
      <c r="DY52">
        <f t="shared" si="60"/>
        <v>88.119036801453802</v>
      </c>
      <c r="DZ52">
        <f t="shared" si="61"/>
        <v>52.498864152657887</v>
      </c>
      <c r="EA52">
        <f t="shared" si="62"/>
        <v>72.535211267605661</v>
      </c>
      <c r="EB52">
        <f t="shared" si="63"/>
        <v>84.779645615629221</v>
      </c>
      <c r="EC52">
        <f t="shared" si="64"/>
        <v>94.797819173103022</v>
      </c>
      <c r="ED52">
        <f t="shared" si="65"/>
        <v>84.779645615629221</v>
      </c>
      <c r="EE52">
        <f t="shared" si="66"/>
        <v>63.630168105406682</v>
      </c>
      <c r="EF52">
        <f t="shared" si="67"/>
        <v>48.04634257155837</v>
      </c>
      <c r="EG52">
        <f t="shared" si="68"/>
        <v>53.611994547932909</v>
      </c>
      <c r="EH52">
        <f t="shared" si="69"/>
        <v>31.349386642435249</v>
      </c>
      <c r="EI52">
        <f t="shared" si="70"/>
        <v>22.444343480236281</v>
      </c>
      <c r="EJ52">
        <f t="shared" si="71"/>
        <v>-15.402089959109547</v>
      </c>
      <c r="EK52">
        <f t="shared" si="72"/>
        <v>-5.3839164016355987</v>
      </c>
      <c r="EL52">
        <f t="shared" si="73"/>
        <v>14.652430713311961</v>
      </c>
      <c r="EM52">
        <f t="shared" si="74"/>
        <v>16.878691503862058</v>
      </c>
      <c r="EN52">
        <f t="shared" si="75"/>
        <v>38.028169014084433</v>
      </c>
      <c r="EO52">
        <f t="shared" si="76"/>
        <v>40.254429804634213</v>
      </c>
      <c r="EP52">
        <f t="shared" si="77"/>
        <v>33.575647432985193</v>
      </c>
      <c r="EQ52">
        <f t="shared" si="78"/>
        <v>17.991821899136713</v>
      </c>
      <c r="ER52">
        <f t="shared" si="79"/>
        <v>0.18173557473876739</v>
      </c>
      <c r="ES52">
        <f t="shared" si="80"/>
        <v>19.104952294411689</v>
      </c>
      <c r="ET52">
        <f t="shared" si="81"/>
        <v>28.009995456610646</v>
      </c>
      <c r="EU52">
        <f t="shared" si="82"/>
        <v>-2.0445252158110083</v>
      </c>
      <c r="EV52">
        <f t="shared" si="83"/>
        <v>20.218082689686341</v>
      </c>
      <c r="EW52">
        <f t="shared" si="84"/>
        <v>19.104952294411834</v>
      </c>
      <c r="EX52">
        <f t="shared" si="85"/>
        <v>3.521126760563519</v>
      </c>
      <c r="EY52">
        <f t="shared" si="86"/>
        <v>33.575647432985029</v>
      </c>
      <c r="EZ52">
        <f t="shared" si="87"/>
        <v>39.141299409359412</v>
      </c>
      <c r="FA52">
        <f t="shared" si="88"/>
        <v>-2.0445252158109115</v>
      </c>
      <c r="FB52">
        <f t="shared" si="89"/>
        <v>48.046342571558533</v>
      </c>
      <c r="FC52">
        <f t="shared" si="90"/>
        <v>11.313039527487517</v>
      </c>
      <c r="FD52">
        <f t="shared" si="91"/>
        <v>15.765561108587004</v>
      </c>
      <c r="FE52">
        <f t="shared" si="92"/>
        <v>15.765561108587004</v>
      </c>
      <c r="FF52">
        <f t="shared" si="93"/>
        <v>23.557473875511402</v>
      </c>
      <c r="FG52">
        <f t="shared" si="94"/>
        <v>26.896865061335685</v>
      </c>
      <c r="FH52">
        <f t="shared" si="95"/>
        <v>4.6342571558381724</v>
      </c>
      <c r="FI52">
        <f t="shared" si="96"/>
        <v>-5.3839164016355987</v>
      </c>
      <c r="FJ52">
        <f t="shared" si="97"/>
        <v>21.331213084961465</v>
      </c>
      <c r="FK52">
        <f t="shared" si="98"/>
        <v>17.991821899136713</v>
      </c>
      <c r="FL52">
        <f t="shared" si="99"/>
        <v>16.878691503861898</v>
      </c>
      <c r="FM52">
        <f t="shared" si="100"/>
        <v>-2.0445252158108467</v>
      </c>
      <c r="FN52">
        <f t="shared" si="101"/>
        <v>22.444343480236281</v>
      </c>
      <c r="FO52">
        <f t="shared" si="102"/>
        <v>36.915038618809461</v>
      </c>
      <c r="FP52">
        <f t="shared" si="103"/>
        <v>35.801908223534966</v>
      </c>
      <c r="FQ52">
        <f t="shared" si="104"/>
        <v>53.611994547932909</v>
      </c>
      <c r="FR52">
        <f t="shared" si="105"/>
        <v>2.4079963652883976</v>
      </c>
      <c r="FS52">
        <f t="shared" si="106"/>
        <v>16.878691503861898</v>
      </c>
      <c r="FT52">
        <f t="shared" si="107"/>
        <v>24.670604270786217</v>
      </c>
      <c r="FU52">
        <f t="shared" si="108"/>
        <v>10.199909132212555</v>
      </c>
      <c r="FV52">
        <f t="shared" si="109"/>
        <v>28.009995456610646</v>
      </c>
      <c r="FW52">
        <f t="shared" si="110"/>
        <v>17.991821899137037</v>
      </c>
      <c r="FX52">
        <f t="shared" si="111"/>
        <v>48.046342571558206</v>
      </c>
    </row>
    <row r="53" spans="1:180">
      <c r="A53">
        <v>46</v>
      </c>
      <c r="B53">
        <v>1</v>
      </c>
      <c r="C53">
        <v>2</v>
      </c>
      <c r="E53" s="21">
        <v>56.109999999999928</v>
      </c>
      <c r="F53" s="21">
        <v>54.87000000000014</v>
      </c>
      <c r="G53" s="21">
        <v>45.879999999999789</v>
      </c>
      <c r="H53" s="21">
        <v>50.840000000000138</v>
      </c>
      <c r="I53" s="21">
        <v>55.180000000000071</v>
      </c>
      <c r="J53" s="21">
        <v>57.349999999999937</v>
      </c>
      <c r="K53" s="53">
        <v>43.090000000000032</v>
      </c>
      <c r="L53" s="21">
        <v>65.169999999999987</v>
      </c>
      <c r="M53" s="21">
        <v>65.660000000000039</v>
      </c>
      <c r="N53" s="21">
        <v>74.969999999999985</v>
      </c>
      <c r="O53" s="21">
        <v>74.969999999999928</v>
      </c>
      <c r="P53" s="21">
        <v>79.870000000000061</v>
      </c>
      <c r="Q53" s="21">
        <v>78.400000000000006</v>
      </c>
      <c r="R53" s="21">
        <v>58.79999999999999</v>
      </c>
      <c r="S53" s="21">
        <v>76.439999999999984</v>
      </c>
      <c r="T53" s="21">
        <v>73.5</v>
      </c>
      <c r="U53" s="21">
        <v>85.259999999999962</v>
      </c>
      <c r="V53" s="21">
        <v>71.050000000000068</v>
      </c>
      <c r="W53" s="21">
        <v>45.569999999999986</v>
      </c>
      <c r="X53" s="21">
        <v>63.210000000000029</v>
      </c>
      <c r="Y53" s="21">
        <v>61.250000000000007</v>
      </c>
      <c r="Z53" s="21">
        <v>57.329999999999949</v>
      </c>
      <c r="AA53" s="21">
        <v>34.790000000000084</v>
      </c>
      <c r="AB53" s="21">
        <v>33.319999999999986</v>
      </c>
      <c r="AC53" s="21">
        <v>37.239999999999974</v>
      </c>
      <c r="AD53" s="21">
        <v>56.840000000000117</v>
      </c>
      <c r="AE53" s="21">
        <v>44.1</v>
      </c>
      <c r="AF53" s="21">
        <v>42.629999999999946</v>
      </c>
      <c r="AG53" s="21">
        <v>24.5</v>
      </c>
      <c r="AH53" s="21">
        <v>48.019999999999989</v>
      </c>
      <c r="AI53" s="21">
        <v>50.960000000000029</v>
      </c>
      <c r="AJ53" s="21">
        <v>61.740000000000116</v>
      </c>
      <c r="AK53" s="21">
        <v>52.42999999999995</v>
      </c>
      <c r="AL53" s="21">
        <v>38.219999999999992</v>
      </c>
      <c r="AM53" s="21">
        <v>46.060000000000031</v>
      </c>
      <c r="AN53" s="21">
        <v>62.719999999999992</v>
      </c>
      <c r="AO53" s="21">
        <v>50.469999999999992</v>
      </c>
      <c r="AP53" s="21">
        <v>58.800000000000004</v>
      </c>
      <c r="AQ53" s="21">
        <v>45.569999999999922</v>
      </c>
      <c r="AR53" s="20">
        <v>49</v>
      </c>
      <c r="AS53" s="20">
        <v>49</v>
      </c>
      <c r="AT53" s="21">
        <v>53.410000000000032</v>
      </c>
      <c r="AU53" s="21">
        <v>52.430000000000035</v>
      </c>
      <c r="AV53" s="21">
        <v>50.959999999999965</v>
      </c>
      <c r="AW53" s="21">
        <v>57.819999999999993</v>
      </c>
      <c r="AX53" s="21">
        <v>45.570000000000086</v>
      </c>
      <c r="AY53" s="21">
        <v>54.879999999999946</v>
      </c>
      <c r="AZ53" s="21">
        <v>40.180000000000014</v>
      </c>
      <c r="BA53" s="21">
        <v>51.45</v>
      </c>
      <c r="BB53" s="21">
        <v>59.780000000000086</v>
      </c>
      <c r="BC53" s="21">
        <v>57.329999999999949</v>
      </c>
      <c r="BD53" s="21">
        <v>54.390000000000043</v>
      </c>
      <c r="BE53" s="21">
        <v>70.560000000000031</v>
      </c>
      <c r="BF53" s="21">
        <v>52.920000000000059</v>
      </c>
      <c r="BG53" s="21">
        <v>66.639999999999972</v>
      </c>
      <c r="BH53" s="21">
        <v>58.800000000000004</v>
      </c>
      <c r="BI53" s="21">
        <v>50.960000000000029</v>
      </c>
      <c r="BJ53" s="21">
        <v>70.560000000000031</v>
      </c>
      <c r="BK53" s="21">
        <v>32.339999999999975</v>
      </c>
      <c r="BL53" s="21">
        <v>68.110000000000028</v>
      </c>
      <c r="BM53" s="21">
        <v>54.880000000000017</v>
      </c>
      <c r="BN53" s="54">
        <v>37.240000000000045</v>
      </c>
      <c r="BO53" s="17">
        <f t="shared" si="112"/>
        <v>73.304000000000002</v>
      </c>
      <c r="BP53" s="26">
        <f t="shared" si="113"/>
        <v>51.951395348837224</v>
      </c>
      <c r="BQ53" s="17">
        <f t="shared" si="0"/>
        <v>55.619454545454559</v>
      </c>
      <c r="BR53">
        <f t="shared" si="1"/>
        <v>0.91048034934497946</v>
      </c>
      <c r="BS53">
        <f t="shared" si="2"/>
        <v>1.3725297483239136</v>
      </c>
      <c r="BT53">
        <f t="shared" si="3"/>
        <v>1.5219625265597851</v>
      </c>
      <c r="BU53">
        <f t="shared" si="4"/>
        <v>1.5585738539898124</v>
      </c>
      <c r="BV53">
        <f t="shared" si="5"/>
        <v>1.5067832378655392</v>
      </c>
      <c r="BW53">
        <f t="shared" si="6"/>
        <v>1.5758113840386716</v>
      </c>
      <c r="BX53">
        <f t="shared" si="7"/>
        <v>1.5956039483056867</v>
      </c>
      <c r="BY53">
        <f t="shared" si="8"/>
        <v>1.1135660627485646</v>
      </c>
      <c r="BZ53">
        <f t="shared" si="9"/>
        <v>1.6275950175662697</v>
      </c>
      <c r="CA53">
        <f t="shared" si="10"/>
        <v>1.3522629706856391</v>
      </c>
      <c r="CB53">
        <f t="shared" si="11"/>
        <v>1.5686250459953386</v>
      </c>
      <c r="CC53">
        <f t="shared" si="12"/>
        <v>1.2433646386280124</v>
      </c>
      <c r="CD53">
        <f t="shared" si="13"/>
        <v>0.94331550802139041</v>
      </c>
      <c r="CE53">
        <f t="shared" si="14"/>
        <v>1.1854838709677431</v>
      </c>
      <c r="CF53">
        <f t="shared" si="15"/>
        <v>1.2505104124132296</v>
      </c>
      <c r="CG53">
        <f t="shared" si="16"/>
        <v>1.0889233593972569</v>
      </c>
      <c r="CH53">
        <f t="shared" si="17"/>
        <v>0.66602852493538955</v>
      </c>
      <c r="CI53">
        <f t="shared" si="18"/>
        <v>0.67458496423268988</v>
      </c>
      <c r="CJ53">
        <f t="shared" si="19"/>
        <v>0.82374193548386965</v>
      </c>
      <c r="CK53">
        <f t="shared" si="20"/>
        <v>1.3034704173673779</v>
      </c>
      <c r="CL53">
        <f t="shared" si="21"/>
        <v>0.97325927833155557</v>
      </c>
      <c r="CM53">
        <f t="shared" si="22"/>
        <v>0.82427250169185651</v>
      </c>
      <c r="CN53">
        <f t="shared" si="23"/>
        <v>0.48685169238921588</v>
      </c>
      <c r="CO53">
        <f t="shared" si="24"/>
        <v>0.93128191867606169</v>
      </c>
      <c r="CP53">
        <f t="shared" si="25"/>
        <v>1.0515166104959079</v>
      </c>
      <c r="CQ53">
        <f t="shared" si="26"/>
        <v>1.1726866947355121</v>
      </c>
      <c r="CR53">
        <f t="shared" si="27"/>
        <v>1.0057226893442872</v>
      </c>
      <c r="CS53">
        <f t="shared" si="28"/>
        <v>0.76816400361772641</v>
      </c>
      <c r="CT53">
        <f t="shared" si="29"/>
        <v>1.0432813001377923</v>
      </c>
      <c r="CU53">
        <f t="shared" si="30"/>
        <v>1.1436038472642174</v>
      </c>
      <c r="CV53">
        <f t="shared" si="31"/>
        <v>1.0571847507331376</v>
      </c>
      <c r="CW53">
        <f t="shared" si="32"/>
        <v>1.2004899959166997</v>
      </c>
      <c r="CX53">
        <f t="shared" si="33"/>
        <v>0.78191489361701927</v>
      </c>
      <c r="CY53">
        <f t="shared" si="34"/>
        <v>0.91147246206073429</v>
      </c>
      <c r="CZ53">
        <f t="shared" si="35"/>
        <v>0.91147246206073429</v>
      </c>
      <c r="DA53">
        <f t="shared" si="36"/>
        <v>1.2104706504494989</v>
      </c>
      <c r="DB53">
        <f t="shared" si="37"/>
        <v>1.1126910016977944</v>
      </c>
      <c r="DC53">
        <f t="shared" si="38"/>
        <v>0.97655701053976141</v>
      </c>
      <c r="DD53">
        <f t="shared" si="39"/>
        <v>1.2098343504795133</v>
      </c>
      <c r="DE53">
        <f t="shared" si="40"/>
        <v>0.87326732673267393</v>
      </c>
      <c r="DF53">
        <f t="shared" si="41"/>
        <v>1.1204573295222526</v>
      </c>
      <c r="DG53">
        <f t="shared" si="42"/>
        <v>0.77457910294306676</v>
      </c>
      <c r="DH53">
        <f t="shared" si="43"/>
        <v>0.97437030490499343</v>
      </c>
      <c r="DI53">
        <f t="shared" si="44"/>
        <v>1.2714640198511189</v>
      </c>
      <c r="DJ53">
        <f t="shared" si="45"/>
        <v>1.1380645161290315</v>
      </c>
      <c r="DK53">
        <f t="shared" si="46"/>
        <v>1.0443548387096768</v>
      </c>
      <c r="DL53">
        <f t="shared" si="47"/>
        <v>1.2021808268968677</v>
      </c>
      <c r="DM53">
        <f t="shared" si="48"/>
        <v>1.1746078721515227</v>
      </c>
      <c r="DN53">
        <f t="shared" si="49"/>
        <v>1.4859521331945906</v>
      </c>
      <c r="DO53">
        <f t="shared" si="50"/>
        <v>1.308120133481645</v>
      </c>
      <c r="DP53">
        <f t="shared" si="51"/>
        <v>0.99931365820178397</v>
      </c>
      <c r="DQ53">
        <f t="shared" si="52"/>
        <v>1.3739209450249878</v>
      </c>
      <c r="DR53">
        <f t="shared" si="53"/>
        <v>0.66518117308285696</v>
      </c>
      <c r="DS53">
        <f t="shared" si="54"/>
        <v>1.0579920260964106</v>
      </c>
      <c r="DT53">
        <f t="shared" si="55"/>
        <v>1.4755976045493433</v>
      </c>
      <c r="DU53">
        <f t="shared" si="56"/>
        <v>1.0295986984315733</v>
      </c>
      <c r="DV53">
        <f t="shared" si="57"/>
        <v>1.4755976045493433</v>
      </c>
      <c r="DW53">
        <f t="shared" si="58"/>
        <v>0</v>
      </c>
      <c r="DX53">
        <f t="shared" si="59"/>
        <v>51.241587375260941</v>
      </c>
      <c r="DY53">
        <f t="shared" si="60"/>
        <v>52.378742167556261</v>
      </c>
      <c r="DZ53">
        <f t="shared" si="61"/>
        <v>73.984683221164843</v>
      </c>
      <c r="EA53">
        <f t="shared" si="62"/>
        <v>73.984683221164701</v>
      </c>
      <c r="EB53">
        <f t="shared" si="63"/>
        <v>85.356231144116961</v>
      </c>
      <c r="EC53">
        <f t="shared" si="64"/>
        <v>81.944766767231258</v>
      </c>
      <c r="ED53">
        <f t="shared" si="65"/>
        <v>36.458575075423411</v>
      </c>
      <c r="EE53">
        <f t="shared" si="66"/>
        <v>77.396147598050419</v>
      </c>
      <c r="EF53">
        <f t="shared" si="67"/>
        <v>70.573218844279282</v>
      </c>
      <c r="EG53">
        <f t="shared" si="68"/>
        <v>97.864933859363887</v>
      </c>
      <c r="EH53">
        <f t="shared" si="69"/>
        <v>64.887444882803464</v>
      </c>
      <c r="EI53">
        <f t="shared" si="70"/>
        <v>5.755395683453127</v>
      </c>
      <c r="EJ53">
        <f t="shared" si="71"/>
        <v>46.692968206080252</v>
      </c>
      <c r="EK53">
        <f t="shared" si="72"/>
        <v>42.144349036899428</v>
      </c>
      <c r="EL53">
        <f t="shared" si="73"/>
        <v>33.047110698537722</v>
      </c>
      <c r="EM53">
        <f t="shared" si="74"/>
        <v>-19.262009747040938</v>
      </c>
      <c r="EN53">
        <f t="shared" si="75"/>
        <v>-22.673474123926756</v>
      </c>
      <c r="EO53">
        <f t="shared" si="76"/>
        <v>-13.576235785565222</v>
      </c>
      <c r="EP53">
        <f t="shared" si="77"/>
        <v>31.909955906242921</v>
      </c>
      <c r="EQ53">
        <f t="shared" si="78"/>
        <v>2.3439313065675766</v>
      </c>
      <c r="ER53">
        <f t="shared" si="79"/>
        <v>-1.0675330703181383</v>
      </c>
      <c r="ES53">
        <f t="shared" si="80"/>
        <v>-43.142260385240242</v>
      </c>
      <c r="ET53">
        <f t="shared" si="81"/>
        <v>11.44116964492911</v>
      </c>
      <c r="EU53">
        <f t="shared" si="82"/>
        <v>18.264098398700376</v>
      </c>
      <c r="EV53">
        <f t="shared" si="83"/>
        <v>43.281503829194875</v>
      </c>
      <c r="EW53">
        <f t="shared" si="84"/>
        <v>21.675562775585778</v>
      </c>
      <c r="EX53">
        <f t="shared" si="85"/>
        <v>-11.301926200974789</v>
      </c>
      <c r="EY53">
        <f t="shared" si="86"/>
        <v>6.8925504757484255</v>
      </c>
      <c r="EZ53">
        <f t="shared" si="87"/>
        <v>45.555813413784975</v>
      </c>
      <c r="FA53">
        <f t="shared" si="88"/>
        <v>17.126943606405092</v>
      </c>
      <c r="FB53">
        <f t="shared" si="89"/>
        <v>36.458575075423447</v>
      </c>
      <c r="FC53">
        <f t="shared" si="90"/>
        <v>5.7553956834529787</v>
      </c>
      <c r="FD53">
        <f t="shared" si="91"/>
        <v>13.715479229519525</v>
      </c>
      <c r="FE53">
        <f t="shared" si="92"/>
        <v>13.715479229519525</v>
      </c>
      <c r="FF53">
        <f t="shared" si="93"/>
        <v>23.949872360176357</v>
      </c>
      <c r="FG53">
        <f t="shared" si="94"/>
        <v>21.675562775585973</v>
      </c>
      <c r="FH53">
        <f t="shared" si="95"/>
        <v>18.264098398700227</v>
      </c>
      <c r="FI53">
        <f t="shared" si="96"/>
        <v>34.184265490833027</v>
      </c>
      <c r="FJ53">
        <f t="shared" si="97"/>
        <v>5.7553956834533579</v>
      </c>
      <c r="FK53">
        <f t="shared" si="98"/>
        <v>27.361336737061741</v>
      </c>
      <c r="FL53">
        <f t="shared" si="99"/>
        <v>-6.7533070317939563</v>
      </c>
      <c r="FM53">
        <f t="shared" si="100"/>
        <v>19.401253190995511</v>
      </c>
      <c r="FN53">
        <f t="shared" si="101"/>
        <v>38.732884660014022</v>
      </c>
      <c r="FO53">
        <f t="shared" si="102"/>
        <v>33.047110698537722</v>
      </c>
      <c r="FP53">
        <f t="shared" si="103"/>
        <v>26.224181944766773</v>
      </c>
      <c r="FQ53">
        <f t="shared" si="104"/>
        <v>63.750290090508187</v>
      </c>
      <c r="FR53">
        <f t="shared" si="105"/>
        <v>22.812717567881226</v>
      </c>
      <c r="FS53">
        <f t="shared" si="106"/>
        <v>54.653051752146489</v>
      </c>
      <c r="FT53">
        <f t="shared" si="107"/>
        <v>36.458575075423447</v>
      </c>
      <c r="FU53">
        <f t="shared" si="108"/>
        <v>18.264098398700376</v>
      </c>
      <c r="FV53">
        <f t="shared" si="109"/>
        <v>63.750290090508187</v>
      </c>
      <c r="FW53">
        <f t="shared" si="110"/>
        <v>-24.947783708517171</v>
      </c>
      <c r="FX53">
        <f t="shared" si="111"/>
        <v>58.064516129032206</v>
      </c>
    </row>
    <row r="54" spans="1:180">
      <c r="A54">
        <v>47</v>
      </c>
      <c r="B54">
        <v>1</v>
      </c>
      <c r="C54">
        <v>0</v>
      </c>
      <c r="E54" s="20">
        <v>63.549999999999713</v>
      </c>
      <c r="F54" s="20">
        <v>45.570000000000142</v>
      </c>
      <c r="G54" s="20">
        <v>49.909999999999961</v>
      </c>
      <c r="H54" s="20">
        <v>44.639999999999965</v>
      </c>
      <c r="I54" s="20">
        <v>52.080000000000069</v>
      </c>
      <c r="J54" s="20">
        <v>47.429999999999964</v>
      </c>
      <c r="K54" s="51">
        <v>35.959999999999965</v>
      </c>
      <c r="L54" s="20">
        <v>38.750000000000036</v>
      </c>
      <c r="M54" s="20">
        <v>39.99</v>
      </c>
      <c r="N54" s="20">
        <v>47.119999999999969</v>
      </c>
      <c r="O54" s="20">
        <v>48.050000000000033</v>
      </c>
      <c r="P54" s="20">
        <v>42.78</v>
      </c>
      <c r="Q54" s="20">
        <v>37.200000000000003</v>
      </c>
      <c r="R54" s="20">
        <v>46.499999999999858</v>
      </c>
      <c r="S54" s="20">
        <v>45.880000000000067</v>
      </c>
      <c r="T54" s="20">
        <v>55.489999999999867</v>
      </c>
      <c r="U54" s="20">
        <v>49.910000000000004</v>
      </c>
      <c r="V54" s="20">
        <v>43.090000000000138</v>
      </c>
      <c r="W54" s="20">
        <v>38.129999999999932</v>
      </c>
      <c r="X54" s="20">
        <v>46.499999999999972</v>
      </c>
      <c r="Y54" s="20">
        <v>45.880000000000067</v>
      </c>
      <c r="Z54" s="20">
        <v>38.44000000000014</v>
      </c>
      <c r="AA54" s="20">
        <v>38.129999999999718</v>
      </c>
      <c r="AB54" s="20">
        <v>35.960000000000278</v>
      </c>
      <c r="AC54" s="20">
        <v>45.569999999999787</v>
      </c>
      <c r="AD54" s="20">
        <v>40.61</v>
      </c>
      <c r="AE54" s="20">
        <v>43.399999999999928</v>
      </c>
      <c r="AF54" s="20">
        <v>41.540000000000077</v>
      </c>
      <c r="AG54" s="20">
        <v>46.190000000000076</v>
      </c>
      <c r="AH54" s="20">
        <v>60.760000000000005</v>
      </c>
      <c r="AI54" s="20">
        <v>42.77999999999993</v>
      </c>
      <c r="AJ54" s="20">
        <v>49.290000000000106</v>
      </c>
      <c r="AK54" s="20">
        <v>41.229999999999933</v>
      </c>
      <c r="AL54" s="20">
        <v>39.059999999999931</v>
      </c>
      <c r="AM54" s="20">
        <v>40.299999999999926</v>
      </c>
      <c r="AN54" s="20">
        <v>48.050000000000004</v>
      </c>
      <c r="AO54" s="20">
        <v>49.290000000000077</v>
      </c>
      <c r="AP54" s="20">
        <v>53.320000000000206</v>
      </c>
      <c r="AQ54" s="20">
        <v>56.41999999999986</v>
      </c>
      <c r="AR54" s="20">
        <v>62.930000000000071</v>
      </c>
      <c r="AS54" s="20">
        <v>62.930000000000071</v>
      </c>
      <c r="AT54" s="20">
        <v>48.669999999999824</v>
      </c>
      <c r="AU54" s="20">
        <v>38.440000000000005</v>
      </c>
      <c r="AV54" s="20">
        <v>56.42000000000003</v>
      </c>
      <c r="AW54" s="20">
        <v>45.259999999999927</v>
      </c>
      <c r="AX54" s="20">
        <v>62.930000000000035</v>
      </c>
      <c r="AY54" s="20">
        <v>48.36000000000007</v>
      </c>
      <c r="AZ54" s="20">
        <v>46.809999999999789</v>
      </c>
      <c r="BA54" s="20">
        <v>40.920000000000073</v>
      </c>
      <c r="BB54" s="20">
        <v>47.119999999999969</v>
      </c>
      <c r="BC54" s="20">
        <v>55.179999999999971</v>
      </c>
      <c r="BD54" s="20">
        <v>43.710000000000072</v>
      </c>
      <c r="BE54" s="20">
        <v>47.429999999999929</v>
      </c>
      <c r="BF54" s="20">
        <v>39.370000000000289</v>
      </c>
      <c r="BG54" s="20">
        <v>48.050000000000004</v>
      </c>
      <c r="BH54" s="20">
        <v>46.189999999999934</v>
      </c>
      <c r="BI54" s="20">
        <v>48.980000000000068</v>
      </c>
      <c r="BJ54" s="20">
        <v>38.749999999999858</v>
      </c>
      <c r="BK54" s="20">
        <v>42.78</v>
      </c>
      <c r="BL54" s="20">
        <v>63.549999999999862</v>
      </c>
      <c r="BM54" s="20">
        <v>62.930000000000149</v>
      </c>
      <c r="BN54" s="52">
        <v>30.069999999999862</v>
      </c>
      <c r="BO54" s="17">
        <f t="shared" si="112"/>
        <v>45.16699999999998</v>
      </c>
      <c r="BP54" s="26">
        <f t="shared" si="113"/>
        <v>46.946976744186038</v>
      </c>
      <c r="BQ54" s="17">
        <f t="shared" si="0"/>
        <v>46.607090909090921</v>
      </c>
      <c r="BR54">
        <f t="shared" si="1"/>
        <v>0.7598253275109168</v>
      </c>
      <c r="BS54">
        <f t="shared" si="2"/>
        <v>0.81610446137105586</v>
      </c>
      <c r="BT54">
        <f t="shared" si="3"/>
        <v>0.92694610778443154</v>
      </c>
      <c r="BU54">
        <f t="shared" si="4"/>
        <v>0.97959183673469297</v>
      </c>
      <c r="BV54">
        <f t="shared" si="5"/>
        <v>0.96573208722741466</v>
      </c>
      <c r="BW54">
        <f t="shared" si="6"/>
        <v>0.84403669724770658</v>
      </c>
      <c r="BX54">
        <f t="shared" si="7"/>
        <v>0.75709779179810643</v>
      </c>
      <c r="BY54">
        <f t="shared" si="8"/>
        <v>0.88062622309197458</v>
      </c>
      <c r="BZ54">
        <f t="shared" si="9"/>
        <v>0.97689768976897662</v>
      </c>
      <c r="CA54">
        <f t="shared" si="10"/>
        <v>1.0209125475285161</v>
      </c>
      <c r="CB54">
        <f t="shared" si="11"/>
        <v>0.91825095057034234</v>
      </c>
      <c r="CC54">
        <f t="shared" si="12"/>
        <v>0.75406871609403481</v>
      </c>
      <c r="CD54">
        <f t="shared" si="13"/>
        <v>0.78930481283422349</v>
      </c>
      <c r="CE54">
        <f t="shared" si="14"/>
        <v>0.87209302325581384</v>
      </c>
      <c r="CF54">
        <f t="shared" si="15"/>
        <v>0.93670886075949467</v>
      </c>
      <c r="CG54">
        <f t="shared" si="16"/>
        <v>0.73012757605495815</v>
      </c>
      <c r="CH54">
        <f t="shared" si="17"/>
        <v>0.72997032640948989</v>
      </c>
      <c r="CI54">
        <f t="shared" si="18"/>
        <v>0.72803347280335318</v>
      </c>
      <c r="CJ54">
        <f t="shared" si="19"/>
        <v>1.0079999999999945</v>
      </c>
      <c r="CK54">
        <f t="shared" si="20"/>
        <v>0.93127962085308069</v>
      </c>
      <c r="CL54">
        <f t="shared" si="21"/>
        <v>0.95781071835803711</v>
      </c>
      <c r="CM54">
        <f t="shared" si="22"/>
        <v>0.80319680319680564</v>
      </c>
      <c r="CN54">
        <f t="shared" si="23"/>
        <v>0.91786447638603752</v>
      </c>
      <c r="CO54">
        <f t="shared" si="24"/>
        <v>1.178356713426854</v>
      </c>
      <c r="CP54">
        <f t="shared" si="25"/>
        <v>0.88272921108741842</v>
      </c>
      <c r="CQ54">
        <f t="shared" si="26"/>
        <v>0.93621197252208299</v>
      </c>
      <c r="CR54">
        <f t="shared" si="27"/>
        <v>0.79088206144697559</v>
      </c>
      <c r="CS54">
        <f t="shared" si="28"/>
        <v>0.78504672897196093</v>
      </c>
      <c r="CT54">
        <f t="shared" si="29"/>
        <v>0.91281451141018077</v>
      </c>
      <c r="CU54">
        <f t="shared" si="30"/>
        <v>0.87611869995289637</v>
      </c>
      <c r="CV54">
        <f t="shared" si="31"/>
        <v>1.0324675324675339</v>
      </c>
      <c r="CW54">
        <f t="shared" si="32"/>
        <v>1.088607594936712</v>
      </c>
      <c r="CX54">
        <f t="shared" si="33"/>
        <v>0.96808510638297551</v>
      </c>
      <c r="CY54">
        <f t="shared" si="34"/>
        <v>1.1705910619894302</v>
      </c>
      <c r="CZ54">
        <f t="shared" si="35"/>
        <v>1.1705910619894302</v>
      </c>
      <c r="DA54">
        <f t="shared" si="36"/>
        <v>1.103044496487116</v>
      </c>
      <c r="DB54">
        <f t="shared" si="37"/>
        <v>0.81578947368421117</v>
      </c>
      <c r="DC54">
        <f t="shared" si="38"/>
        <v>1.0811881188118802</v>
      </c>
      <c r="DD54">
        <f t="shared" si="39"/>
        <v>0.94702702702702679</v>
      </c>
      <c r="DE54">
        <f t="shared" si="40"/>
        <v>1.2059405940594052</v>
      </c>
      <c r="DF54">
        <f t="shared" si="41"/>
        <v>0.9873417721519</v>
      </c>
      <c r="DG54">
        <f t="shared" si="42"/>
        <v>0.90239043824700793</v>
      </c>
      <c r="DH54">
        <f t="shared" si="43"/>
        <v>0.77495107632094073</v>
      </c>
      <c r="DI54">
        <f t="shared" si="44"/>
        <v>1.002197802197802</v>
      </c>
      <c r="DJ54">
        <f t="shared" si="45"/>
        <v>1.095384615384615</v>
      </c>
      <c r="DK54">
        <f t="shared" si="46"/>
        <v>0.83928571428571452</v>
      </c>
      <c r="DL54">
        <f t="shared" si="47"/>
        <v>0.80809859154929586</v>
      </c>
      <c r="DM54">
        <f t="shared" si="48"/>
        <v>0.87385321100917879</v>
      </c>
      <c r="DN54">
        <f t="shared" si="49"/>
        <v>1.0714285714285732</v>
      </c>
      <c r="DO54">
        <f t="shared" si="50"/>
        <v>1.0275862068965491</v>
      </c>
      <c r="DP54">
        <f t="shared" si="51"/>
        <v>0.9604863221884502</v>
      </c>
      <c r="DQ54">
        <f t="shared" si="52"/>
        <v>0.75452716297786371</v>
      </c>
      <c r="DR54">
        <f t="shared" si="53"/>
        <v>0.87991498405951274</v>
      </c>
      <c r="DS54">
        <f t="shared" si="54"/>
        <v>0.98715890850721943</v>
      </c>
      <c r="DT54">
        <f t="shared" si="55"/>
        <v>0.90920436817472661</v>
      </c>
      <c r="DU54">
        <f t="shared" si="56"/>
        <v>0.93041863123303303</v>
      </c>
      <c r="DV54">
        <f t="shared" si="57"/>
        <v>0.90920436817472661</v>
      </c>
      <c r="DW54">
        <f t="shared" si="58"/>
        <v>0</v>
      </c>
      <c r="DX54">
        <f t="shared" si="59"/>
        <v>7.7586206896553751</v>
      </c>
      <c r="DY54">
        <f t="shared" si="60"/>
        <v>11.206896551724251</v>
      </c>
      <c r="DZ54">
        <f t="shared" si="61"/>
        <v>31.034482758620729</v>
      </c>
      <c r="EA54">
        <f t="shared" si="62"/>
        <v>33.620689655172633</v>
      </c>
      <c r="EB54">
        <f t="shared" si="63"/>
        <v>18.96551724137943</v>
      </c>
      <c r="EC54">
        <f t="shared" si="64"/>
        <v>3.4482758620690732</v>
      </c>
      <c r="ED54">
        <f t="shared" si="65"/>
        <v>29.310344827585936</v>
      </c>
      <c r="EE54">
        <f t="shared" si="66"/>
        <v>27.586206896552035</v>
      </c>
      <c r="EF54">
        <f t="shared" si="67"/>
        <v>54.310344827585986</v>
      </c>
      <c r="EG54">
        <f t="shared" si="68"/>
        <v>38.793103448276007</v>
      </c>
      <c r="EH54">
        <f t="shared" si="69"/>
        <v>19.827586206897053</v>
      </c>
      <c r="EI54">
        <f t="shared" si="70"/>
        <v>6.0344827586206007</v>
      </c>
      <c r="EJ54">
        <f t="shared" si="71"/>
        <v>29.310344827586256</v>
      </c>
      <c r="EK54">
        <f t="shared" si="72"/>
        <v>27.586206896552035</v>
      </c>
      <c r="EL54">
        <f t="shared" si="73"/>
        <v>6.8965517241384235</v>
      </c>
      <c r="EM54">
        <f t="shared" si="74"/>
        <v>6.0344827586200083</v>
      </c>
      <c r="EN54">
        <f t="shared" si="75"/>
        <v>8.6940712940613019E-13</v>
      </c>
      <c r="EO54">
        <f t="shared" si="76"/>
        <v>26.724137931034015</v>
      </c>
      <c r="EP54">
        <f t="shared" si="77"/>
        <v>12.931034482758728</v>
      </c>
      <c r="EQ54">
        <f t="shared" si="78"/>
        <v>20.689655172413708</v>
      </c>
      <c r="ER54">
        <f t="shared" si="79"/>
        <v>15.51724137931067</v>
      </c>
      <c r="ES54">
        <f t="shared" si="80"/>
        <v>28.448275862069298</v>
      </c>
      <c r="ET54">
        <f t="shared" si="81"/>
        <v>68.965517241379487</v>
      </c>
      <c r="EU54">
        <f t="shared" si="82"/>
        <v>18.965517241379231</v>
      </c>
      <c r="EV54">
        <f t="shared" si="83"/>
        <v>37.0689655172418</v>
      </c>
      <c r="EW54">
        <f t="shared" si="84"/>
        <v>14.655172413793027</v>
      </c>
      <c r="EX54">
        <f t="shared" si="85"/>
        <v>8.6206896551723275</v>
      </c>
      <c r="EY54">
        <f t="shared" si="86"/>
        <v>12.068965517241281</v>
      </c>
      <c r="EZ54">
        <f t="shared" si="87"/>
        <v>33.620689655172555</v>
      </c>
      <c r="FA54">
        <f t="shared" si="88"/>
        <v>37.068965517241722</v>
      </c>
      <c r="FB54">
        <f t="shared" si="89"/>
        <v>48.275862068966234</v>
      </c>
      <c r="FC54">
        <f t="shared" si="90"/>
        <v>56.896551724137687</v>
      </c>
      <c r="FD54">
        <f t="shared" si="91"/>
        <v>75.000000000000369</v>
      </c>
      <c r="FE54">
        <f t="shared" si="92"/>
        <v>75.000000000000369</v>
      </c>
      <c r="FF54">
        <f t="shared" si="93"/>
        <v>35.344827586206542</v>
      </c>
      <c r="FG54">
        <f t="shared" si="94"/>
        <v>6.8965517241380478</v>
      </c>
      <c r="FH54">
        <f t="shared" si="95"/>
        <v>56.896551724138163</v>
      </c>
      <c r="FI54">
        <f t="shared" si="96"/>
        <v>25.86206896551716</v>
      </c>
      <c r="FJ54">
        <f t="shared" si="97"/>
        <v>75.00000000000027</v>
      </c>
      <c r="FK54">
        <f t="shared" si="98"/>
        <v>34.482758620689978</v>
      </c>
      <c r="FL54">
        <f t="shared" si="99"/>
        <v>30.172413793102987</v>
      </c>
      <c r="FM54">
        <f t="shared" si="100"/>
        <v>13.793103448276176</v>
      </c>
      <c r="FN54">
        <f t="shared" si="101"/>
        <v>31.034482758620729</v>
      </c>
      <c r="FO54">
        <f t="shared" si="102"/>
        <v>53.448275862069039</v>
      </c>
      <c r="FP54">
        <f t="shared" si="103"/>
        <v>21.551724137931352</v>
      </c>
      <c r="FQ54">
        <f t="shared" si="104"/>
        <v>31.896551724137861</v>
      </c>
      <c r="FR54">
        <f t="shared" si="105"/>
        <v>9.4827586206905643</v>
      </c>
      <c r="FS54">
        <f t="shared" si="106"/>
        <v>33.620689655172555</v>
      </c>
      <c r="FT54">
        <f t="shared" si="107"/>
        <v>28.448275862068904</v>
      </c>
      <c r="FU54">
        <f t="shared" si="108"/>
        <v>36.206896551724462</v>
      </c>
      <c r="FV54">
        <f t="shared" si="109"/>
        <v>7.7586206896548813</v>
      </c>
      <c r="FW54">
        <f t="shared" si="110"/>
        <v>18.96551724137943</v>
      </c>
      <c r="FX54">
        <f t="shared" si="111"/>
        <v>76.724137931034278</v>
      </c>
    </row>
    <row r="55" spans="1:180">
      <c r="A55">
        <v>48</v>
      </c>
      <c r="B55">
        <v>1</v>
      </c>
      <c r="C55">
        <v>0</v>
      </c>
      <c r="E55" s="21">
        <v>58.28</v>
      </c>
      <c r="F55" s="21">
        <v>51.460000000000136</v>
      </c>
      <c r="G55" s="21">
        <v>47.119999999999862</v>
      </c>
      <c r="H55" s="21">
        <v>48.669999999999931</v>
      </c>
      <c r="I55" s="21">
        <v>44.950000000000209</v>
      </c>
      <c r="J55" s="21">
        <v>49.910000000000075</v>
      </c>
      <c r="K55" s="53">
        <v>45.259999999999792</v>
      </c>
      <c r="L55" s="21">
        <v>51.77000000000011</v>
      </c>
      <c r="M55" s="21">
        <v>44.63999999999993</v>
      </c>
      <c r="N55" s="21">
        <v>45.880000000000038</v>
      </c>
      <c r="O55" s="21">
        <v>54.87</v>
      </c>
      <c r="P55" s="21">
        <v>53.94</v>
      </c>
      <c r="Q55" s="21">
        <v>53.63</v>
      </c>
      <c r="R55" s="21">
        <v>53.63</v>
      </c>
      <c r="S55" s="21">
        <v>38.130000000000138</v>
      </c>
      <c r="T55" s="21">
        <v>53.010000000000069</v>
      </c>
      <c r="U55" s="21">
        <v>60.13999999999993</v>
      </c>
      <c r="V55" s="21">
        <v>48.359999999999864</v>
      </c>
      <c r="W55" s="21">
        <v>46.190000000000005</v>
      </c>
      <c r="X55" s="21">
        <v>52.7</v>
      </c>
      <c r="Y55" s="21">
        <v>45.880000000000038</v>
      </c>
      <c r="Z55" s="21">
        <v>57.660000000000004</v>
      </c>
      <c r="AA55" s="21">
        <v>50.840000000000217</v>
      </c>
      <c r="AB55" s="21">
        <v>52.389999999999866</v>
      </c>
      <c r="AC55" s="21">
        <v>41.850000000000144</v>
      </c>
      <c r="AD55" s="21">
        <v>52.080000000000069</v>
      </c>
      <c r="AE55" s="21">
        <v>41.85</v>
      </c>
      <c r="AF55" s="21">
        <v>53.629999999999718</v>
      </c>
      <c r="AG55" s="21">
        <v>48.050000000000004</v>
      </c>
      <c r="AH55" s="21">
        <v>47.74</v>
      </c>
      <c r="AI55" s="21">
        <v>48.05000000000021</v>
      </c>
      <c r="AJ55" s="21">
        <v>54.249999999999858</v>
      </c>
      <c r="AK55" s="21">
        <v>59.519999999999996</v>
      </c>
      <c r="AL55" s="21">
        <v>58.28</v>
      </c>
      <c r="AM55" s="21">
        <v>32.859999999999928</v>
      </c>
      <c r="AN55" s="21">
        <v>54.87</v>
      </c>
      <c r="AO55" s="21">
        <v>43.399999999999928</v>
      </c>
      <c r="AP55" s="21">
        <v>52.700000000000209</v>
      </c>
      <c r="AQ55" s="21">
        <v>82.460000000000079</v>
      </c>
      <c r="AR55" s="20">
        <v>33.634999999999899</v>
      </c>
      <c r="AS55" s="20">
        <v>33.634999999999899</v>
      </c>
      <c r="AT55" s="21">
        <v>31.310000000000215</v>
      </c>
      <c r="AU55" s="21">
        <v>47.119999999999862</v>
      </c>
      <c r="AV55" s="21">
        <v>43.400000000000034</v>
      </c>
      <c r="AW55" s="21">
        <v>44.639999999999901</v>
      </c>
      <c r="AX55" s="21">
        <v>48.050000000000004</v>
      </c>
      <c r="AY55" s="21">
        <v>53.630000000000102</v>
      </c>
      <c r="AZ55" s="21">
        <v>55.489999999999995</v>
      </c>
      <c r="BA55" s="21">
        <v>52.389999999999901</v>
      </c>
      <c r="BB55" s="21">
        <v>50.219999999999857</v>
      </c>
      <c r="BC55" s="21">
        <v>43.71</v>
      </c>
      <c r="BD55" s="21">
        <v>52.390000000000143</v>
      </c>
      <c r="BE55" s="21">
        <v>62.929999999999715</v>
      </c>
      <c r="BF55" s="21">
        <v>38.440000000000282</v>
      </c>
      <c r="BG55" s="21">
        <v>40.919999999999789</v>
      </c>
      <c r="BH55" s="21">
        <v>43.090000000000138</v>
      </c>
      <c r="BI55" s="21">
        <v>54.25</v>
      </c>
      <c r="BJ55" s="21">
        <v>50.53000000000015</v>
      </c>
      <c r="BK55" s="21">
        <v>47.73999999999986</v>
      </c>
      <c r="BL55" s="21">
        <v>57.970000000000212</v>
      </c>
      <c r="BM55" s="21">
        <v>49.29</v>
      </c>
      <c r="BN55" s="54">
        <v>30.689999999999721</v>
      </c>
      <c r="BO55" s="17">
        <f t="shared" si="112"/>
        <v>50.96400000000002</v>
      </c>
      <c r="BP55" s="26">
        <f t="shared" si="113"/>
        <v>49.095348837209308</v>
      </c>
      <c r="BQ55" s="17">
        <f t="shared" si="0"/>
        <v>49.104000000000006</v>
      </c>
      <c r="BR55">
        <f t="shared" si="1"/>
        <v>0.95633187772925399</v>
      </c>
      <c r="BS55">
        <f t="shared" si="2"/>
        <v>1.0903155603917318</v>
      </c>
      <c r="BT55">
        <f t="shared" si="3"/>
        <v>1.0347305389221544</v>
      </c>
      <c r="BU55">
        <f t="shared" si="4"/>
        <v>0.95381310418904452</v>
      </c>
      <c r="BV55">
        <f t="shared" si="5"/>
        <v>1.1028037383177567</v>
      </c>
      <c r="BW55">
        <f t="shared" si="6"/>
        <v>1.0642201834862386</v>
      </c>
      <c r="BX55">
        <f t="shared" si="7"/>
        <v>1.0914826498422701</v>
      </c>
      <c r="BY55">
        <f t="shared" si="8"/>
        <v>1.0156555772994138</v>
      </c>
      <c r="BZ55">
        <f t="shared" si="9"/>
        <v>0.81188118811881338</v>
      </c>
      <c r="CA55">
        <f t="shared" si="10"/>
        <v>0.97528517110266422</v>
      </c>
      <c r="CB55">
        <f t="shared" si="11"/>
        <v>1.1064638783269949</v>
      </c>
      <c r="CC55">
        <f t="shared" si="12"/>
        <v>0.84629294755876783</v>
      </c>
      <c r="CD55">
        <f t="shared" si="13"/>
        <v>0.95614973262032132</v>
      </c>
      <c r="CE55">
        <f t="shared" si="14"/>
        <v>0.98837209302325635</v>
      </c>
      <c r="CF55">
        <f t="shared" si="15"/>
        <v>0.93670886075949411</v>
      </c>
      <c r="CG55">
        <f t="shared" si="16"/>
        <v>1.0951913640824333</v>
      </c>
      <c r="CH55">
        <f t="shared" si="17"/>
        <v>0.97329376854599781</v>
      </c>
      <c r="CI55">
        <f t="shared" si="18"/>
        <v>1.0606694560669432</v>
      </c>
      <c r="CJ55">
        <f t="shared" si="19"/>
        <v>0.92571428571428815</v>
      </c>
      <c r="CK55">
        <f t="shared" si="20"/>
        <v>1.1943127962085325</v>
      </c>
      <c r="CL55">
        <f t="shared" si="21"/>
        <v>0.92360319270239455</v>
      </c>
      <c r="CM55">
        <f t="shared" si="22"/>
        <v>1.0369630369630327</v>
      </c>
      <c r="CN55">
        <f t="shared" si="23"/>
        <v>0.95482546201231944</v>
      </c>
      <c r="CO55">
        <f t="shared" si="24"/>
        <v>0.92585170340681378</v>
      </c>
      <c r="CP55">
        <f t="shared" si="25"/>
        <v>0.99147121535181648</v>
      </c>
      <c r="CQ55">
        <f t="shared" si="26"/>
        <v>1.0304219823356211</v>
      </c>
      <c r="CR55">
        <f t="shared" si="27"/>
        <v>1.1417244796828538</v>
      </c>
      <c r="CS55">
        <f t="shared" si="28"/>
        <v>1.171339563862928</v>
      </c>
      <c r="CT55">
        <f t="shared" si="29"/>
        <v>0.74429490930368558</v>
      </c>
      <c r="CU55">
        <f t="shared" si="30"/>
        <v>1.0004710315591139</v>
      </c>
      <c r="CV55">
        <f t="shared" si="31"/>
        <v>0.9090909090909074</v>
      </c>
      <c r="CW55">
        <f t="shared" si="32"/>
        <v>1.0759493670886109</v>
      </c>
      <c r="CX55">
        <f t="shared" si="33"/>
        <v>1.4148936170212767</v>
      </c>
      <c r="CY55">
        <f t="shared" si="34"/>
        <v>0.62566074002883076</v>
      </c>
      <c r="CZ55">
        <f t="shared" si="35"/>
        <v>0.62566074002883076</v>
      </c>
      <c r="DA55">
        <f t="shared" si="36"/>
        <v>0.70960187353630499</v>
      </c>
      <c r="DB55">
        <f t="shared" si="37"/>
        <v>0.99999999999999778</v>
      </c>
      <c r="DC55">
        <f t="shared" si="38"/>
        <v>0.83168316831683098</v>
      </c>
      <c r="DD55">
        <f t="shared" si="39"/>
        <v>0.93405405405405328</v>
      </c>
      <c r="DE55">
        <f t="shared" si="40"/>
        <v>0.92079207920791983</v>
      </c>
      <c r="DF55">
        <f t="shared" si="41"/>
        <v>1.0949367088607613</v>
      </c>
      <c r="DG55">
        <f t="shared" si="42"/>
        <v>1.0697211155378485</v>
      </c>
      <c r="DH55">
        <f t="shared" si="43"/>
        <v>0.99217221135029166</v>
      </c>
      <c r="DI55">
        <f t="shared" si="44"/>
        <v>1.0681318681318654</v>
      </c>
      <c r="DJ55">
        <f t="shared" si="45"/>
        <v>0.86769230769230787</v>
      </c>
      <c r="DK55">
        <f t="shared" si="46"/>
        <v>1.0059523809523823</v>
      </c>
      <c r="DL55">
        <f t="shared" si="47"/>
        <v>1.0721830985915461</v>
      </c>
      <c r="DM55">
        <f t="shared" si="48"/>
        <v>0.85321100917431625</v>
      </c>
      <c r="DN55">
        <f t="shared" si="49"/>
        <v>0.91244239631336066</v>
      </c>
      <c r="DO55">
        <f t="shared" si="50"/>
        <v>0.95862068965517455</v>
      </c>
      <c r="DP55">
        <f t="shared" si="51"/>
        <v>1.0638297872340414</v>
      </c>
      <c r="DQ55">
        <f t="shared" si="52"/>
        <v>0.98390342052314073</v>
      </c>
      <c r="DR55">
        <f t="shared" si="53"/>
        <v>0.98193411264611996</v>
      </c>
      <c r="DS55">
        <f t="shared" si="54"/>
        <v>0.90048154093098109</v>
      </c>
      <c r="DT55">
        <f t="shared" si="55"/>
        <v>1.0258970358814357</v>
      </c>
      <c r="DU55">
        <f t="shared" si="56"/>
        <v>0.9729961423060437</v>
      </c>
      <c r="DV55">
        <f t="shared" si="57"/>
        <v>1.0258970358814357</v>
      </c>
      <c r="DW55">
        <f t="shared" si="58"/>
        <v>0</v>
      </c>
      <c r="DX55">
        <f t="shared" si="59"/>
        <v>14.383561643836384</v>
      </c>
      <c r="DY55">
        <f t="shared" si="60"/>
        <v>-1.3698630136983325</v>
      </c>
      <c r="DZ55">
        <f t="shared" si="61"/>
        <v>1.3698630136991803</v>
      </c>
      <c r="EA55">
        <f t="shared" si="62"/>
        <v>21.232876712329318</v>
      </c>
      <c r="EB55">
        <f t="shared" si="63"/>
        <v>19.178082191781364</v>
      </c>
      <c r="EC55">
        <f t="shared" si="64"/>
        <v>18.493150684932058</v>
      </c>
      <c r="ED55">
        <f t="shared" si="65"/>
        <v>18.493150684932058</v>
      </c>
      <c r="EE55">
        <f t="shared" si="66"/>
        <v>-15.753424657533554</v>
      </c>
      <c r="EF55">
        <f t="shared" si="67"/>
        <v>17.123287671233566</v>
      </c>
      <c r="EG55">
        <f t="shared" si="68"/>
        <v>32.876712328767574</v>
      </c>
      <c r="EH55">
        <f t="shared" si="69"/>
        <v>6.8493150684933415</v>
      </c>
      <c r="EI55">
        <f t="shared" si="70"/>
        <v>2.054794520548425</v>
      </c>
      <c r="EJ55">
        <f t="shared" si="71"/>
        <v>16.438356164384103</v>
      </c>
      <c r="EK55">
        <f t="shared" si="72"/>
        <v>1.3698630136991803</v>
      </c>
      <c r="EL55">
        <f t="shared" si="73"/>
        <v>27.397260273973195</v>
      </c>
      <c r="EM55">
        <f t="shared" si="74"/>
        <v>12.328767123288666</v>
      </c>
      <c r="EN55">
        <f t="shared" si="75"/>
        <v>15.753424657534481</v>
      </c>
      <c r="EO55">
        <f t="shared" si="76"/>
        <v>-7.534246575341724</v>
      </c>
      <c r="EP55">
        <f t="shared" si="77"/>
        <v>15.068493150685613</v>
      </c>
      <c r="EQ55">
        <f t="shared" si="78"/>
        <v>-7.5342465753420376</v>
      </c>
      <c r="ER55">
        <f t="shared" si="79"/>
        <v>18.493150684931429</v>
      </c>
      <c r="ES55">
        <f t="shared" si="80"/>
        <v>6.1643835616443328</v>
      </c>
      <c r="ET55">
        <f t="shared" si="81"/>
        <v>5.4794520547950105</v>
      </c>
      <c r="EU55">
        <f t="shared" si="82"/>
        <v>6.1643835616447884</v>
      </c>
      <c r="EV55">
        <f t="shared" si="83"/>
        <v>19.863013698630375</v>
      </c>
      <c r="EW55">
        <f t="shared" si="84"/>
        <v>31.50684931506909</v>
      </c>
      <c r="EX55">
        <f t="shared" si="85"/>
        <v>28.767123287671826</v>
      </c>
      <c r="EY55">
        <f t="shared" si="86"/>
        <v>-27.397260273972428</v>
      </c>
      <c r="EZ55">
        <f t="shared" si="87"/>
        <v>21.232876712329318</v>
      </c>
      <c r="FA55">
        <f t="shared" si="88"/>
        <v>-4.1095890410956102</v>
      </c>
      <c r="FB55">
        <f t="shared" si="89"/>
        <v>16.438356164384558</v>
      </c>
      <c r="FC55">
        <f t="shared" si="90"/>
        <v>82.191780821918826</v>
      </c>
      <c r="FD55">
        <f t="shared" si="91"/>
        <v>-25.684931506849196</v>
      </c>
      <c r="FE55">
        <f t="shared" si="92"/>
        <v>-25.684931506849196</v>
      </c>
      <c r="FF55">
        <f t="shared" si="93"/>
        <v>-30.821917808218384</v>
      </c>
      <c r="FG55">
        <f t="shared" si="94"/>
        <v>4.1095890410960649</v>
      </c>
      <c r="FH55">
        <f t="shared" si="95"/>
        <v>-4.1095890410953739</v>
      </c>
      <c r="FI55">
        <f t="shared" si="96"/>
        <v>-1.3698630136983954</v>
      </c>
      <c r="FJ55">
        <f t="shared" si="97"/>
        <v>6.1643835616443328</v>
      </c>
      <c r="FK55">
        <f t="shared" si="98"/>
        <v>18.493150684932278</v>
      </c>
      <c r="FL55">
        <f t="shared" si="99"/>
        <v>22.602739726027949</v>
      </c>
      <c r="FM55">
        <f t="shared" si="100"/>
        <v>15.753424657534559</v>
      </c>
      <c r="FN55">
        <f t="shared" si="101"/>
        <v>10.958904109589234</v>
      </c>
      <c r="FO55">
        <f t="shared" si="102"/>
        <v>-3.4246575342461298</v>
      </c>
      <c r="FP55">
        <f t="shared" si="103"/>
        <v>15.753424657535096</v>
      </c>
      <c r="FQ55">
        <f t="shared" si="104"/>
        <v>39.041095890410972</v>
      </c>
      <c r="FR55">
        <f t="shared" si="105"/>
        <v>-15.068493150683917</v>
      </c>
      <c r="FS55">
        <f t="shared" si="106"/>
        <v>-9.5890410958904635</v>
      </c>
      <c r="FT55">
        <f t="shared" si="107"/>
        <v>-4.7945205479444617</v>
      </c>
      <c r="FU55">
        <f t="shared" si="108"/>
        <v>19.863013698630688</v>
      </c>
      <c r="FV55">
        <f t="shared" si="109"/>
        <v>11.643835616439201</v>
      </c>
      <c r="FW55">
        <f t="shared" si="110"/>
        <v>5.4794520547946961</v>
      </c>
      <c r="FX55">
        <f t="shared" si="111"/>
        <v>28.082191780822974</v>
      </c>
    </row>
    <row r="56" spans="1:180">
      <c r="A56">
        <v>49</v>
      </c>
      <c r="B56">
        <v>1</v>
      </c>
      <c r="C56">
        <v>1</v>
      </c>
      <c r="E56" s="20">
        <v>51.459999999999866</v>
      </c>
      <c r="F56" s="20">
        <v>46.810000000000279</v>
      </c>
      <c r="G56" s="20">
        <v>46.499999999999929</v>
      </c>
      <c r="H56" s="20">
        <v>38.750000000000071</v>
      </c>
      <c r="I56" s="20">
        <v>51.459999999999717</v>
      </c>
      <c r="J56" s="20">
        <v>44.019999999999996</v>
      </c>
      <c r="K56" s="51">
        <v>39.060000000000102</v>
      </c>
      <c r="L56" s="20">
        <v>75.459999999999965</v>
      </c>
      <c r="M56" s="20">
        <v>85.75</v>
      </c>
      <c r="N56" s="20">
        <v>71.539999999999978</v>
      </c>
      <c r="O56" s="20">
        <v>73.5</v>
      </c>
      <c r="P56" s="20">
        <v>71.539999999999978</v>
      </c>
      <c r="Q56" s="20">
        <v>54.880000000000017</v>
      </c>
      <c r="R56" s="20">
        <v>59.780000000000015</v>
      </c>
      <c r="S56" s="20">
        <v>56.35</v>
      </c>
      <c r="T56" s="20">
        <v>59.780000000000015</v>
      </c>
      <c r="U56" s="20">
        <v>65.169999999999987</v>
      </c>
      <c r="V56" s="20">
        <v>63.700000000000031</v>
      </c>
      <c r="W56" s="20">
        <v>45.08000000000002</v>
      </c>
      <c r="X56" s="20">
        <v>49.980000000000018</v>
      </c>
      <c r="Y56" s="20">
        <v>57.33000000000002</v>
      </c>
      <c r="Z56" s="20">
        <v>51.939999999999976</v>
      </c>
      <c r="AA56" s="20">
        <v>46.550000000000004</v>
      </c>
      <c r="AB56" s="20">
        <v>47.530000000000015</v>
      </c>
      <c r="AC56" s="20">
        <v>49.489999999999974</v>
      </c>
      <c r="AD56" s="20">
        <v>61.250000000000007</v>
      </c>
      <c r="AE56" s="20">
        <v>38.710000000000029</v>
      </c>
      <c r="AF56" s="20">
        <v>42.139999999999972</v>
      </c>
      <c r="AG56" s="20">
        <v>51.940000000000047</v>
      </c>
      <c r="AH56" s="20">
        <v>43.609999999999964</v>
      </c>
      <c r="AI56" s="20">
        <v>40.180000000000014</v>
      </c>
      <c r="AJ56" s="20">
        <v>69.089999999999975</v>
      </c>
      <c r="AK56" s="20">
        <v>60.27000000000006</v>
      </c>
      <c r="AL56" s="20">
        <v>41.650000000000006</v>
      </c>
      <c r="AM56" s="20">
        <v>36.75</v>
      </c>
      <c r="AN56" s="20">
        <v>45.079999999999949</v>
      </c>
      <c r="AO56" s="20">
        <v>40.180000000000014</v>
      </c>
      <c r="AP56" s="20">
        <v>52.430000000000021</v>
      </c>
      <c r="AQ56" s="20">
        <v>50.960000000000029</v>
      </c>
      <c r="AR56" s="20">
        <v>42.139999999999972</v>
      </c>
      <c r="AS56" s="20">
        <v>42.139999999999972</v>
      </c>
      <c r="AT56" s="20">
        <v>60.760000000000034</v>
      </c>
      <c r="AU56" s="20">
        <v>47.039999999999978</v>
      </c>
      <c r="AV56" s="20">
        <v>46.060000000000031</v>
      </c>
      <c r="AW56" s="20">
        <v>42.139999999999972</v>
      </c>
      <c r="AX56" s="20">
        <v>42.629999999999946</v>
      </c>
      <c r="AY56" s="20">
        <v>38.710000000000029</v>
      </c>
      <c r="AZ56" s="20">
        <v>49</v>
      </c>
      <c r="BA56" s="20">
        <v>51.45</v>
      </c>
      <c r="BB56" s="20">
        <v>62.230000000000089</v>
      </c>
      <c r="BC56" s="20">
        <v>56.839999999999975</v>
      </c>
      <c r="BD56" s="20">
        <v>45.569999999999922</v>
      </c>
      <c r="BE56" s="20">
        <v>83.789999999999978</v>
      </c>
      <c r="BF56" s="20">
        <v>43.610000000000007</v>
      </c>
      <c r="BG56" s="20">
        <v>46.060000000000031</v>
      </c>
      <c r="BH56" s="20">
        <v>45.569999999999922</v>
      </c>
      <c r="BI56" s="20">
        <v>53.900000000000077</v>
      </c>
      <c r="BJ56" s="20">
        <v>58.800000000000004</v>
      </c>
      <c r="BK56" s="20">
        <v>33.810000000000031</v>
      </c>
      <c r="BL56" s="20">
        <v>61.739999999999974</v>
      </c>
      <c r="BM56" s="20">
        <v>47.040000000000042</v>
      </c>
      <c r="BN56" s="52">
        <v>34.300000000000004</v>
      </c>
      <c r="BO56" s="17">
        <f t="shared" si="112"/>
        <v>67.374999999999986</v>
      </c>
      <c r="BP56" s="26">
        <f t="shared" si="113"/>
        <v>49.763488372093008</v>
      </c>
      <c r="BQ56" s="17">
        <f t="shared" si="0"/>
        <v>52.634909090909076</v>
      </c>
      <c r="BR56">
        <f t="shared" si="1"/>
        <v>0.82532751091703327</v>
      </c>
      <c r="BS56">
        <f t="shared" si="2"/>
        <v>1.5892449717434785</v>
      </c>
      <c r="BT56">
        <f t="shared" si="3"/>
        <v>1.9876376279698673</v>
      </c>
      <c r="BU56">
        <f t="shared" si="4"/>
        <v>1.4872665534804745</v>
      </c>
      <c r="BV56">
        <f t="shared" si="5"/>
        <v>1.4772384684956281</v>
      </c>
      <c r="BW56">
        <f t="shared" si="6"/>
        <v>1.4114629574824895</v>
      </c>
      <c r="BX56">
        <f t="shared" si="7"/>
        <v>1.1169227638139809</v>
      </c>
      <c r="BY56">
        <f t="shared" si="8"/>
        <v>1.1321254971277079</v>
      </c>
      <c r="BZ56">
        <f t="shared" si="9"/>
        <v>1.1998296603853913</v>
      </c>
      <c r="CA56">
        <f t="shared" si="10"/>
        <v>1.0998405494909866</v>
      </c>
      <c r="CB56">
        <f t="shared" si="11"/>
        <v>1.199006500674598</v>
      </c>
      <c r="CC56">
        <f t="shared" si="12"/>
        <v>1.1147407104940796</v>
      </c>
      <c r="CD56">
        <f t="shared" si="13"/>
        <v>0.93317233051578474</v>
      </c>
      <c r="CE56">
        <f t="shared" si="14"/>
        <v>0.93735933983495956</v>
      </c>
      <c r="CF56">
        <f t="shared" si="15"/>
        <v>1.1704777460187832</v>
      </c>
      <c r="CG56">
        <f t="shared" si="16"/>
        <v>0.98654594953939567</v>
      </c>
      <c r="CH56">
        <f t="shared" si="17"/>
        <v>0.89116492773044864</v>
      </c>
      <c r="CI56">
        <f t="shared" si="18"/>
        <v>0.96227561074369072</v>
      </c>
      <c r="CJ56">
        <f t="shared" si="19"/>
        <v>1.0947096774193534</v>
      </c>
      <c r="CK56">
        <f t="shared" si="20"/>
        <v>1.4046017428527751</v>
      </c>
      <c r="CL56">
        <f t="shared" si="21"/>
        <v>0.85430536653547717</v>
      </c>
      <c r="CM56">
        <f t="shared" si="22"/>
        <v>0.81479810512068618</v>
      </c>
      <c r="CN56">
        <f t="shared" si="23"/>
        <v>1.0321255878651385</v>
      </c>
      <c r="CO56">
        <f t="shared" si="24"/>
        <v>0.84575602818540252</v>
      </c>
      <c r="CP56">
        <f t="shared" si="25"/>
        <v>0.82908040442946562</v>
      </c>
      <c r="CQ56">
        <f t="shared" si="26"/>
        <v>1.3122922536325938</v>
      </c>
      <c r="CR56">
        <f t="shared" si="27"/>
        <v>1.1561111288724071</v>
      </c>
      <c r="CS56">
        <f t="shared" si="28"/>
        <v>0.83710179881418934</v>
      </c>
      <c r="CT56">
        <f t="shared" si="29"/>
        <v>0.83240529266313168</v>
      </c>
      <c r="CU56">
        <f t="shared" si="30"/>
        <v>0.82196526522115543</v>
      </c>
      <c r="CV56">
        <f t="shared" si="31"/>
        <v>0.84164222873900307</v>
      </c>
      <c r="CW56">
        <f t="shared" si="32"/>
        <v>1.0704369130257243</v>
      </c>
      <c r="CX56">
        <f t="shared" si="33"/>
        <v>0.87439945092656113</v>
      </c>
      <c r="CY56">
        <f t="shared" si="34"/>
        <v>0.783866317372231</v>
      </c>
      <c r="CZ56">
        <f t="shared" si="35"/>
        <v>0.783866317372231</v>
      </c>
      <c r="DA56">
        <f t="shared" si="36"/>
        <v>1.3770491803278702</v>
      </c>
      <c r="DB56">
        <f t="shared" si="37"/>
        <v>0.99830220713073026</v>
      </c>
      <c r="DC56">
        <f t="shared" si="38"/>
        <v>0.88265729798786252</v>
      </c>
      <c r="DD56">
        <f t="shared" si="39"/>
        <v>0.88174367916303464</v>
      </c>
      <c r="DE56">
        <f t="shared" si="40"/>
        <v>0.81692749920153107</v>
      </c>
      <c r="DF56">
        <f t="shared" si="41"/>
        <v>0.7903225806451617</v>
      </c>
      <c r="DG56">
        <f t="shared" si="42"/>
        <v>0.94460866212569083</v>
      </c>
      <c r="DH56">
        <f t="shared" si="43"/>
        <v>0.97437030490499343</v>
      </c>
      <c r="DI56">
        <f t="shared" si="44"/>
        <v>1.3235732009925583</v>
      </c>
      <c r="DJ56">
        <f t="shared" si="45"/>
        <v>1.12833746898263</v>
      </c>
      <c r="DK56">
        <f t="shared" si="46"/>
        <v>0.87499999999999734</v>
      </c>
      <c r="DL56">
        <f t="shared" si="47"/>
        <v>1.4275897319400292</v>
      </c>
      <c r="DM56">
        <f t="shared" si="48"/>
        <v>0.96796389464338362</v>
      </c>
      <c r="DN56">
        <f t="shared" si="49"/>
        <v>1.0270551508844976</v>
      </c>
      <c r="DO56">
        <f t="shared" si="50"/>
        <v>1.013793103448273</v>
      </c>
      <c r="DP56">
        <f t="shared" si="51"/>
        <v>1.0569663692518878</v>
      </c>
      <c r="DQ56">
        <f t="shared" si="52"/>
        <v>1.1449341208541561</v>
      </c>
      <c r="DR56">
        <f t="shared" si="53"/>
        <v>0.69541668095026066</v>
      </c>
      <c r="DS56">
        <f t="shared" si="54"/>
        <v>0.95904313156940735</v>
      </c>
      <c r="DT56">
        <f t="shared" si="55"/>
        <v>1.3562477982990284</v>
      </c>
      <c r="DU56">
        <f t="shared" si="56"/>
        <v>0.98623766528858925</v>
      </c>
      <c r="DV56">
        <f t="shared" si="57"/>
        <v>1.3562477982990284</v>
      </c>
      <c r="DW56">
        <f t="shared" si="58"/>
        <v>0</v>
      </c>
      <c r="DX56">
        <f t="shared" si="59"/>
        <v>93.189964157705489</v>
      </c>
      <c r="DY56">
        <f t="shared" si="60"/>
        <v>119.53405017921091</v>
      </c>
      <c r="DZ56">
        <f t="shared" si="61"/>
        <v>83.15412186379875</v>
      </c>
      <c r="EA56">
        <f t="shared" si="62"/>
        <v>88.172043010752205</v>
      </c>
      <c r="EB56">
        <f t="shared" si="63"/>
        <v>83.15412186379875</v>
      </c>
      <c r="EC56">
        <f t="shared" si="64"/>
        <v>40.501792114695014</v>
      </c>
      <c r="ED56">
        <f t="shared" si="65"/>
        <v>53.046594982078496</v>
      </c>
      <c r="EE56">
        <f t="shared" si="66"/>
        <v>44.26523297491002</v>
      </c>
      <c r="EF56">
        <f t="shared" si="67"/>
        <v>53.046594982078496</v>
      </c>
      <c r="EG56">
        <f t="shared" si="68"/>
        <v>66.845878136200255</v>
      </c>
      <c r="EH56">
        <f t="shared" si="69"/>
        <v>63.082437275985313</v>
      </c>
      <c r="EI56">
        <f t="shared" si="70"/>
        <v>15.412186379928064</v>
      </c>
      <c r="EJ56">
        <f t="shared" si="71"/>
        <v>27.956989247311544</v>
      </c>
      <c r="EK56">
        <f t="shared" si="72"/>
        <v>46.774193548386769</v>
      </c>
      <c r="EL56">
        <f t="shared" si="73"/>
        <v>32.974910394264825</v>
      </c>
      <c r="EM56">
        <f t="shared" si="74"/>
        <v>19.175627240143069</v>
      </c>
      <c r="EN56">
        <f t="shared" si="75"/>
        <v>21.684587813619792</v>
      </c>
      <c r="EO56">
        <f t="shared" si="76"/>
        <v>26.702508960573081</v>
      </c>
      <c r="EP56">
        <f t="shared" si="77"/>
        <v>56.810035842293516</v>
      </c>
      <c r="EQ56">
        <f t="shared" si="78"/>
        <v>-0.89605734767043399</v>
      </c>
      <c r="ER56">
        <f t="shared" si="79"/>
        <v>7.8853046594978551</v>
      </c>
      <c r="ES56">
        <f t="shared" si="80"/>
        <v>32.974910394265002</v>
      </c>
      <c r="ET56">
        <f t="shared" si="81"/>
        <v>11.648745519712879</v>
      </c>
      <c r="EU56">
        <f t="shared" si="82"/>
        <v>2.8673835125445706</v>
      </c>
      <c r="EV56">
        <f t="shared" si="83"/>
        <v>76.881720430107009</v>
      </c>
      <c r="EW56">
        <f t="shared" si="84"/>
        <v>54.301075268816959</v>
      </c>
      <c r="EX56">
        <f t="shared" si="85"/>
        <v>6.6308243727595935</v>
      </c>
      <c r="EY56">
        <f t="shared" si="86"/>
        <v>-5.9139784946239011</v>
      </c>
      <c r="EZ56">
        <f t="shared" si="87"/>
        <v>15.412186379927883</v>
      </c>
      <c r="FA56">
        <f t="shared" si="88"/>
        <v>2.8673835125445706</v>
      </c>
      <c r="FB56">
        <f t="shared" si="89"/>
        <v>34.229390681003288</v>
      </c>
      <c r="FC56">
        <f t="shared" si="90"/>
        <v>30.465949820788264</v>
      </c>
      <c r="FD56">
        <f t="shared" si="91"/>
        <v>7.8853046594978551</v>
      </c>
      <c r="FE56">
        <f t="shared" si="92"/>
        <v>7.8853046594978551</v>
      </c>
      <c r="FF56">
        <f t="shared" si="93"/>
        <v>55.555555555555237</v>
      </c>
      <c r="FG56">
        <f t="shared" si="94"/>
        <v>20.430107526881351</v>
      </c>
      <c r="FH56">
        <f t="shared" si="95"/>
        <v>17.92114695340479</v>
      </c>
      <c r="FI56">
        <f t="shared" si="96"/>
        <v>7.8853046594978551</v>
      </c>
      <c r="FJ56">
        <f t="shared" si="97"/>
        <v>9.1397849462361354</v>
      </c>
      <c r="FK56">
        <f t="shared" si="98"/>
        <v>-0.89605734767043399</v>
      </c>
      <c r="FL56">
        <f t="shared" si="99"/>
        <v>25.448028673834798</v>
      </c>
      <c r="FM56">
        <f t="shared" si="100"/>
        <v>31.72043010752655</v>
      </c>
      <c r="FN56">
        <f t="shared" si="101"/>
        <v>59.318996415770421</v>
      </c>
      <c r="FO56">
        <f t="shared" si="102"/>
        <v>45.519713261648306</v>
      </c>
      <c r="FP56">
        <f t="shared" si="103"/>
        <v>16.666666666666163</v>
      </c>
      <c r="FQ56">
        <f t="shared" si="104"/>
        <v>114.51612903225745</v>
      </c>
      <c r="FR56">
        <f t="shared" si="105"/>
        <v>11.648745519712987</v>
      </c>
      <c r="FS56">
        <f t="shared" si="106"/>
        <v>17.92114695340479</v>
      </c>
      <c r="FT56">
        <f t="shared" si="107"/>
        <v>16.666666666666163</v>
      </c>
      <c r="FU56">
        <f t="shared" si="108"/>
        <v>37.992831541218472</v>
      </c>
      <c r="FV56">
        <f t="shared" si="109"/>
        <v>50.537634408601775</v>
      </c>
      <c r="FW56">
        <f t="shared" si="110"/>
        <v>-13.44086021505391</v>
      </c>
      <c r="FX56">
        <f t="shared" si="111"/>
        <v>58.064516129031773</v>
      </c>
    </row>
    <row r="57" spans="1:180">
      <c r="A57">
        <v>50</v>
      </c>
      <c r="B57">
        <v>1</v>
      </c>
      <c r="C57">
        <v>0</v>
      </c>
      <c r="E57" s="21">
        <v>55.490000000000073</v>
      </c>
      <c r="F57" s="21">
        <v>60.449999999999939</v>
      </c>
      <c r="G57" s="21">
        <v>43.4</v>
      </c>
      <c r="H57" s="21">
        <v>42.780000000000072</v>
      </c>
      <c r="I57" s="21">
        <v>44.019999999999996</v>
      </c>
      <c r="J57" s="21">
        <v>45.260000000000041</v>
      </c>
      <c r="K57" s="53">
        <v>39.37000000000004</v>
      </c>
      <c r="L57" s="21">
        <v>47.430000000000071</v>
      </c>
      <c r="M57" s="21">
        <v>45.259999999999899</v>
      </c>
      <c r="N57" s="21">
        <v>45.88</v>
      </c>
      <c r="O57" s="21">
        <v>48.050000000000104</v>
      </c>
      <c r="P57" s="21">
        <v>51.45999999999993</v>
      </c>
      <c r="Q57" s="21">
        <v>48.36000000000007</v>
      </c>
      <c r="R57" s="21">
        <v>58.28</v>
      </c>
      <c r="S57" s="21">
        <v>50.529999999999973</v>
      </c>
      <c r="T57" s="21">
        <v>53.630000000000102</v>
      </c>
      <c r="U57" s="21">
        <v>53.629999999999974</v>
      </c>
      <c r="V57" s="21">
        <v>59.519999999999968</v>
      </c>
      <c r="W57" s="21">
        <v>48.36000000000007</v>
      </c>
      <c r="X57" s="21">
        <v>62.930000000000007</v>
      </c>
      <c r="Y57" s="21">
        <v>53.009999999999927</v>
      </c>
      <c r="Z57" s="21">
        <v>62.310000000000009</v>
      </c>
      <c r="AA57" s="21">
        <v>61.38000000000028</v>
      </c>
      <c r="AB57" s="21">
        <v>48.669999999999717</v>
      </c>
      <c r="AC57" s="21">
        <v>42.780000000000214</v>
      </c>
      <c r="AD57" s="21">
        <v>40.609999999999864</v>
      </c>
      <c r="AE57" s="21">
        <v>43.090000000000074</v>
      </c>
      <c r="AF57" s="21">
        <v>51.769999999999854</v>
      </c>
      <c r="AG57" s="21">
        <v>58.590000000000281</v>
      </c>
      <c r="AH57" s="21">
        <v>54.249999999999794</v>
      </c>
      <c r="AI57" s="21">
        <v>48.98000000000004</v>
      </c>
      <c r="AJ57" s="21">
        <v>51.459999999999965</v>
      </c>
      <c r="AK57" s="21">
        <v>57.660000000000075</v>
      </c>
      <c r="AL57" s="21">
        <v>48.670000000000073</v>
      </c>
      <c r="AM57" s="21">
        <v>39.059999999999789</v>
      </c>
      <c r="AN57" s="21">
        <v>57.970000000000212</v>
      </c>
      <c r="AO57" s="21">
        <v>40.299999999999791</v>
      </c>
      <c r="AP57" s="21">
        <v>38.440000000000005</v>
      </c>
      <c r="AQ57" s="21">
        <v>51.150000000000212</v>
      </c>
      <c r="AR57" s="20">
        <v>53.164999999999928</v>
      </c>
      <c r="AS57" s="20">
        <v>53.164999999999928</v>
      </c>
      <c r="AT57" s="21">
        <v>38.12999999999986</v>
      </c>
      <c r="AU57" s="21">
        <v>44.95</v>
      </c>
      <c r="AV57" s="21">
        <v>42.47</v>
      </c>
      <c r="AW57" s="21">
        <v>40.300000000000146</v>
      </c>
      <c r="AX57" s="21">
        <v>58.89999999999997</v>
      </c>
      <c r="AY57" s="21">
        <v>48.049999999999969</v>
      </c>
      <c r="AZ57" s="21">
        <v>44.33000000000014</v>
      </c>
      <c r="BA57" s="21">
        <v>45.879999999999932</v>
      </c>
      <c r="BB57" s="21">
        <v>48.050000000000004</v>
      </c>
      <c r="BC57" s="21">
        <v>59.210000000000036</v>
      </c>
      <c r="BD57" s="21">
        <v>58.280000000000278</v>
      </c>
      <c r="BE57" s="21">
        <v>56.110000000000007</v>
      </c>
      <c r="BF57" s="21">
        <v>45.569999999999787</v>
      </c>
      <c r="BG57" s="21">
        <v>49.6</v>
      </c>
      <c r="BH57" s="21">
        <v>42.159999999999926</v>
      </c>
      <c r="BI57" s="21">
        <v>48.670000000000144</v>
      </c>
      <c r="BJ57" s="21">
        <v>48.979999999999933</v>
      </c>
      <c r="BK57" s="21">
        <v>48.049999999999933</v>
      </c>
      <c r="BL57" s="21">
        <v>63.549999999999933</v>
      </c>
      <c r="BM57" s="21">
        <v>36.269999999999996</v>
      </c>
      <c r="BN57" s="54">
        <v>29.14000000000021</v>
      </c>
      <c r="BO57" s="17">
        <f t="shared" si="112"/>
        <v>50.251000000000012</v>
      </c>
      <c r="BP57" s="26">
        <f t="shared" si="113"/>
        <v>50.198372093023238</v>
      </c>
      <c r="BQ57" s="17">
        <f t="shared" si="0"/>
        <v>49.571818181818188</v>
      </c>
      <c r="BR57">
        <f t="shared" si="1"/>
        <v>0.83187772925764336</v>
      </c>
      <c r="BS57">
        <f t="shared" si="2"/>
        <v>0.99891186071817295</v>
      </c>
      <c r="BT57">
        <f t="shared" si="3"/>
        <v>1.0491017964071836</v>
      </c>
      <c r="BU57">
        <f t="shared" si="4"/>
        <v>0.95381310418904386</v>
      </c>
      <c r="BV57">
        <f t="shared" si="5"/>
        <v>0.9657320872274161</v>
      </c>
      <c r="BW57">
        <f t="shared" si="6"/>
        <v>1.0152905198776745</v>
      </c>
      <c r="BX57">
        <f t="shared" si="7"/>
        <v>0.98422712933753975</v>
      </c>
      <c r="BY57">
        <f t="shared" si="8"/>
        <v>1.1037181996086116</v>
      </c>
      <c r="BZ57">
        <f t="shared" si="9"/>
        <v>1.0759075907590734</v>
      </c>
      <c r="CA57">
        <f t="shared" si="10"/>
        <v>0.98669201520912864</v>
      </c>
      <c r="CB57">
        <f t="shared" si="11"/>
        <v>0.98669201520912508</v>
      </c>
      <c r="CC57">
        <f t="shared" si="12"/>
        <v>1.0415913200723319</v>
      </c>
      <c r="CD57">
        <f t="shared" si="13"/>
        <v>1.0010695187165795</v>
      </c>
      <c r="CE57">
        <f t="shared" si="14"/>
        <v>1.1802325581395356</v>
      </c>
      <c r="CF57">
        <f t="shared" si="15"/>
        <v>1.0822784810126562</v>
      </c>
      <c r="CG57">
        <f t="shared" si="16"/>
        <v>1.1835132482826296</v>
      </c>
      <c r="CH57">
        <f t="shared" si="17"/>
        <v>1.175074183976266</v>
      </c>
      <c r="CI57">
        <f t="shared" si="18"/>
        <v>0.98535564853555946</v>
      </c>
      <c r="CJ57">
        <f t="shared" si="19"/>
        <v>0.94628571428571828</v>
      </c>
      <c r="CK57">
        <f t="shared" si="20"/>
        <v>0.93127962085307758</v>
      </c>
      <c r="CL57">
        <f t="shared" si="21"/>
        <v>0.95096921322691153</v>
      </c>
      <c r="CM57">
        <f t="shared" si="22"/>
        <v>1.0009990009989993</v>
      </c>
      <c r="CN57">
        <f t="shared" si="23"/>
        <v>1.1642710472279305</v>
      </c>
      <c r="CO57">
        <f t="shared" si="24"/>
        <v>1.0521042084168297</v>
      </c>
      <c r="CP57">
        <f t="shared" si="25"/>
        <v>1.0106609808102351</v>
      </c>
      <c r="CQ57">
        <f t="shared" si="26"/>
        <v>0.97742885181550532</v>
      </c>
      <c r="CR57">
        <f t="shared" si="27"/>
        <v>1.1060455896927661</v>
      </c>
      <c r="CS57">
        <f t="shared" si="28"/>
        <v>0.97819314641744659</v>
      </c>
      <c r="CT57">
        <f t="shared" si="29"/>
        <v>0.8847279110590951</v>
      </c>
      <c r="CU57">
        <f t="shared" si="30"/>
        <v>1.0569948186528528</v>
      </c>
      <c r="CV57">
        <f t="shared" si="31"/>
        <v>0.84415584415583966</v>
      </c>
      <c r="CW57">
        <f t="shared" si="32"/>
        <v>0.78481012658227778</v>
      </c>
      <c r="CX57">
        <f t="shared" si="33"/>
        <v>0.87765957446808796</v>
      </c>
      <c r="CY57">
        <f t="shared" si="34"/>
        <v>0.98894762133589542</v>
      </c>
      <c r="CZ57">
        <f t="shared" si="35"/>
        <v>0.98894762133589542</v>
      </c>
      <c r="DA57">
        <f t="shared" si="36"/>
        <v>0.86416861826697611</v>
      </c>
      <c r="DB57">
        <f t="shared" si="37"/>
        <v>0.95394736842105332</v>
      </c>
      <c r="DC57">
        <f t="shared" si="38"/>
        <v>0.81386138613861259</v>
      </c>
      <c r="DD57">
        <f t="shared" si="39"/>
        <v>0.84324324324324751</v>
      </c>
      <c r="DE57">
        <f t="shared" si="40"/>
        <v>1.1287128712871268</v>
      </c>
      <c r="DF57">
        <f t="shared" si="41"/>
        <v>0.98101265822784722</v>
      </c>
      <c r="DG57">
        <f t="shared" si="42"/>
        <v>0.8545816733067757</v>
      </c>
      <c r="DH57">
        <f t="shared" si="43"/>
        <v>0.86888454011741556</v>
      </c>
      <c r="DI57">
        <f t="shared" si="44"/>
        <v>1.0219780219780223</v>
      </c>
      <c r="DJ57">
        <f t="shared" si="45"/>
        <v>1.1753846153846164</v>
      </c>
      <c r="DK57">
        <f t="shared" si="46"/>
        <v>1.1190476190476228</v>
      </c>
      <c r="DL57">
        <f t="shared" si="47"/>
        <v>0.95598591549295941</v>
      </c>
      <c r="DM57">
        <f t="shared" si="48"/>
        <v>1.0114678899082499</v>
      </c>
      <c r="DN57">
        <f t="shared" si="49"/>
        <v>1.1059907834101399</v>
      </c>
      <c r="DO57">
        <f t="shared" si="50"/>
        <v>0.93793103448275605</v>
      </c>
      <c r="DP57">
        <f t="shared" si="51"/>
        <v>0.9544072948328286</v>
      </c>
      <c r="DQ57">
        <f t="shared" si="52"/>
        <v>0.95372233400402184</v>
      </c>
      <c r="DR57">
        <f t="shared" si="53"/>
        <v>0.98831030818278465</v>
      </c>
      <c r="DS57">
        <f t="shared" si="54"/>
        <v>0.98715890850722054</v>
      </c>
      <c r="DT57">
        <f t="shared" si="55"/>
        <v>1.0115444617784712</v>
      </c>
      <c r="DU57">
        <f t="shared" si="56"/>
        <v>0.99485640805829356</v>
      </c>
      <c r="DV57">
        <f t="shared" si="57"/>
        <v>1.0115444617784712</v>
      </c>
      <c r="DW57">
        <f t="shared" si="58"/>
        <v>0</v>
      </c>
      <c r="DX57">
        <f t="shared" si="59"/>
        <v>20.472440944881949</v>
      </c>
      <c r="DY57">
        <f t="shared" si="60"/>
        <v>14.96062992125947</v>
      </c>
      <c r="DZ57">
        <f t="shared" si="61"/>
        <v>16.535433070866031</v>
      </c>
      <c r="EA57">
        <f t="shared" si="62"/>
        <v>22.047244094488327</v>
      </c>
      <c r="EB57">
        <f t="shared" si="63"/>
        <v>30.708661417322524</v>
      </c>
      <c r="EC57">
        <f t="shared" si="64"/>
        <v>22.834645669291394</v>
      </c>
      <c r="ED57">
        <f t="shared" si="65"/>
        <v>48.031496062991977</v>
      </c>
      <c r="EE57">
        <f t="shared" si="66"/>
        <v>28.346456692913186</v>
      </c>
      <c r="EF57">
        <f t="shared" si="67"/>
        <v>36.220472440945002</v>
      </c>
      <c r="EG57">
        <f t="shared" si="68"/>
        <v>36.220472440944675</v>
      </c>
      <c r="EH57">
        <f t="shared" si="69"/>
        <v>51.181102362204491</v>
      </c>
      <c r="EI57">
        <f t="shared" si="70"/>
        <v>22.834645669291394</v>
      </c>
      <c r="EJ57">
        <f t="shared" si="71"/>
        <v>59.842519685039221</v>
      </c>
      <c r="EK57">
        <f t="shared" si="72"/>
        <v>34.645669291338258</v>
      </c>
      <c r="EL57">
        <f t="shared" si="73"/>
        <v>58.267716535432932</v>
      </c>
      <c r="EM57">
        <f t="shared" si="74"/>
        <v>55.905511811024176</v>
      </c>
      <c r="EN57">
        <f t="shared" si="75"/>
        <v>23.622047244093643</v>
      </c>
      <c r="EO57">
        <f t="shared" si="76"/>
        <v>8.6614173228350797</v>
      </c>
      <c r="EP57">
        <f t="shared" si="77"/>
        <v>3.1496062992121487</v>
      </c>
      <c r="EQ57">
        <f t="shared" si="78"/>
        <v>9.4488188976378726</v>
      </c>
      <c r="ER57">
        <f t="shared" si="79"/>
        <v>31.496062992125477</v>
      </c>
      <c r="ES57">
        <f t="shared" si="80"/>
        <v>48.818897637795835</v>
      </c>
      <c r="ET57">
        <f t="shared" si="81"/>
        <v>37.795275590550517</v>
      </c>
      <c r="EU57">
        <f t="shared" si="82"/>
        <v>24.409448818897612</v>
      </c>
      <c r="EV57">
        <f t="shared" si="83"/>
        <v>30.708661417322613</v>
      </c>
      <c r="EW57">
        <f t="shared" si="84"/>
        <v>46.456692913385865</v>
      </c>
      <c r="EX57">
        <f t="shared" si="85"/>
        <v>23.622047244094546</v>
      </c>
      <c r="EY57">
        <f t="shared" si="86"/>
        <v>-0.78740157480378625</v>
      </c>
      <c r="EZ57">
        <f t="shared" si="87"/>
        <v>47.244094488189361</v>
      </c>
      <c r="FA57">
        <f t="shared" si="88"/>
        <v>2.362204724408814</v>
      </c>
      <c r="FB57">
        <f t="shared" si="89"/>
        <v>-2.3622047244095357</v>
      </c>
      <c r="FC57">
        <f t="shared" si="90"/>
        <v>29.921259842520094</v>
      </c>
      <c r="FD57">
        <f t="shared" si="91"/>
        <v>35.039370078739843</v>
      </c>
      <c r="FE57">
        <f t="shared" si="92"/>
        <v>35.039370078739843</v>
      </c>
      <c r="FF57">
        <f t="shared" si="93"/>
        <v>-3.1496062992130516</v>
      </c>
      <c r="FG57">
        <f t="shared" si="94"/>
        <v>14.173228346456584</v>
      </c>
      <c r="FH57">
        <f t="shared" si="95"/>
        <v>7.8740157480313835</v>
      </c>
      <c r="FI57">
        <f t="shared" si="96"/>
        <v>2.3622047244097164</v>
      </c>
      <c r="FJ57">
        <f t="shared" si="97"/>
        <v>49.606299212598195</v>
      </c>
      <c r="FK57">
        <f t="shared" si="98"/>
        <v>22.047244094487986</v>
      </c>
      <c r="FL57">
        <f t="shared" si="99"/>
        <v>12.598425196850634</v>
      </c>
      <c r="FM57">
        <f t="shared" si="100"/>
        <v>16.535433070865849</v>
      </c>
      <c r="FN57">
        <f t="shared" si="101"/>
        <v>22.047244094488075</v>
      </c>
      <c r="FO57">
        <f t="shared" si="102"/>
        <v>50.393700787401521</v>
      </c>
      <c r="FP57">
        <f t="shared" si="103"/>
        <v>48.031496062992687</v>
      </c>
      <c r="FQ57">
        <f t="shared" si="104"/>
        <v>42.519685039369946</v>
      </c>
      <c r="FR57">
        <f t="shared" si="105"/>
        <v>15.748031496062334</v>
      </c>
      <c r="FS57">
        <f t="shared" si="106"/>
        <v>25.984251968503813</v>
      </c>
      <c r="FT57">
        <f t="shared" si="107"/>
        <v>7.0866141732280479</v>
      </c>
      <c r="FU57">
        <f t="shared" si="108"/>
        <v>23.622047244094727</v>
      </c>
      <c r="FV57">
        <f t="shared" si="109"/>
        <v>24.409448818897342</v>
      </c>
      <c r="FW57">
        <f t="shared" si="110"/>
        <v>22.047244094487894</v>
      </c>
      <c r="FX57">
        <f t="shared" si="111"/>
        <v>61.41732283464534</v>
      </c>
    </row>
    <row r="58" spans="1:180">
      <c r="A58">
        <v>51</v>
      </c>
      <c r="B58">
        <v>1</v>
      </c>
      <c r="C58">
        <v>1</v>
      </c>
      <c r="E58" s="20">
        <v>47.739999999999931</v>
      </c>
      <c r="F58" s="20">
        <v>47.12</v>
      </c>
      <c r="G58" s="20">
        <v>49.290000000000141</v>
      </c>
      <c r="H58" s="20">
        <v>43.09</v>
      </c>
      <c r="I58" s="20">
        <v>60.14</v>
      </c>
      <c r="J58" s="20">
        <v>52.080000000000005</v>
      </c>
      <c r="K58" s="51">
        <v>48.050000000000004</v>
      </c>
      <c r="L58" s="20">
        <v>84.280000000000015</v>
      </c>
      <c r="M58" s="20">
        <v>102.9</v>
      </c>
      <c r="N58" s="20">
        <v>89.17999999999995</v>
      </c>
      <c r="O58" s="20">
        <v>88.200000000000074</v>
      </c>
      <c r="P58" s="20">
        <v>116.61999999999999</v>
      </c>
      <c r="Q58" s="20">
        <v>78.890000000000043</v>
      </c>
      <c r="R58" s="20">
        <v>92.120000000000033</v>
      </c>
      <c r="S58" s="20">
        <v>88.689999999999984</v>
      </c>
      <c r="T58" s="20">
        <v>85.260000000000034</v>
      </c>
      <c r="U58" s="20">
        <v>88.690000000000055</v>
      </c>
      <c r="V58" s="20">
        <v>94.57</v>
      </c>
      <c r="W58" s="20">
        <v>50.959999999999965</v>
      </c>
      <c r="X58" s="20">
        <v>47.040000000000042</v>
      </c>
      <c r="Y58" s="20">
        <v>46.550000000000004</v>
      </c>
      <c r="Z58" s="20">
        <v>63.7</v>
      </c>
      <c r="AA58" s="20">
        <v>64.67999999999995</v>
      </c>
      <c r="AB58" s="20">
        <v>46.550000000000004</v>
      </c>
      <c r="AC58" s="20">
        <v>63.7</v>
      </c>
      <c r="AD58" s="20">
        <v>64.67999999999995</v>
      </c>
      <c r="AE58" s="20">
        <v>42.140000000000043</v>
      </c>
      <c r="AF58" s="20">
        <v>42.630000000000017</v>
      </c>
      <c r="AG58" s="20">
        <v>49.980000000000018</v>
      </c>
      <c r="AH58" s="20">
        <v>58.30999999999996</v>
      </c>
      <c r="AI58" s="20">
        <v>46.550000000000004</v>
      </c>
      <c r="AJ58" s="20">
        <v>79.380000000000095</v>
      </c>
      <c r="AK58" s="20">
        <v>60.759999999999891</v>
      </c>
      <c r="AL58" s="20">
        <v>52.920000000000059</v>
      </c>
      <c r="AM58" s="20">
        <v>60.760000000000034</v>
      </c>
      <c r="AN58" s="20">
        <v>52.919999999999987</v>
      </c>
      <c r="AO58" s="20">
        <v>51.45</v>
      </c>
      <c r="AP58" s="20">
        <v>64.19000000000004</v>
      </c>
      <c r="AQ58" s="20">
        <v>61.250000000000007</v>
      </c>
      <c r="AR58" s="20">
        <v>51.204999999999998</v>
      </c>
      <c r="AS58" s="20">
        <v>51.204999999999998</v>
      </c>
      <c r="AT58" s="20">
        <v>77.910000000000039</v>
      </c>
      <c r="AU58" s="20">
        <v>64.67999999999995</v>
      </c>
      <c r="AV58" s="20">
        <v>55.370000000000061</v>
      </c>
      <c r="AW58" s="20">
        <v>41.650000000000006</v>
      </c>
      <c r="AX58" s="20">
        <v>62.229999999999947</v>
      </c>
      <c r="AY58" s="20">
        <v>65.660000000000039</v>
      </c>
      <c r="AZ58" s="20">
        <v>71.050000000000011</v>
      </c>
      <c r="BA58" s="20">
        <v>56.839999999999975</v>
      </c>
      <c r="BB58" s="20">
        <v>70.069999999999922</v>
      </c>
      <c r="BC58" s="20">
        <v>75.95</v>
      </c>
      <c r="BD58" s="20">
        <v>58.800000000000004</v>
      </c>
      <c r="BE58" s="20">
        <v>92.119999999999919</v>
      </c>
      <c r="BF58" s="20">
        <v>52.920000000000059</v>
      </c>
      <c r="BG58" s="20">
        <v>64.67999999999995</v>
      </c>
      <c r="BH58" s="20">
        <v>54.880000000000017</v>
      </c>
      <c r="BI58" s="20">
        <v>54.880000000000017</v>
      </c>
      <c r="BJ58" s="20">
        <v>66.150000000000006</v>
      </c>
      <c r="BK58" s="20">
        <v>49.979999999999947</v>
      </c>
      <c r="BL58" s="20">
        <v>91.139999999999972</v>
      </c>
      <c r="BM58" s="20">
        <v>62.720000000000006</v>
      </c>
      <c r="BN58" s="52">
        <v>48.510000000000034</v>
      </c>
      <c r="BO58" s="17">
        <f t="shared" si="112"/>
        <v>91.483000000000018</v>
      </c>
      <c r="BP58" s="26">
        <f t="shared" si="113"/>
        <v>60.349767441860472</v>
      </c>
      <c r="BQ58" s="17">
        <f t="shared" si="0"/>
        <v>65.838181818181809</v>
      </c>
      <c r="BR58">
        <f t="shared" si="1"/>
        <v>1.0152838427947606</v>
      </c>
      <c r="BS58">
        <f t="shared" si="2"/>
        <v>1.7750008775316783</v>
      </c>
      <c r="BT58">
        <f t="shared" si="3"/>
        <v>2.385165153563841</v>
      </c>
      <c r="BU58">
        <f t="shared" si="4"/>
        <v>1.8539898132427828</v>
      </c>
      <c r="BV58">
        <f t="shared" si="5"/>
        <v>1.7726861621947552</v>
      </c>
      <c r="BW58">
        <f t="shared" si="6"/>
        <v>2.3008779717865244</v>
      </c>
      <c r="BX58">
        <f t="shared" si="7"/>
        <v>1.6055764729825981</v>
      </c>
      <c r="BY58">
        <f t="shared" si="8"/>
        <v>1.7445868316394189</v>
      </c>
      <c r="BZ58">
        <f t="shared" si="9"/>
        <v>1.888427552432659</v>
      </c>
      <c r="CA58">
        <f t="shared" si="10"/>
        <v>1.5686250459953419</v>
      </c>
      <c r="CB58">
        <f t="shared" si="11"/>
        <v>1.6317306512940033</v>
      </c>
      <c r="CC58">
        <f t="shared" si="12"/>
        <v>1.6549612086565941</v>
      </c>
      <c r="CD58">
        <f t="shared" si="13"/>
        <v>1.0548904605830598</v>
      </c>
      <c r="CE58">
        <f t="shared" si="14"/>
        <v>0.88222055513878594</v>
      </c>
      <c r="CF58">
        <f t="shared" si="15"/>
        <v>0.95038791343405449</v>
      </c>
      <c r="CG58">
        <f t="shared" si="16"/>
        <v>1.2099148437747311</v>
      </c>
      <c r="CH58">
        <f t="shared" si="17"/>
        <v>1.2382502153728328</v>
      </c>
      <c r="CI58">
        <f t="shared" si="18"/>
        <v>0.94243487650155255</v>
      </c>
      <c r="CJ58">
        <f t="shared" si="19"/>
        <v>1.4090322580645149</v>
      </c>
      <c r="CK58">
        <f t="shared" si="20"/>
        <v>1.4832594404525292</v>
      </c>
      <c r="CL58">
        <f t="shared" si="21"/>
        <v>0.93000331040570949</v>
      </c>
      <c r="CM58">
        <f t="shared" si="22"/>
        <v>0.82427250169185784</v>
      </c>
      <c r="CN58">
        <f t="shared" si="23"/>
        <v>0.9931774524740008</v>
      </c>
      <c r="CO58">
        <f t="shared" si="24"/>
        <v>1.1308423298209316</v>
      </c>
      <c r="CP58">
        <f t="shared" si="25"/>
        <v>0.96051998074145384</v>
      </c>
      <c r="CQ58">
        <f t="shared" si="26"/>
        <v>1.5077400360885145</v>
      </c>
      <c r="CR58">
        <f t="shared" si="27"/>
        <v>1.1655104063429111</v>
      </c>
      <c r="CS58">
        <f t="shared" si="28"/>
        <v>1.0636116973168535</v>
      </c>
      <c r="CT58">
        <f t="shared" si="29"/>
        <v>1.3762434172030451</v>
      </c>
      <c r="CU58">
        <f t="shared" si="30"/>
        <v>0.9649157461291834</v>
      </c>
      <c r="CV58">
        <f t="shared" si="31"/>
        <v>1.0777126099706744</v>
      </c>
      <c r="CW58">
        <f t="shared" si="32"/>
        <v>1.3105349122090646</v>
      </c>
      <c r="CX58">
        <f t="shared" si="33"/>
        <v>1.0509608785175009</v>
      </c>
      <c r="CY58">
        <f t="shared" si="34"/>
        <v>0.95248872285346731</v>
      </c>
      <c r="CZ58">
        <f t="shared" si="35"/>
        <v>0.95248872285346731</v>
      </c>
      <c r="DA58">
        <f t="shared" si="36"/>
        <v>1.7657324167107367</v>
      </c>
      <c r="DB58">
        <f t="shared" si="37"/>
        <v>1.3726655348047536</v>
      </c>
      <c r="DC58">
        <f t="shared" si="38"/>
        <v>1.0610667518364736</v>
      </c>
      <c r="DD58">
        <f t="shared" si="39"/>
        <v>0.87149084568439539</v>
      </c>
      <c r="DE58">
        <f t="shared" si="40"/>
        <v>1.192526349409132</v>
      </c>
      <c r="DF58">
        <f t="shared" si="41"/>
        <v>1.3405471621069829</v>
      </c>
      <c r="DG58">
        <f t="shared" si="42"/>
        <v>1.369682560082252</v>
      </c>
      <c r="DH58">
        <f t="shared" si="43"/>
        <v>1.076447193990278</v>
      </c>
      <c r="DI58">
        <f t="shared" si="44"/>
        <v>1.4903225806451601</v>
      </c>
      <c r="DJ58">
        <f t="shared" si="45"/>
        <v>1.5076923076923079</v>
      </c>
      <c r="DK58">
        <f t="shared" si="46"/>
        <v>1.1290322580645147</v>
      </c>
      <c r="DL58">
        <f t="shared" si="47"/>
        <v>1.5695138573375751</v>
      </c>
      <c r="DM58">
        <f t="shared" si="48"/>
        <v>1.1746078721515227</v>
      </c>
      <c r="DN58">
        <f t="shared" si="49"/>
        <v>1.4422476586888668</v>
      </c>
      <c r="DO58">
        <f t="shared" si="50"/>
        <v>1.2209121245828689</v>
      </c>
      <c r="DP58">
        <f t="shared" si="51"/>
        <v>1.076183939601921</v>
      </c>
      <c r="DQ58">
        <f t="shared" si="52"/>
        <v>1.2880508859609257</v>
      </c>
      <c r="DR58">
        <f t="shared" si="53"/>
        <v>1.0280072674916876</v>
      </c>
      <c r="DS58">
        <f t="shared" si="54"/>
        <v>1.4157303370786491</v>
      </c>
      <c r="DT58">
        <f t="shared" si="55"/>
        <v>1.8415379195812998</v>
      </c>
      <c r="DU58">
        <f t="shared" si="56"/>
        <v>1.19604183086063</v>
      </c>
      <c r="DV58">
        <f t="shared" si="57"/>
        <v>1.8415379195812998</v>
      </c>
      <c r="DW58">
        <f t="shared" si="58"/>
        <v>0</v>
      </c>
      <c r="DX58">
        <f t="shared" si="59"/>
        <v>75.400624349635819</v>
      </c>
      <c r="DY58">
        <f t="shared" si="60"/>
        <v>114.1519250780437</v>
      </c>
      <c r="DZ58">
        <f t="shared" si="61"/>
        <v>85.598335067637748</v>
      </c>
      <c r="EA58">
        <f t="shared" si="62"/>
        <v>83.55879292403759</v>
      </c>
      <c r="EB58">
        <f t="shared" si="63"/>
        <v>142.70551508844952</v>
      </c>
      <c r="EC58">
        <f t="shared" si="64"/>
        <v>64.183142559833584</v>
      </c>
      <c r="ED58">
        <f t="shared" si="65"/>
        <v>91.716961498439176</v>
      </c>
      <c r="EE58">
        <f t="shared" si="66"/>
        <v>84.578563995837612</v>
      </c>
      <c r="EF58">
        <f t="shared" si="67"/>
        <v>77.440166493236262</v>
      </c>
      <c r="EG58">
        <f t="shared" si="68"/>
        <v>84.578563995837769</v>
      </c>
      <c r="EH58">
        <f t="shared" si="69"/>
        <v>96.81581685744014</v>
      </c>
      <c r="EI58">
        <f t="shared" si="70"/>
        <v>6.0561914672215629</v>
      </c>
      <c r="EJ58">
        <f t="shared" si="71"/>
        <v>-2.1019771071799429</v>
      </c>
      <c r="EK58">
        <f t="shared" si="72"/>
        <v>-3.1217481789802286</v>
      </c>
      <c r="EL58">
        <f t="shared" si="73"/>
        <v>32.57023933402705</v>
      </c>
      <c r="EM58">
        <f t="shared" si="74"/>
        <v>34.609781477627358</v>
      </c>
      <c r="EN58">
        <f t="shared" si="75"/>
        <v>-3.1217481789802286</v>
      </c>
      <c r="EO58">
        <f t="shared" si="76"/>
        <v>32.57023933402705</v>
      </c>
      <c r="EP58">
        <f t="shared" si="77"/>
        <v>34.609781477627358</v>
      </c>
      <c r="EQ58">
        <f t="shared" si="78"/>
        <v>-12.299687825182019</v>
      </c>
      <c r="ER58">
        <f t="shared" si="79"/>
        <v>-11.279916753381865</v>
      </c>
      <c r="ES58">
        <f t="shared" si="80"/>
        <v>4.016649323621257</v>
      </c>
      <c r="ET58">
        <f t="shared" si="81"/>
        <v>21.352757544224669</v>
      </c>
      <c r="EU58">
        <f t="shared" si="82"/>
        <v>-3.1217481789802286</v>
      </c>
      <c r="EV58">
        <f t="shared" si="83"/>
        <v>65.202913631633891</v>
      </c>
      <c r="EW58">
        <f t="shared" si="84"/>
        <v>26.45161290322557</v>
      </c>
      <c r="EX58">
        <f t="shared" si="85"/>
        <v>10.135275754422588</v>
      </c>
      <c r="EY58">
        <f t="shared" si="86"/>
        <v>26.451612903225865</v>
      </c>
      <c r="EZ58">
        <f t="shared" si="87"/>
        <v>10.135275754422441</v>
      </c>
      <c r="FA58">
        <f t="shared" si="88"/>
        <v>7.075962539021849</v>
      </c>
      <c r="FB58">
        <f t="shared" si="89"/>
        <v>33.590010405827336</v>
      </c>
      <c r="FC58">
        <f t="shared" si="90"/>
        <v>27.471383975026022</v>
      </c>
      <c r="FD58">
        <f t="shared" si="91"/>
        <v>6.5660770031217357</v>
      </c>
      <c r="FE58">
        <f t="shared" si="92"/>
        <v>6.5660770031217357</v>
      </c>
      <c r="FF58">
        <f t="shared" si="93"/>
        <v>62.143600416233156</v>
      </c>
      <c r="FG58">
        <f t="shared" si="94"/>
        <v>34.609781477627358</v>
      </c>
      <c r="FH58">
        <f t="shared" si="95"/>
        <v>15.234131113423635</v>
      </c>
      <c r="FI58">
        <f t="shared" si="96"/>
        <v>-13.319458896982306</v>
      </c>
      <c r="FJ58">
        <f t="shared" si="97"/>
        <v>29.510926118626308</v>
      </c>
      <c r="FK58">
        <f t="shared" si="98"/>
        <v>36.649323621227957</v>
      </c>
      <c r="FL58">
        <f t="shared" si="99"/>
        <v>47.866805411030185</v>
      </c>
      <c r="FM58">
        <f t="shared" si="100"/>
        <v>18.29344432882408</v>
      </c>
      <c r="FN58">
        <f t="shared" si="101"/>
        <v>45.827263267429586</v>
      </c>
      <c r="FO58">
        <f t="shared" si="102"/>
        <v>58.064516129032249</v>
      </c>
      <c r="FP58">
        <f t="shared" si="103"/>
        <v>22.372528616024972</v>
      </c>
      <c r="FQ58">
        <f t="shared" si="104"/>
        <v>91.716961498438948</v>
      </c>
      <c r="FR58">
        <f t="shared" si="105"/>
        <v>10.135275754422588</v>
      </c>
      <c r="FS58">
        <f t="shared" si="106"/>
        <v>34.609781477627358</v>
      </c>
      <c r="FT58">
        <f t="shared" si="107"/>
        <v>14.214360041623333</v>
      </c>
      <c r="FU58">
        <f t="shared" si="108"/>
        <v>14.214360041623333</v>
      </c>
      <c r="FV58">
        <f t="shared" si="109"/>
        <v>37.669094693028093</v>
      </c>
      <c r="FW58">
        <f t="shared" si="110"/>
        <v>4.0166493236211087</v>
      </c>
      <c r="FX58">
        <f t="shared" si="111"/>
        <v>89.677419354838634</v>
      </c>
    </row>
    <row r="59" spans="1:180">
      <c r="A59">
        <v>52</v>
      </c>
      <c r="B59">
        <v>1</v>
      </c>
      <c r="C59">
        <v>0</v>
      </c>
      <c r="E59" s="21">
        <v>42.159999999999926</v>
      </c>
      <c r="F59" s="21">
        <v>51.149999999999935</v>
      </c>
      <c r="G59" s="21">
        <v>45.570000000000213</v>
      </c>
      <c r="H59" s="21">
        <v>45.569999999999936</v>
      </c>
      <c r="I59" s="21">
        <v>45.880000000000067</v>
      </c>
      <c r="J59" s="21">
        <v>48.359999999999964</v>
      </c>
      <c r="K59" s="53">
        <v>53.319999999999965</v>
      </c>
      <c r="L59" s="21">
        <v>51.770000000000032</v>
      </c>
      <c r="M59" s="21">
        <v>44.019999999999996</v>
      </c>
      <c r="N59" s="21">
        <v>46.809999999999967</v>
      </c>
      <c r="O59" s="21">
        <v>40.920000000000037</v>
      </c>
      <c r="P59" s="21">
        <v>54.560000000000137</v>
      </c>
      <c r="Q59" s="21">
        <v>49.910000000000139</v>
      </c>
      <c r="R59" s="21">
        <v>53.62999999999986</v>
      </c>
      <c r="S59" s="21">
        <v>41.850000000000144</v>
      </c>
      <c r="T59" s="21">
        <v>48.049999999999855</v>
      </c>
      <c r="U59" s="21">
        <v>55.490000000000073</v>
      </c>
      <c r="V59" s="21">
        <v>53.009999999999863</v>
      </c>
      <c r="W59" s="21">
        <v>52.700000000000031</v>
      </c>
      <c r="X59" s="21">
        <v>52.7</v>
      </c>
      <c r="Y59" s="21">
        <v>36.580000000000034</v>
      </c>
      <c r="Z59" s="21">
        <v>67.27</v>
      </c>
      <c r="AA59" s="21">
        <v>61.689999999999934</v>
      </c>
      <c r="AB59" s="21">
        <v>53.94000000000014</v>
      </c>
      <c r="AC59" s="21">
        <v>45.259999999999792</v>
      </c>
      <c r="AD59" s="21">
        <v>46.500000000000284</v>
      </c>
      <c r="AE59" s="21">
        <v>49.29</v>
      </c>
      <c r="AF59" s="21">
        <v>51.769999999999726</v>
      </c>
      <c r="AG59" s="21">
        <v>41.850000000000207</v>
      </c>
      <c r="AH59" s="21">
        <v>48.980000000000068</v>
      </c>
      <c r="AI59" s="21">
        <v>52.389999999999787</v>
      </c>
      <c r="AJ59" s="21">
        <v>53.010000000000041</v>
      </c>
      <c r="AK59" s="21">
        <v>54.560000000000009</v>
      </c>
      <c r="AL59" s="21">
        <v>48.049999999999933</v>
      </c>
      <c r="AM59" s="55">
        <f>AVERAGE(AL59,AO59)</f>
        <v>51.305000000000078</v>
      </c>
      <c r="AN59" s="55">
        <f>AVERAGE(AL59,AO59)</f>
        <v>51.305000000000078</v>
      </c>
      <c r="AO59" s="21">
        <v>54.560000000000215</v>
      </c>
      <c r="AP59" s="21">
        <v>48.979999999999791</v>
      </c>
      <c r="AQ59" s="21">
        <v>44.640000000000143</v>
      </c>
      <c r="AR59" s="20">
        <v>56.419999999999966</v>
      </c>
      <c r="AS59" s="20">
        <v>56.419999999999966</v>
      </c>
      <c r="AT59" s="21">
        <v>49.600000000000065</v>
      </c>
      <c r="AU59" s="21">
        <v>53.319999999999858</v>
      </c>
      <c r="AV59" s="21">
        <v>55.800000000000288</v>
      </c>
      <c r="AW59" s="21">
        <v>49.909999999999719</v>
      </c>
      <c r="AX59" s="21">
        <v>48.36000000000007</v>
      </c>
      <c r="AY59" s="21">
        <v>43.400000000000034</v>
      </c>
      <c r="AZ59" s="21">
        <v>53.94</v>
      </c>
      <c r="BA59" s="21">
        <v>56.42</v>
      </c>
      <c r="BB59" s="21">
        <v>54.560000000000038</v>
      </c>
      <c r="BC59" s="21">
        <v>52.699999999999967</v>
      </c>
      <c r="BD59" s="21">
        <v>48.36</v>
      </c>
      <c r="BE59" s="21">
        <v>64.479999999999862</v>
      </c>
      <c r="BF59" s="21">
        <v>47.429999999999858</v>
      </c>
      <c r="BG59" s="21">
        <v>45.570000000000285</v>
      </c>
      <c r="BH59" s="21">
        <v>44.330000000000005</v>
      </c>
      <c r="BI59" s="21">
        <v>49.909999999999833</v>
      </c>
      <c r="BJ59" s="21">
        <v>53.940000000000282</v>
      </c>
      <c r="BK59" s="21">
        <v>51.769999999999726</v>
      </c>
      <c r="BL59" s="21">
        <v>62.620000000000289</v>
      </c>
      <c r="BM59" s="21">
        <v>49.910000000000004</v>
      </c>
      <c r="BN59" s="54">
        <v>34.719999999999935</v>
      </c>
      <c r="BO59" s="17">
        <f t="shared" si="112"/>
        <v>48.701000000000029</v>
      </c>
      <c r="BP59" s="26">
        <f t="shared" si="113"/>
        <v>51.618604651162791</v>
      </c>
      <c r="BQ59" s="17">
        <f t="shared" si="0"/>
        <v>50.749818181818178</v>
      </c>
      <c r="BR59">
        <f t="shared" si="1"/>
        <v>1.1266375545851528</v>
      </c>
      <c r="BS59">
        <f t="shared" si="2"/>
        <v>1.0903155603917303</v>
      </c>
      <c r="BT59">
        <f t="shared" si="3"/>
        <v>1.0203592814371261</v>
      </c>
      <c r="BU59">
        <f t="shared" si="4"/>
        <v>0.97314715359828041</v>
      </c>
      <c r="BV59">
        <f t="shared" si="5"/>
        <v>0.8224299065420565</v>
      </c>
      <c r="BW59">
        <f t="shared" si="6"/>
        <v>1.076452599388382</v>
      </c>
      <c r="BX59">
        <f t="shared" si="7"/>
        <v>1.0157728706624622</v>
      </c>
      <c r="BY59">
        <f t="shared" si="8"/>
        <v>1.0156555772994111</v>
      </c>
      <c r="BZ59">
        <f t="shared" si="9"/>
        <v>0.89108910891089255</v>
      </c>
      <c r="CA59">
        <f t="shared" si="10"/>
        <v>0.88403041825094908</v>
      </c>
      <c r="CB59">
        <f t="shared" si="11"/>
        <v>1.0209125475285186</v>
      </c>
      <c r="CC59">
        <f t="shared" si="12"/>
        <v>0.9276672694394188</v>
      </c>
      <c r="CD59">
        <f t="shared" si="13"/>
        <v>1.0909090909090919</v>
      </c>
      <c r="CE59">
        <f t="shared" si="14"/>
        <v>0.98837209302325635</v>
      </c>
      <c r="CF59">
        <f t="shared" si="15"/>
        <v>0.74683544303797511</v>
      </c>
      <c r="CG59">
        <f t="shared" si="16"/>
        <v>1.2777232580961719</v>
      </c>
      <c r="CH59">
        <f t="shared" si="17"/>
        <v>1.1810089020771497</v>
      </c>
      <c r="CI59">
        <f t="shared" si="18"/>
        <v>1.0920502092050242</v>
      </c>
      <c r="CJ59">
        <f t="shared" si="19"/>
        <v>1.0011428571428518</v>
      </c>
      <c r="CK59">
        <f t="shared" si="20"/>
        <v>1.0663507109004806</v>
      </c>
      <c r="CL59">
        <f t="shared" si="21"/>
        <v>1.0877993158494867</v>
      </c>
      <c r="CM59">
        <f t="shared" si="22"/>
        <v>1.0009990009989969</v>
      </c>
      <c r="CN59">
        <f t="shared" si="23"/>
        <v>0.83162217659137905</v>
      </c>
      <c r="CO59">
        <f t="shared" si="24"/>
        <v>0.9498997995991999</v>
      </c>
      <c r="CP59">
        <f t="shared" si="25"/>
        <v>1.0810234541577779</v>
      </c>
      <c r="CQ59">
        <f t="shared" si="26"/>
        <v>1.0068694798822388</v>
      </c>
      <c r="CR59">
        <f t="shared" si="27"/>
        <v>1.0465807730426162</v>
      </c>
      <c r="CS59">
        <f t="shared" si="28"/>
        <v>0.96573208722741266</v>
      </c>
      <c r="CT59">
        <f t="shared" si="29"/>
        <v>1.1620830895260417</v>
      </c>
      <c r="CU59">
        <f t="shared" si="30"/>
        <v>0.9354686764013197</v>
      </c>
      <c r="CV59">
        <f t="shared" si="31"/>
        <v>1.1428571428571472</v>
      </c>
      <c r="CW59">
        <f t="shared" si="32"/>
        <v>0.99999999999999478</v>
      </c>
      <c r="CX59">
        <f t="shared" si="33"/>
        <v>0.76595744680851241</v>
      </c>
      <c r="CY59">
        <f t="shared" si="34"/>
        <v>1.0494954348870735</v>
      </c>
      <c r="CZ59">
        <f t="shared" si="35"/>
        <v>1.0494954348870735</v>
      </c>
      <c r="DA59">
        <f t="shared" si="36"/>
        <v>1.1241217798594867</v>
      </c>
      <c r="DB59">
        <f t="shared" si="37"/>
        <v>1.1315789473684188</v>
      </c>
      <c r="DC59">
        <f t="shared" si="38"/>
        <v>1.0693069306930731</v>
      </c>
      <c r="DD59">
        <f t="shared" si="39"/>
        <v>1.0443243243243199</v>
      </c>
      <c r="DE59">
        <f t="shared" si="40"/>
        <v>0.926732673267327</v>
      </c>
      <c r="DF59">
        <f t="shared" si="41"/>
        <v>0.88607594936708911</v>
      </c>
      <c r="DG59">
        <f t="shared" si="42"/>
        <v>1.0398406374501992</v>
      </c>
      <c r="DH59">
        <f t="shared" si="43"/>
        <v>1.0684931506849316</v>
      </c>
      <c r="DI59">
        <f t="shared" si="44"/>
        <v>1.1604395604395616</v>
      </c>
      <c r="DJ59">
        <f t="shared" si="45"/>
        <v>1.0461538461538455</v>
      </c>
      <c r="DK59">
        <f t="shared" si="46"/>
        <v>0.92857142857142727</v>
      </c>
      <c r="DL59">
        <f t="shared" si="47"/>
        <v>1.0985915492957741</v>
      </c>
      <c r="DM59">
        <f t="shared" si="48"/>
        <v>1.0527522935779761</v>
      </c>
      <c r="DN59">
        <f t="shared" si="49"/>
        <v>1.0161290322580723</v>
      </c>
      <c r="DO59">
        <f t="shared" si="50"/>
        <v>0.98620689655172322</v>
      </c>
      <c r="DP59">
        <f t="shared" si="51"/>
        <v>0.97872340425531479</v>
      </c>
      <c r="DQ59">
        <f t="shared" si="52"/>
        <v>1.0503018108651956</v>
      </c>
      <c r="DR59">
        <f t="shared" si="53"/>
        <v>1.064824654622738</v>
      </c>
      <c r="DS59">
        <f t="shared" si="54"/>
        <v>0.9727126805778521</v>
      </c>
      <c r="DT59">
        <f t="shared" si="55"/>
        <v>0.98034321372854971</v>
      </c>
      <c r="DU59">
        <f t="shared" si="56"/>
        <v>1.0230032861837404</v>
      </c>
      <c r="DV59">
        <f t="shared" si="57"/>
        <v>0.98034321372854971</v>
      </c>
      <c r="DW59">
        <f t="shared" si="58"/>
        <v>0</v>
      </c>
      <c r="DX59">
        <f t="shared" si="59"/>
        <v>-2.9069767441859233</v>
      </c>
      <c r="DY59">
        <f t="shared" si="60"/>
        <v>-17.441860465116232</v>
      </c>
      <c r="DZ59">
        <f t="shared" si="61"/>
        <v>-12.209302325581399</v>
      </c>
      <c r="EA59">
        <f t="shared" si="62"/>
        <v>-23.255813953488254</v>
      </c>
      <c r="EB59">
        <f t="shared" si="63"/>
        <v>2.3255813953491624</v>
      </c>
      <c r="EC59">
        <f t="shared" si="64"/>
        <v>-6.3953488372089806</v>
      </c>
      <c r="ED59">
        <f t="shared" si="65"/>
        <v>0.58139534883701405</v>
      </c>
      <c r="EE59">
        <f t="shared" si="66"/>
        <v>-21.511627906976425</v>
      </c>
      <c r="EF59">
        <f t="shared" si="67"/>
        <v>-9.8837209302327693</v>
      </c>
      <c r="EG59">
        <f t="shared" si="68"/>
        <v>4.0697674418606704</v>
      </c>
      <c r="EH59">
        <f t="shared" si="69"/>
        <v>-0.58139534883740052</v>
      </c>
      <c r="EI59">
        <f t="shared" si="70"/>
        <v>-1.1627906976742945</v>
      </c>
      <c r="EJ59">
        <f t="shared" si="71"/>
        <v>-1.1627906976743481</v>
      </c>
      <c r="EK59">
        <f t="shared" si="72"/>
        <v>-31.395348837209191</v>
      </c>
      <c r="EL59">
        <f t="shared" si="73"/>
        <v>26.162790697674492</v>
      </c>
      <c r="EM59">
        <f t="shared" si="74"/>
        <v>15.697674418604604</v>
      </c>
      <c r="EN59">
        <f t="shared" si="75"/>
        <v>1.1627906976747477</v>
      </c>
      <c r="EO59">
        <f t="shared" si="76"/>
        <v>-15.116279069767776</v>
      </c>
      <c r="EP59">
        <f t="shared" si="77"/>
        <v>-12.790697674418015</v>
      </c>
      <c r="EQ59">
        <f t="shared" si="78"/>
        <v>-7.5581395348836606</v>
      </c>
      <c r="ER59">
        <f t="shared" si="79"/>
        <v>-2.9069767441864962</v>
      </c>
      <c r="ES59">
        <f t="shared" si="80"/>
        <v>-21.511627906976301</v>
      </c>
      <c r="ET59">
        <f t="shared" si="81"/>
        <v>-8.1395348837207422</v>
      </c>
      <c r="EU59">
        <f t="shared" si="82"/>
        <v>-1.7441860465119616</v>
      </c>
      <c r="EV59">
        <f t="shared" si="83"/>
        <v>-0.58139534883706734</v>
      </c>
      <c r="EW59">
        <f t="shared" si="84"/>
        <v>2.3255813953489226</v>
      </c>
      <c r="EX59">
        <f t="shared" si="85"/>
        <v>-9.8837209302326237</v>
      </c>
      <c r="EY59">
        <f t="shared" si="86"/>
        <v>-3.7790697674416505</v>
      </c>
      <c r="EZ59">
        <f t="shared" si="87"/>
        <v>-3.7790697674416505</v>
      </c>
      <c r="FA59">
        <f t="shared" si="88"/>
        <v>2.325581395349309</v>
      </c>
      <c r="FB59">
        <f t="shared" si="89"/>
        <v>-8.1395348837212627</v>
      </c>
      <c r="FC59">
        <f t="shared" si="90"/>
        <v>-16.279069767441538</v>
      </c>
      <c r="FD59">
        <f t="shared" si="91"/>
        <v>5.8139534883720989</v>
      </c>
      <c r="FE59">
        <f t="shared" si="92"/>
        <v>5.8139534883720989</v>
      </c>
      <c r="FF59">
        <f t="shared" si="93"/>
        <v>-6.9767441860463268</v>
      </c>
      <c r="FG59">
        <f t="shared" si="94"/>
        <v>-1.9989011696176876E-13</v>
      </c>
      <c r="FH59">
        <f t="shared" si="95"/>
        <v>4.651162790698284</v>
      </c>
      <c r="FI59">
        <f t="shared" si="96"/>
        <v>-6.3953488372097658</v>
      </c>
      <c r="FJ59">
        <f t="shared" si="97"/>
        <v>-9.3023255813951575</v>
      </c>
      <c r="FK59">
        <f t="shared" si="98"/>
        <v>-18.604651162790582</v>
      </c>
      <c r="FL59">
        <f t="shared" si="99"/>
        <v>1.1627906976744813</v>
      </c>
      <c r="FM59">
        <f t="shared" si="100"/>
        <v>5.8139534883721664</v>
      </c>
      <c r="FN59">
        <f t="shared" si="101"/>
        <v>2.3255813953489755</v>
      </c>
      <c r="FO59">
        <f t="shared" si="102"/>
        <v>-1.1627906976744147</v>
      </c>
      <c r="FP59">
        <f t="shared" si="103"/>
        <v>-9.3023255813952908</v>
      </c>
      <c r="FQ59">
        <f t="shared" si="104"/>
        <v>20.930232558139355</v>
      </c>
      <c r="FR59">
        <f t="shared" si="105"/>
        <v>-11.046511627907185</v>
      </c>
      <c r="FS59">
        <f t="shared" si="106"/>
        <v>-14.534883720929642</v>
      </c>
      <c r="FT59">
        <f t="shared" si="107"/>
        <v>-16.860465116279006</v>
      </c>
      <c r="FU59">
        <f t="shared" si="108"/>
        <v>-6.3953488372095535</v>
      </c>
      <c r="FV59">
        <f t="shared" si="109"/>
        <v>1.1627906976750142</v>
      </c>
      <c r="FW59">
        <f t="shared" si="110"/>
        <v>-2.9069767441864962</v>
      </c>
      <c r="FX59">
        <f t="shared" si="111"/>
        <v>17.4418604651169</v>
      </c>
    </row>
    <row r="60" spans="1:180">
      <c r="A60">
        <v>53</v>
      </c>
      <c r="B60">
        <v>1</v>
      </c>
      <c r="C60">
        <v>1</v>
      </c>
      <c r="E60" s="20">
        <v>49.289999999999964</v>
      </c>
      <c r="F60" s="20">
        <v>51.15</v>
      </c>
      <c r="G60" s="20">
        <v>54.560000000000009</v>
      </c>
      <c r="H60" s="20">
        <v>48.669999999999966</v>
      </c>
      <c r="I60" s="20">
        <v>56.110000000000106</v>
      </c>
      <c r="J60" s="20">
        <v>46.809999999999967</v>
      </c>
      <c r="K60" s="51">
        <v>51.149999999999935</v>
      </c>
      <c r="L60" s="20">
        <v>94.080000000000027</v>
      </c>
      <c r="M60" s="20">
        <v>107.80000000000001</v>
      </c>
      <c r="N60" s="20">
        <v>95.059999999999988</v>
      </c>
      <c r="O60" s="20">
        <v>109.27</v>
      </c>
      <c r="P60" s="20">
        <v>105.35000000000004</v>
      </c>
      <c r="Q60" s="20">
        <v>98</v>
      </c>
      <c r="R60" s="20">
        <v>101.43000000000004</v>
      </c>
      <c r="S60" s="20">
        <v>92.609999999999971</v>
      </c>
      <c r="T60" s="20">
        <v>83.789999999999978</v>
      </c>
      <c r="U60" s="20">
        <v>81.339999999999975</v>
      </c>
      <c r="V60" s="20">
        <v>85.260000000000034</v>
      </c>
      <c r="W60" s="20">
        <v>58.800000000000004</v>
      </c>
      <c r="X60" s="20">
        <v>59.289999999999978</v>
      </c>
      <c r="Y60" s="20">
        <v>66.150000000000006</v>
      </c>
      <c r="Z60" s="20">
        <v>69.089999999999975</v>
      </c>
      <c r="AA60" s="20">
        <v>61.739999999999974</v>
      </c>
      <c r="AB60" s="20">
        <v>66.640000000000043</v>
      </c>
      <c r="AC60" s="20">
        <v>69.579999999999956</v>
      </c>
      <c r="AD60" s="20">
        <v>72.030000000000086</v>
      </c>
      <c r="AE60" s="20">
        <v>63.7</v>
      </c>
      <c r="AF60" s="20">
        <v>50.469999999999992</v>
      </c>
      <c r="AG60" s="20">
        <v>59.780000000000015</v>
      </c>
      <c r="AH60" s="20">
        <v>63.7</v>
      </c>
      <c r="AI60" s="20">
        <v>45.569999999999986</v>
      </c>
      <c r="AJ60" s="20">
        <v>75.460000000000036</v>
      </c>
      <c r="AK60" s="20">
        <v>71.04999999999994</v>
      </c>
      <c r="AL60" s="20">
        <v>51.45</v>
      </c>
      <c r="AM60" s="20">
        <v>55.36999999999999</v>
      </c>
      <c r="AN60" s="20">
        <v>53.900000000000006</v>
      </c>
      <c r="AO60" s="20">
        <v>49.980000000000018</v>
      </c>
      <c r="AP60" s="20">
        <v>55.860000000000035</v>
      </c>
      <c r="AQ60" s="20">
        <v>66.150000000000006</v>
      </c>
      <c r="AR60" s="20">
        <v>52.430000000000021</v>
      </c>
      <c r="AS60" s="20">
        <v>52.430000000000021</v>
      </c>
      <c r="AT60" s="20">
        <v>64.189999999999984</v>
      </c>
      <c r="AU60" s="20">
        <v>56.839999999999975</v>
      </c>
      <c r="AV60" s="20">
        <v>57.819999999999993</v>
      </c>
      <c r="AW60" s="20">
        <v>47.529999999999923</v>
      </c>
      <c r="AX60" s="20">
        <v>54.390000000000114</v>
      </c>
      <c r="AY60" s="20">
        <v>56.35</v>
      </c>
      <c r="AZ60" s="20">
        <v>64.189999999999984</v>
      </c>
      <c r="BA60" s="20">
        <v>48.019999999999989</v>
      </c>
      <c r="BB60" s="20">
        <v>62.719999999999921</v>
      </c>
      <c r="BC60" s="20">
        <v>62.720000000000063</v>
      </c>
      <c r="BD60" s="20">
        <v>54.389999999999979</v>
      </c>
      <c r="BE60" s="20">
        <v>80.360000000000028</v>
      </c>
      <c r="BF60" s="20">
        <v>47.529999999999944</v>
      </c>
      <c r="BG60" s="20">
        <v>54.880000000000088</v>
      </c>
      <c r="BH60" s="20">
        <v>51.939999999999976</v>
      </c>
      <c r="BI60" s="20">
        <v>55.36999999999999</v>
      </c>
      <c r="BJ60" s="20">
        <v>67.619999999999919</v>
      </c>
      <c r="BK60" s="20">
        <v>57.330000000000091</v>
      </c>
      <c r="BL60" s="20">
        <v>80.3599999999999</v>
      </c>
      <c r="BM60" s="20">
        <v>57.820000000000057</v>
      </c>
      <c r="BN60" s="52">
        <v>37.239999999999974</v>
      </c>
      <c r="BO60" s="17">
        <f t="shared" si="112"/>
        <v>96.873000000000005</v>
      </c>
      <c r="BP60" s="26">
        <f t="shared" si="113"/>
        <v>60.475116279069773</v>
      </c>
      <c r="BQ60" s="17">
        <f t="shared" si="0"/>
        <v>66.622181818181815</v>
      </c>
      <c r="BR60">
        <f t="shared" si="1"/>
        <v>1.0807860262008728</v>
      </c>
      <c r="BS60">
        <f t="shared" si="2"/>
        <v>1.9813963284074552</v>
      </c>
      <c r="BT60">
        <f t="shared" si="3"/>
        <v>2.4987444465906909</v>
      </c>
      <c r="BU60">
        <f t="shared" si="4"/>
        <v>1.9762308998302198</v>
      </c>
      <c r="BV60">
        <f t="shared" si="5"/>
        <v>2.1961611898301672</v>
      </c>
      <c r="BW60">
        <f t="shared" si="6"/>
        <v>2.078524218210517</v>
      </c>
      <c r="BX60">
        <f t="shared" si="7"/>
        <v>1.9945049353821083</v>
      </c>
      <c r="BY60">
        <f t="shared" si="8"/>
        <v>1.9209014582412751</v>
      </c>
      <c r="BZ60">
        <f t="shared" si="9"/>
        <v>1.9718939635899033</v>
      </c>
      <c r="CA60">
        <f t="shared" si="10"/>
        <v>1.5415797865816281</v>
      </c>
      <c r="CB60">
        <f t="shared" si="11"/>
        <v>1.4965043542254381</v>
      </c>
      <c r="CC60">
        <f t="shared" si="12"/>
        <v>1.4920375663536141</v>
      </c>
      <c r="CD60">
        <f t="shared" si="13"/>
        <v>1.2171813006727623</v>
      </c>
      <c r="CE60">
        <f t="shared" si="14"/>
        <v>1.1119654913728434</v>
      </c>
      <c r="CF60">
        <f t="shared" si="15"/>
        <v>1.3505512454062878</v>
      </c>
      <c r="CG60">
        <f t="shared" si="16"/>
        <v>1.3122922536325925</v>
      </c>
      <c r="CH60">
        <f t="shared" si="17"/>
        <v>1.1819661146740681</v>
      </c>
      <c r="CI60">
        <f t="shared" si="18"/>
        <v>1.3491699284653813</v>
      </c>
      <c r="CJ60">
        <f t="shared" si="19"/>
        <v>1.5390967741935462</v>
      </c>
      <c r="CK60">
        <f t="shared" si="20"/>
        <v>1.6518116495948654</v>
      </c>
      <c r="CL60">
        <f t="shared" si="21"/>
        <v>1.4058189575900246</v>
      </c>
      <c r="CM60">
        <f t="shared" si="22"/>
        <v>0.97586284683058977</v>
      </c>
      <c r="CN60">
        <f t="shared" si="23"/>
        <v>1.187918129429687</v>
      </c>
      <c r="CO60">
        <f t="shared" si="24"/>
        <v>1.2353739737539597</v>
      </c>
      <c r="CP60">
        <f t="shared" si="25"/>
        <v>0.94029850746268606</v>
      </c>
      <c r="CQ60">
        <f t="shared" si="26"/>
        <v>1.4332837380100683</v>
      </c>
      <c r="CR60">
        <f t="shared" si="27"/>
        <v>1.3628952332235669</v>
      </c>
      <c r="CS60">
        <f t="shared" si="28"/>
        <v>1.0340669279469397</v>
      </c>
      <c r="CT60">
        <f t="shared" si="29"/>
        <v>1.2541573076124515</v>
      </c>
      <c r="CU60">
        <f t="shared" si="30"/>
        <v>0.98278455624268712</v>
      </c>
      <c r="CV60">
        <f t="shared" si="31"/>
        <v>1.0469208211143697</v>
      </c>
      <c r="CW60">
        <f t="shared" si="32"/>
        <v>1.1404654961208653</v>
      </c>
      <c r="CX60">
        <f t="shared" si="33"/>
        <v>1.135037748798901</v>
      </c>
      <c r="CY60">
        <f t="shared" si="34"/>
        <v>0.97527553440498616</v>
      </c>
      <c r="CZ60">
        <f t="shared" si="35"/>
        <v>0.97527553440498616</v>
      </c>
      <c r="DA60">
        <f t="shared" si="36"/>
        <v>1.4547858276044423</v>
      </c>
      <c r="DB60">
        <f t="shared" si="37"/>
        <v>1.206281833616299</v>
      </c>
      <c r="DC60">
        <f t="shared" si="38"/>
        <v>1.1080166081124223</v>
      </c>
      <c r="DD60">
        <f t="shared" si="39"/>
        <v>0.99452484742807301</v>
      </c>
      <c r="DE60">
        <f t="shared" si="40"/>
        <v>1.0422868093260949</v>
      </c>
      <c r="DF60">
        <f t="shared" si="41"/>
        <v>1.1504695794201714</v>
      </c>
      <c r="DG60">
        <f t="shared" si="42"/>
        <v>1.2374373473846547</v>
      </c>
      <c r="DH60">
        <f t="shared" si="43"/>
        <v>0.90941228457799361</v>
      </c>
      <c r="DI60">
        <f t="shared" si="44"/>
        <v>1.3339950372208425</v>
      </c>
      <c r="DJ60">
        <f t="shared" si="45"/>
        <v>1.2450620347394554</v>
      </c>
      <c r="DK60">
        <f t="shared" si="46"/>
        <v>1.0443548387096757</v>
      </c>
      <c r="DL60">
        <f t="shared" si="47"/>
        <v>1.3691503861880991</v>
      </c>
      <c r="DM60">
        <f t="shared" si="48"/>
        <v>1.0549718851731245</v>
      </c>
      <c r="DN60">
        <f t="shared" si="49"/>
        <v>1.2237252861602534</v>
      </c>
      <c r="DO60">
        <f t="shared" si="50"/>
        <v>1.1555061179087858</v>
      </c>
      <c r="DP60">
        <f t="shared" si="51"/>
        <v>1.0857927247769377</v>
      </c>
      <c r="DQ60">
        <f t="shared" si="52"/>
        <v>1.3166742389822779</v>
      </c>
      <c r="DR60">
        <f t="shared" si="53"/>
        <v>1.1791848068287036</v>
      </c>
      <c r="DS60">
        <f t="shared" si="54"/>
        <v>1.2482783617252593</v>
      </c>
      <c r="DT60">
        <f t="shared" si="55"/>
        <v>1.9500377434452216</v>
      </c>
      <c r="DU60">
        <f t="shared" si="56"/>
        <v>1.19852605671778</v>
      </c>
      <c r="DV60">
        <f t="shared" si="57"/>
        <v>1.9500377434452216</v>
      </c>
      <c r="DW60">
        <f t="shared" si="58"/>
        <v>0</v>
      </c>
      <c r="DX60">
        <f t="shared" si="59"/>
        <v>83.929618768328723</v>
      </c>
      <c r="DY60">
        <f t="shared" si="60"/>
        <v>110.75268817204331</v>
      </c>
      <c r="DZ60">
        <f t="shared" si="61"/>
        <v>85.845552297165412</v>
      </c>
      <c r="EA60">
        <f t="shared" si="62"/>
        <v>113.62658846529841</v>
      </c>
      <c r="EB60">
        <f t="shared" si="63"/>
        <v>105.96285434995146</v>
      </c>
      <c r="EC60">
        <f t="shared" si="64"/>
        <v>91.593352883675706</v>
      </c>
      <c r="ED60">
        <f t="shared" si="65"/>
        <v>98.29912023460443</v>
      </c>
      <c r="EE60">
        <f t="shared" si="66"/>
        <v>81.05571847507349</v>
      </c>
      <c r="EF60">
        <f t="shared" si="67"/>
        <v>63.812316715542686</v>
      </c>
      <c r="EG60">
        <f t="shared" si="68"/>
        <v>59.022482893450793</v>
      </c>
      <c r="EH60">
        <f t="shared" si="69"/>
        <v>66.686217008797939</v>
      </c>
      <c r="EI60">
        <f t="shared" si="70"/>
        <v>14.956011730205434</v>
      </c>
      <c r="EJ60">
        <f t="shared" si="71"/>
        <v>15.913978494623759</v>
      </c>
      <c r="EK60">
        <f t="shared" si="72"/>
        <v>29.325513196481111</v>
      </c>
      <c r="EL60">
        <f t="shared" si="73"/>
        <v>35.073313782991328</v>
      </c>
      <c r="EM60">
        <f t="shared" si="74"/>
        <v>20.703812316715645</v>
      </c>
      <c r="EN60">
        <f t="shared" si="75"/>
        <v>30.283479960899566</v>
      </c>
      <c r="EO60">
        <f t="shared" si="76"/>
        <v>36.031280547409665</v>
      </c>
      <c r="EP60">
        <f t="shared" si="77"/>
        <v>40.821114369501814</v>
      </c>
      <c r="EQ60">
        <f t="shared" si="78"/>
        <v>24.535679374389215</v>
      </c>
      <c r="ER60">
        <f t="shared" si="79"/>
        <v>-1.3294232649070259</v>
      </c>
      <c r="ES60">
        <f t="shared" si="80"/>
        <v>16.871945259042214</v>
      </c>
      <c r="ET60">
        <f t="shared" si="81"/>
        <v>24.535679374389215</v>
      </c>
      <c r="EU60">
        <f t="shared" si="82"/>
        <v>-10.909090909090823</v>
      </c>
      <c r="EV60">
        <f t="shared" si="83"/>
        <v>47.526881720430367</v>
      </c>
      <c r="EW60">
        <f t="shared" si="84"/>
        <v>38.905180840664769</v>
      </c>
      <c r="EX60">
        <f t="shared" si="85"/>
        <v>0.58651026392975281</v>
      </c>
      <c r="EY60">
        <f t="shared" si="86"/>
        <v>8.2502443792767561</v>
      </c>
      <c r="EZ60">
        <f t="shared" si="87"/>
        <v>5.3763440860216516</v>
      </c>
      <c r="FA60">
        <f t="shared" si="88"/>
        <v>-2.2873900293253526</v>
      </c>
      <c r="FB60">
        <f t="shared" si="89"/>
        <v>9.2082111436952232</v>
      </c>
      <c r="FC60">
        <f t="shared" si="90"/>
        <v>29.325513196481111</v>
      </c>
      <c r="FD60">
        <f t="shared" si="91"/>
        <v>2.5024437927665453</v>
      </c>
      <c r="FE60">
        <f t="shared" si="92"/>
        <v>2.5024437927665453</v>
      </c>
      <c r="FF60">
        <f t="shared" si="93"/>
        <v>25.493646138807556</v>
      </c>
      <c r="FG60">
        <f t="shared" si="94"/>
        <v>11.124144672531862</v>
      </c>
      <c r="FH60">
        <f t="shared" si="95"/>
        <v>13.040078201368654</v>
      </c>
      <c r="FI60">
        <f t="shared" si="96"/>
        <v>-7.0772238514174317</v>
      </c>
      <c r="FJ60">
        <f t="shared" si="97"/>
        <v>6.3343108504402421</v>
      </c>
      <c r="FK60">
        <f t="shared" si="98"/>
        <v>10.166177908113536</v>
      </c>
      <c r="FL60">
        <f t="shared" si="99"/>
        <v>25.493646138807556</v>
      </c>
      <c r="FM60">
        <f t="shared" si="100"/>
        <v>-6.1192570869989238</v>
      </c>
      <c r="FN60">
        <f t="shared" si="101"/>
        <v>22.619745845552298</v>
      </c>
      <c r="FO60">
        <f t="shared" si="102"/>
        <v>22.619745845552579</v>
      </c>
      <c r="FP60">
        <f t="shared" si="103"/>
        <v>6.3343108504399783</v>
      </c>
      <c r="FQ60">
        <f t="shared" si="104"/>
        <v>57.106549364614132</v>
      </c>
      <c r="FR60">
        <f t="shared" si="105"/>
        <v>-7.07722385141739</v>
      </c>
      <c r="FS60">
        <f t="shared" si="106"/>
        <v>7.2922776148585697</v>
      </c>
      <c r="FT60">
        <f t="shared" si="107"/>
        <v>1.5444770283480798</v>
      </c>
      <c r="FU60">
        <f t="shared" si="108"/>
        <v>8.2502443792767561</v>
      </c>
      <c r="FV60">
        <f t="shared" si="109"/>
        <v>32.199413489736081</v>
      </c>
      <c r="FW60">
        <f t="shared" si="110"/>
        <v>12.082111436950466</v>
      </c>
      <c r="FX60">
        <f t="shared" si="111"/>
        <v>57.10654936461389</v>
      </c>
    </row>
    <row r="61" spans="1:180">
      <c r="A61">
        <v>54</v>
      </c>
      <c r="B61">
        <v>1</v>
      </c>
      <c r="C61">
        <v>2</v>
      </c>
      <c r="E61" s="21">
        <v>60.759999999999863</v>
      </c>
      <c r="F61" s="21">
        <v>62.62000000000014</v>
      </c>
      <c r="G61" s="21">
        <v>58.279999999999859</v>
      </c>
      <c r="H61" s="21">
        <v>49.910000000000139</v>
      </c>
      <c r="I61" s="21">
        <v>68.509999999999863</v>
      </c>
      <c r="J61" s="21">
        <v>57.660000000000075</v>
      </c>
      <c r="K61" s="53">
        <v>62.929999999999794</v>
      </c>
      <c r="L61" s="21">
        <v>64.680000000000021</v>
      </c>
      <c r="M61" s="21">
        <v>99.469999999999928</v>
      </c>
      <c r="N61" s="21">
        <v>100.94000000000005</v>
      </c>
      <c r="O61" s="21">
        <v>106.33000000000003</v>
      </c>
      <c r="P61" s="21">
        <v>127.89000000000006</v>
      </c>
      <c r="Q61" s="21">
        <v>104.36999999999999</v>
      </c>
      <c r="R61" s="21">
        <v>101.42999999999996</v>
      </c>
      <c r="S61" s="21">
        <v>116.62000000000006</v>
      </c>
      <c r="T61" s="21">
        <v>111.23000000000002</v>
      </c>
      <c r="U61" s="21">
        <v>121.52</v>
      </c>
      <c r="V61" s="21">
        <v>102.90000000000008</v>
      </c>
      <c r="W61" s="21">
        <v>92.609999999999971</v>
      </c>
      <c r="X61" s="21">
        <v>73.010000000000034</v>
      </c>
      <c r="Y61" s="21">
        <v>53.409999999999961</v>
      </c>
      <c r="Z61" s="21">
        <v>78.889999999999972</v>
      </c>
      <c r="AA61" s="21">
        <v>73.5</v>
      </c>
      <c r="AB61" s="21">
        <v>77.910000000000039</v>
      </c>
      <c r="AC61" s="21">
        <v>81.830000000000084</v>
      </c>
      <c r="AD61" s="21">
        <v>76.439999999999984</v>
      </c>
      <c r="AE61" s="21">
        <v>73.499999999999929</v>
      </c>
      <c r="AF61" s="21">
        <v>66.640000000000043</v>
      </c>
      <c r="AG61" s="21">
        <v>81.339999999999975</v>
      </c>
      <c r="AH61" s="21">
        <v>81.829999999999956</v>
      </c>
      <c r="AI61" s="21">
        <v>54.880000000000017</v>
      </c>
      <c r="AJ61" s="21">
        <v>96.530000000000015</v>
      </c>
      <c r="AK61" s="21">
        <v>80.850000000000009</v>
      </c>
      <c r="AL61" s="21">
        <v>72.52</v>
      </c>
      <c r="AM61" s="21">
        <v>76.44000000000004</v>
      </c>
      <c r="AN61" s="21">
        <v>86.729999999999947</v>
      </c>
      <c r="AO61" s="21">
        <v>72.52000000000001</v>
      </c>
      <c r="AP61" s="21">
        <v>83.789999999999978</v>
      </c>
      <c r="AQ61" s="21">
        <v>89.670000000000059</v>
      </c>
      <c r="AR61" s="20">
        <v>68.355000000000018</v>
      </c>
      <c r="AS61" s="20">
        <v>68.355000000000018</v>
      </c>
      <c r="AT61" s="21">
        <v>73.5</v>
      </c>
      <c r="AU61" s="21">
        <v>82.80999999999996</v>
      </c>
      <c r="AV61" s="21">
        <v>73.990000000000052</v>
      </c>
      <c r="AW61" s="21">
        <v>71.539999999999978</v>
      </c>
      <c r="AX61" s="21">
        <v>73.989999999999981</v>
      </c>
      <c r="AY61" s="21">
        <v>73.010000000000034</v>
      </c>
      <c r="AZ61" s="21">
        <v>75.460000000000036</v>
      </c>
      <c r="BA61" s="21">
        <v>64.680000000000021</v>
      </c>
      <c r="BB61" s="21">
        <v>83.789999999999978</v>
      </c>
      <c r="BC61" s="21">
        <v>81.340000000000046</v>
      </c>
      <c r="BD61" s="21">
        <v>67.61999999999999</v>
      </c>
      <c r="BE61" s="21">
        <v>117.60000000000004</v>
      </c>
      <c r="BF61" s="21">
        <v>67.619999999999919</v>
      </c>
      <c r="BG61" s="21">
        <v>65.170000000000059</v>
      </c>
      <c r="BH61" s="21">
        <v>69.579999999999956</v>
      </c>
      <c r="BI61" s="21">
        <v>77.910000000000039</v>
      </c>
      <c r="BJ61" s="21">
        <v>95.060000000000031</v>
      </c>
      <c r="BK61" s="21">
        <v>73.010000000000034</v>
      </c>
      <c r="BL61" s="21">
        <v>98</v>
      </c>
      <c r="BM61" s="21">
        <v>65.659999999999968</v>
      </c>
      <c r="BN61" s="54">
        <v>67.13</v>
      </c>
      <c r="BO61" s="17">
        <f t="shared" si="112"/>
        <v>105.44800000000001</v>
      </c>
      <c r="BP61" s="26">
        <f t="shared" si="113"/>
        <v>77.91</v>
      </c>
      <c r="BQ61" s="17">
        <f t="shared" si="0"/>
        <v>82.498181818181834</v>
      </c>
      <c r="BR61">
        <f t="shared" si="1"/>
        <v>1.3296943231441014</v>
      </c>
      <c r="BS61">
        <f t="shared" si="2"/>
        <v>1.3622099757801254</v>
      </c>
      <c r="BT61">
        <f t="shared" si="3"/>
        <v>2.3056596484450447</v>
      </c>
      <c r="BU61">
        <f t="shared" si="4"/>
        <v>2.0984719864176578</v>
      </c>
      <c r="BV61">
        <f t="shared" si="5"/>
        <v>2.1370716510903427</v>
      </c>
      <c r="BW61">
        <f t="shared" si="6"/>
        <v>2.5232317253625345</v>
      </c>
      <c r="BX61">
        <f t="shared" si="7"/>
        <v>2.1241477561819453</v>
      </c>
      <c r="BY61">
        <f t="shared" si="8"/>
        <v>1.9209014582412738</v>
      </c>
      <c r="BZ61">
        <f t="shared" si="9"/>
        <v>2.4831257319280287</v>
      </c>
      <c r="CA61">
        <f t="shared" si="10"/>
        <v>2.046424628970934</v>
      </c>
      <c r="CB61">
        <f t="shared" si="11"/>
        <v>2.2357414448669202</v>
      </c>
      <c r="CC61">
        <f t="shared" si="12"/>
        <v>1.8007349938750521</v>
      </c>
      <c r="CD61">
        <f t="shared" si="13"/>
        <v>1.9170605485596</v>
      </c>
      <c r="CE61">
        <f t="shared" si="14"/>
        <v>1.36927981995499</v>
      </c>
      <c r="CF61">
        <f t="shared" si="15"/>
        <v>1.0904450796243352</v>
      </c>
      <c r="CG61">
        <f t="shared" si="16"/>
        <v>1.4984329988287048</v>
      </c>
      <c r="CH61">
        <f t="shared" si="17"/>
        <v>1.4071025174691294</v>
      </c>
      <c r="CI61">
        <f t="shared" si="18"/>
        <v>1.5773383722499676</v>
      </c>
      <c r="CJ61">
        <f t="shared" si="19"/>
        <v>1.8100645161290325</v>
      </c>
      <c r="CK61">
        <f t="shared" si="20"/>
        <v>1.7529429750802628</v>
      </c>
      <c r="CL61">
        <f t="shared" si="21"/>
        <v>1.6220987972192575</v>
      </c>
      <c r="CM61">
        <f t="shared" si="22"/>
        <v>1.2885179336792265</v>
      </c>
      <c r="CN61">
        <f t="shared" si="23"/>
        <v>1.6163476187321961</v>
      </c>
      <c r="CO61">
        <f t="shared" si="24"/>
        <v>1.5869804124377782</v>
      </c>
      <c r="CP61">
        <f t="shared" si="25"/>
        <v>1.1324025036109775</v>
      </c>
      <c r="CQ61">
        <f t="shared" si="26"/>
        <v>1.8334863401817101</v>
      </c>
      <c r="CR61">
        <f t="shared" si="27"/>
        <v>1.5508807826337154</v>
      </c>
      <c r="CS61">
        <f t="shared" si="28"/>
        <v>1.457541955582353</v>
      </c>
      <c r="CT61">
        <f t="shared" si="29"/>
        <v>1.7314030087393146</v>
      </c>
      <c r="CU61">
        <f t="shared" si="30"/>
        <v>1.5813896950450499</v>
      </c>
      <c r="CV61">
        <f t="shared" si="31"/>
        <v>1.5190615835777126</v>
      </c>
      <c r="CW61">
        <f t="shared" si="32"/>
        <v>1.7106982441812963</v>
      </c>
      <c r="CX61">
        <f t="shared" si="33"/>
        <v>1.5386067261496221</v>
      </c>
      <c r="CY61">
        <f t="shared" si="34"/>
        <v>1.2715040845747247</v>
      </c>
      <c r="CZ61">
        <f t="shared" si="35"/>
        <v>1.2715040845747247</v>
      </c>
      <c r="DA61">
        <f t="shared" si="36"/>
        <v>1.6657852987837132</v>
      </c>
      <c r="DB61">
        <f t="shared" si="37"/>
        <v>1.7574278438030564</v>
      </c>
      <c r="DC61">
        <f t="shared" si="38"/>
        <v>1.4178856595336942</v>
      </c>
      <c r="DD61">
        <f t="shared" si="39"/>
        <v>1.4969136878814315</v>
      </c>
      <c r="DE61">
        <f t="shared" si="40"/>
        <v>1.4178856595336933</v>
      </c>
      <c r="DF61">
        <f t="shared" si="41"/>
        <v>1.4906084115965703</v>
      </c>
      <c r="DG61">
        <f t="shared" si="42"/>
        <v>1.4546973396735647</v>
      </c>
      <c r="DH61">
        <f t="shared" si="43"/>
        <v>1.2249226690234205</v>
      </c>
      <c r="DI61">
        <f t="shared" si="44"/>
        <v>1.782133995037221</v>
      </c>
      <c r="DJ61">
        <f t="shared" si="45"/>
        <v>1.6146898263027307</v>
      </c>
      <c r="DK61">
        <f t="shared" si="46"/>
        <v>1.2983870967741917</v>
      </c>
      <c r="DL61">
        <f t="shared" si="47"/>
        <v>2.003634711494779</v>
      </c>
      <c r="DM61">
        <f t="shared" si="48"/>
        <v>1.5008878366380534</v>
      </c>
      <c r="DN61">
        <f t="shared" si="49"/>
        <v>1.4531737773153</v>
      </c>
      <c r="DO61">
        <f t="shared" si="50"/>
        <v>1.5479421579532788</v>
      </c>
      <c r="DP61">
        <f t="shared" si="51"/>
        <v>1.5277968428277273</v>
      </c>
      <c r="DQ61">
        <f t="shared" si="52"/>
        <v>1.8509768287142194</v>
      </c>
      <c r="DR61">
        <f t="shared" si="53"/>
        <v>1.5016968907476638</v>
      </c>
      <c r="DS61">
        <f t="shared" si="54"/>
        <v>1.522290685030806</v>
      </c>
      <c r="DT61">
        <f t="shared" si="55"/>
        <v>2.1226510995923706</v>
      </c>
      <c r="DU61">
        <f t="shared" si="56"/>
        <v>1.54405928957593</v>
      </c>
      <c r="DV61">
        <f t="shared" si="57"/>
        <v>2.1226510995923706</v>
      </c>
      <c r="DW61">
        <f t="shared" si="58"/>
        <v>0</v>
      </c>
      <c r="DX61">
        <f t="shared" si="59"/>
        <v>2.7808676307011488</v>
      </c>
      <c r="DY61">
        <f t="shared" si="60"/>
        <v>58.064516129032661</v>
      </c>
      <c r="DZ61">
        <f t="shared" si="61"/>
        <v>60.400444938821529</v>
      </c>
      <c r="EA61">
        <f t="shared" si="62"/>
        <v>68.965517241379899</v>
      </c>
      <c r="EB61">
        <f t="shared" si="63"/>
        <v>103.22580645161365</v>
      </c>
      <c r="EC61">
        <f t="shared" si="64"/>
        <v>65.85094549499496</v>
      </c>
      <c r="ED61">
        <f t="shared" si="65"/>
        <v>61.179087875417601</v>
      </c>
      <c r="EE61">
        <f t="shared" si="66"/>
        <v>85.317018909900597</v>
      </c>
      <c r="EF61">
        <f t="shared" si="67"/>
        <v>76.751946607342106</v>
      </c>
      <c r="EG61">
        <f t="shared" si="68"/>
        <v>93.103448275862704</v>
      </c>
      <c r="EH61">
        <f t="shared" si="69"/>
        <v>63.51501668520644</v>
      </c>
      <c r="EI61">
        <f t="shared" si="70"/>
        <v>47.163515016685643</v>
      </c>
      <c r="EJ61">
        <f t="shared" si="71"/>
        <v>16.017797552836917</v>
      </c>
      <c r="EK61">
        <f t="shared" si="72"/>
        <v>-15.12791991101202</v>
      </c>
      <c r="EL61">
        <f t="shared" si="73"/>
        <v>25.361512791991469</v>
      </c>
      <c r="EM61">
        <f t="shared" si="74"/>
        <v>16.796440489433088</v>
      </c>
      <c r="EN61">
        <f t="shared" si="75"/>
        <v>23.804226918799134</v>
      </c>
      <c r="EO61">
        <f t="shared" si="76"/>
        <v>30.033370411568967</v>
      </c>
      <c r="EP61">
        <f t="shared" si="77"/>
        <v>21.468298109010384</v>
      </c>
      <c r="EQ61">
        <f t="shared" si="78"/>
        <v>16.796440489432975</v>
      </c>
      <c r="ER61">
        <f t="shared" si="79"/>
        <v>5.8954393770860669</v>
      </c>
      <c r="ES61">
        <f t="shared" si="80"/>
        <v>29.254727474972576</v>
      </c>
      <c r="ET61">
        <f t="shared" si="81"/>
        <v>30.033370411568765</v>
      </c>
      <c r="EU61">
        <f t="shared" si="82"/>
        <v>-12.791991101223269</v>
      </c>
      <c r="EV61">
        <f t="shared" si="83"/>
        <v>53.39265850945548</v>
      </c>
      <c r="EW61">
        <f t="shared" si="84"/>
        <v>28.476084538376405</v>
      </c>
      <c r="EX61">
        <f t="shared" si="85"/>
        <v>15.239154616240638</v>
      </c>
      <c r="EY61">
        <f t="shared" si="86"/>
        <v>21.468298109010473</v>
      </c>
      <c r="EZ61">
        <f t="shared" si="87"/>
        <v>37.819799777530953</v>
      </c>
      <c r="FA61">
        <f t="shared" si="88"/>
        <v>15.239154616240661</v>
      </c>
      <c r="FB61">
        <f t="shared" si="89"/>
        <v>33.147942157953679</v>
      </c>
      <c r="FC61">
        <f t="shared" si="90"/>
        <v>42.491657397108455</v>
      </c>
      <c r="FD61">
        <f t="shared" si="91"/>
        <v>8.6206896551727983</v>
      </c>
      <c r="FE61">
        <f t="shared" si="92"/>
        <v>8.6206896551727983</v>
      </c>
      <c r="FF61">
        <f t="shared" si="93"/>
        <v>16.796440489433088</v>
      </c>
      <c r="FG61">
        <f t="shared" si="94"/>
        <v>31.590656284761216</v>
      </c>
      <c r="FH61">
        <f t="shared" si="95"/>
        <v>17.575083426029391</v>
      </c>
      <c r="FI61">
        <f t="shared" si="96"/>
        <v>13.681868743048167</v>
      </c>
      <c r="FJ61">
        <f t="shared" si="97"/>
        <v>17.575083426029277</v>
      </c>
      <c r="FK61">
        <f t="shared" si="98"/>
        <v>16.017797552836917</v>
      </c>
      <c r="FL61">
        <f t="shared" si="99"/>
        <v>19.911012235818028</v>
      </c>
      <c r="FM61">
        <f t="shared" si="100"/>
        <v>2.7808676307011488</v>
      </c>
      <c r="FN61">
        <f t="shared" si="101"/>
        <v>33.147942157953679</v>
      </c>
      <c r="FO61">
        <f t="shared" si="102"/>
        <v>29.254727474972686</v>
      </c>
      <c r="FP61">
        <f t="shared" si="103"/>
        <v>7.4527252502784229</v>
      </c>
      <c r="FQ61">
        <f t="shared" si="104"/>
        <v>86.874304783092995</v>
      </c>
      <c r="FR61">
        <f t="shared" si="105"/>
        <v>7.452725250278311</v>
      </c>
      <c r="FS61">
        <f t="shared" si="106"/>
        <v>3.559510567297429</v>
      </c>
      <c r="FT61">
        <f t="shared" si="107"/>
        <v>10.567296996663252</v>
      </c>
      <c r="FU61">
        <f t="shared" si="108"/>
        <v>23.804226918799134</v>
      </c>
      <c r="FV61">
        <f t="shared" si="109"/>
        <v>51.056729699666839</v>
      </c>
      <c r="FW61">
        <f t="shared" si="110"/>
        <v>16.017797552836917</v>
      </c>
      <c r="FX61">
        <f t="shared" si="111"/>
        <v>55.728587319244113</v>
      </c>
    </row>
    <row r="62" spans="1:180">
      <c r="A62">
        <v>55</v>
      </c>
      <c r="B62">
        <v>1</v>
      </c>
      <c r="C62">
        <v>1</v>
      </c>
      <c r="E62" s="20">
        <v>55.179999999999715</v>
      </c>
      <c r="F62" s="20">
        <v>48.980000000000068</v>
      </c>
      <c r="G62" s="20">
        <v>55.800000000000033</v>
      </c>
      <c r="H62" s="20">
        <v>46.189999999999962</v>
      </c>
      <c r="I62" s="20">
        <v>53.94000000000014</v>
      </c>
      <c r="J62" s="20">
        <v>52.38999999999993</v>
      </c>
      <c r="K62" s="51">
        <v>53.629999999999974</v>
      </c>
      <c r="L62" s="20">
        <v>108.78000000000002</v>
      </c>
      <c r="M62" s="55">
        <f>AVERAGE(L62,N62)</f>
        <v>100.20500000000001</v>
      </c>
      <c r="N62" s="20">
        <v>91.630000000000024</v>
      </c>
      <c r="O62" s="20">
        <v>78.400000000000091</v>
      </c>
      <c r="P62" s="20">
        <v>99.47</v>
      </c>
      <c r="Q62" s="20">
        <v>91.139999999999972</v>
      </c>
      <c r="R62" s="20">
        <v>89.669999999999987</v>
      </c>
      <c r="S62" s="20">
        <v>77.419999999999987</v>
      </c>
      <c r="T62" s="20">
        <v>58.800000000000004</v>
      </c>
      <c r="U62" s="20">
        <v>68.110000000000028</v>
      </c>
      <c r="V62" s="20">
        <v>54.389999999999979</v>
      </c>
      <c r="W62" s="20">
        <v>49.979999999999947</v>
      </c>
      <c r="X62" s="20">
        <v>52.430000000000021</v>
      </c>
      <c r="Y62" s="20">
        <v>50.469999999999992</v>
      </c>
      <c r="Z62" s="20">
        <v>64.189999999999984</v>
      </c>
      <c r="AA62" s="20">
        <v>54.390000000000043</v>
      </c>
      <c r="AB62" s="20">
        <v>54.880000000000017</v>
      </c>
      <c r="AC62" s="20">
        <v>38.219999999999921</v>
      </c>
      <c r="AD62" s="20">
        <v>34.300000000000004</v>
      </c>
      <c r="AE62" s="20">
        <v>44.590000000000117</v>
      </c>
      <c r="AF62" s="20">
        <v>48.509999999999962</v>
      </c>
      <c r="AG62" s="20">
        <v>54.880000000000017</v>
      </c>
      <c r="AH62" s="20">
        <v>35.769999999999989</v>
      </c>
      <c r="AI62" s="20">
        <v>64.189999999999984</v>
      </c>
      <c r="AJ62" s="20">
        <v>54.879999999999946</v>
      </c>
      <c r="AK62" s="20">
        <v>65.660000000000039</v>
      </c>
      <c r="AL62" s="20">
        <v>51.939999999999976</v>
      </c>
      <c r="AM62" s="20">
        <v>54.389999999999979</v>
      </c>
      <c r="AN62" s="20">
        <v>68.110000000000028</v>
      </c>
      <c r="AO62" s="20">
        <v>65.660000000000039</v>
      </c>
      <c r="AP62" s="20">
        <v>60.269999999999989</v>
      </c>
      <c r="AQ62" s="20">
        <v>60.269999999999989</v>
      </c>
      <c r="AR62" s="20">
        <v>54.145000000000024</v>
      </c>
      <c r="AS62" s="20">
        <v>54.145000000000024</v>
      </c>
      <c r="AT62" s="20">
        <v>60.760000000000034</v>
      </c>
      <c r="AU62" s="20">
        <v>50.470000000000063</v>
      </c>
      <c r="AV62" s="20">
        <v>47.039999999999978</v>
      </c>
      <c r="AW62" s="20">
        <v>45.079999999999949</v>
      </c>
      <c r="AX62" s="20">
        <v>44.589999999999975</v>
      </c>
      <c r="AY62" s="20">
        <v>68.600000000000009</v>
      </c>
      <c r="AZ62" s="20">
        <v>70.55999999999996</v>
      </c>
      <c r="BA62" s="20">
        <v>57.33000000000002</v>
      </c>
      <c r="BB62" s="20">
        <v>43.610000000000028</v>
      </c>
      <c r="BC62" s="20">
        <v>47.529999999999944</v>
      </c>
      <c r="BD62" s="20">
        <v>49.490000000000116</v>
      </c>
      <c r="BE62" s="20">
        <v>71.540000000000035</v>
      </c>
      <c r="BF62" s="20">
        <v>52.919999999999924</v>
      </c>
      <c r="BG62" s="20">
        <v>51.45</v>
      </c>
      <c r="BH62" s="20">
        <v>55.370000000000061</v>
      </c>
      <c r="BI62" s="20">
        <v>50.959999999999965</v>
      </c>
      <c r="BJ62" s="20">
        <v>47.530000000000086</v>
      </c>
      <c r="BK62" s="20">
        <v>56.839999999999975</v>
      </c>
      <c r="BL62" s="20">
        <v>83.789999999999949</v>
      </c>
      <c r="BM62" s="20">
        <v>66.640000000000043</v>
      </c>
      <c r="BN62" s="52">
        <v>34.300000000000004</v>
      </c>
      <c r="BO62" s="17">
        <f t="shared" si="112"/>
        <v>86.362499999999997</v>
      </c>
      <c r="BP62" s="26">
        <f t="shared" si="113"/>
        <v>54.560930232558128</v>
      </c>
      <c r="BQ62" s="17">
        <f t="shared" si="0"/>
        <v>60.194272727272754</v>
      </c>
      <c r="BR62">
        <f t="shared" si="1"/>
        <v>1.1331877729257644</v>
      </c>
      <c r="BS62">
        <f t="shared" si="2"/>
        <v>2.2909895047211197</v>
      </c>
      <c r="BT62">
        <f t="shared" si="3"/>
        <v>2.3226965423990737</v>
      </c>
      <c r="BU62">
        <f t="shared" si="4"/>
        <v>1.9049235993208828</v>
      </c>
      <c r="BV62">
        <f t="shared" si="5"/>
        <v>1.5757210330620051</v>
      </c>
      <c r="BW62">
        <f t="shared" si="6"/>
        <v>1.9625135641708593</v>
      </c>
      <c r="BX62">
        <f t="shared" si="7"/>
        <v>1.8548895899053601</v>
      </c>
      <c r="BY62">
        <f t="shared" si="8"/>
        <v>1.6981882456915611</v>
      </c>
      <c r="BZ62">
        <f t="shared" si="9"/>
        <v>1.6484616203555809</v>
      </c>
      <c r="CA62">
        <f t="shared" si="10"/>
        <v>1.0818103765485112</v>
      </c>
      <c r="CB62">
        <f t="shared" si="11"/>
        <v>1.2530970195020243</v>
      </c>
      <c r="CC62">
        <f t="shared" si="12"/>
        <v>0.9518170681910979</v>
      </c>
      <c r="CD62">
        <f t="shared" si="13"/>
        <v>1.0346041055718469</v>
      </c>
      <c r="CE62">
        <f t="shared" si="14"/>
        <v>0.9833083270817714</v>
      </c>
      <c r="CF62">
        <f t="shared" si="15"/>
        <v>1.0304205798285009</v>
      </c>
      <c r="CG62">
        <f t="shared" si="16"/>
        <v>1.2192218810345363</v>
      </c>
      <c r="CH62">
        <f t="shared" si="17"/>
        <v>1.0412558629271564</v>
      </c>
      <c r="CI62">
        <f t="shared" si="18"/>
        <v>1.1110811175597253</v>
      </c>
      <c r="CJ62">
        <f t="shared" si="19"/>
        <v>0.84541935483870723</v>
      </c>
      <c r="CK62">
        <f t="shared" si="20"/>
        <v>0.78657697599755405</v>
      </c>
      <c r="CL62">
        <f t="shared" si="21"/>
        <v>0.98407327031301983</v>
      </c>
      <c r="CM62">
        <f t="shared" si="22"/>
        <v>0.93796526054590612</v>
      </c>
      <c r="CN62">
        <f t="shared" si="23"/>
        <v>1.090547790951844</v>
      </c>
      <c r="CO62">
        <f t="shared" si="24"/>
        <v>0.69371000064645405</v>
      </c>
      <c r="CP62">
        <f t="shared" si="25"/>
        <v>1.3245064997592675</v>
      </c>
      <c r="CQ62">
        <f t="shared" si="26"/>
        <v>1.0423881730982298</v>
      </c>
      <c r="CR62">
        <f t="shared" si="27"/>
        <v>1.2595031810479878</v>
      </c>
      <c r="CS62">
        <f t="shared" si="28"/>
        <v>1.0439151844035768</v>
      </c>
      <c r="CT62">
        <f t="shared" si="29"/>
        <v>1.2319598331414343</v>
      </c>
      <c r="CU62">
        <f t="shared" si="30"/>
        <v>1.2418823028884869</v>
      </c>
      <c r="CV62">
        <f t="shared" si="31"/>
        <v>1.3753665689149566</v>
      </c>
      <c r="CW62">
        <f t="shared" si="32"/>
        <v>1.2305022458146169</v>
      </c>
      <c r="CX62">
        <f t="shared" si="33"/>
        <v>1.0341455044612207</v>
      </c>
      <c r="CY62">
        <f t="shared" si="34"/>
        <v>1.0071770705771119</v>
      </c>
      <c r="CZ62">
        <f t="shared" si="35"/>
        <v>1.0071770705771119</v>
      </c>
      <c r="DA62">
        <f t="shared" si="36"/>
        <v>1.3770491803278702</v>
      </c>
      <c r="DB62">
        <f t="shared" si="37"/>
        <v>1.0710950764006812</v>
      </c>
      <c r="DC62">
        <f t="shared" si="38"/>
        <v>0.90143724049824159</v>
      </c>
      <c r="DD62">
        <f t="shared" si="39"/>
        <v>0.94326068003487384</v>
      </c>
      <c r="DE62">
        <f t="shared" si="40"/>
        <v>0.85448738422229176</v>
      </c>
      <c r="DF62">
        <f t="shared" si="41"/>
        <v>1.4005716619028172</v>
      </c>
      <c r="DG62">
        <f t="shared" si="42"/>
        <v>1.3602364734609942</v>
      </c>
      <c r="DH62">
        <f t="shared" si="43"/>
        <v>1.0857269111798502</v>
      </c>
      <c r="DI62">
        <f t="shared" si="44"/>
        <v>0.92754342431761871</v>
      </c>
      <c r="DJ62">
        <f t="shared" si="45"/>
        <v>0.94352357320099156</v>
      </c>
      <c r="DK62">
        <f t="shared" si="46"/>
        <v>0.95026881720430201</v>
      </c>
      <c r="DL62">
        <f t="shared" si="47"/>
        <v>1.2188777828259909</v>
      </c>
      <c r="DM62">
        <f t="shared" si="48"/>
        <v>1.1746078721515198</v>
      </c>
      <c r="DN62">
        <f t="shared" si="49"/>
        <v>1.1472424557752359</v>
      </c>
      <c r="DO62">
        <f t="shared" si="50"/>
        <v>1.2318131256952169</v>
      </c>
      <c r="DP62">
        <f t="shared" si="51"/>
        <v>0.99931365820178275</v>
      </c>
      <c r="DQ62">
        <f t="shared" si="52"/>
        <v>0.92548841435711116</v>
      </c>
      <c r="DR62">
        <f t="shared" si="53"/>
        <v>1.1691063042062337</v>
      </c>
      <c r="DS62">
        <f t="shared" si="54"/>
        <v>1.3015585357013384</v>
      </c>
      <c r="DT62">
        <f t="shared" si="55"/>
        <v>1.7384630869105731</v>
      </c>
      <c r="DU62">
        <f t="shared" si="56"/>
        <v>1.0813157640031521</v>
      </c>
      <c r="DV62">
        <f t="shared" si="57"/>
        <v>1.7384630869105731</v>
      </c>
      <c r="DW62">
        <f t="shared" si="58"/>
        <v>0</v>
      </c>
      <c r="DX62">
        <f t="shared" si="59"/>
        <v>102.83423457020338</v>
      </c>
      <c r="DY62">
        <f t="shared" si="60"/>
        <v>86.845049412642297</v>
      </c>
      <c r="DZ62">
        <f t="shared" si="61"/>
        <v>70.855864255081229</v>
      </c>
      <c r="EA62">
        <f t="shared" si="62"/>
        <v>46.186835726272854</v>
      </c>
      <c r="EB62">
        <f t="shared" si="63"/>
        <v>85.474547827708463</v>
      </c>
      <c r="EC62">
        <f t="shared" si="64"/>
        <v>69.942196531791936</v>
      </c>
      <c r="ED62">
        <f t="shared" si="65"/>
        <v>67.201193361924354</v>
      </c>
      <c r="EE62">
        <f t="shared" si="66"/>
        <v>44.359500279694245</v>
      </c>
      <c r="EF62">
        <f t="shared" si="67"/>
        <v>9.6401267947045177</v>
      </c>
      <c r="EG62">
        <f t="shared" si="68"/>
        <v>26.99981353719944</v>
      </c>
      <c r="EH62">
        <f t="shared" si="69"/>
        <v>1.4171172851016325</v>
      </c>
      <c r="EI62">
        <f t="shared" si="70"/>
        <v>-6.8058922245012656</v>
      </c>
      <c r="EJ62">
        <f t="shared" si="71"/>
        <v>-2.2375536080551068</v>
      </c>
      <c r="EK62">
        <f t="shared" si="72"/>
        <v>-5.8922245012119783</v>
      </c>
      <c r="EL62">
        <f t="shared" si="73"/>
        <v>19.690471750885724</v>
      </c>
      <c r="EM62">
        <f t="shared" si="74"/>
        <v>1.4171172851017517</v>
      </c>
      <c r="EN62">
        <f t="shared" si="75"/>
        <v>2.3307850083909063</v>
      </c>
      <c r="EO62">
        <f t="shared" si="76"/>
        <v>-28.733917583442214</v>
      </c>
      <c r="EP62">
        <f t="shared" si="77"/>
        <v>-36.043259369755695</v>
      </c>
      <c r="EQ62">
        <f t="shared" si="78"/>
        <v>-16.856237180682196</v>
      </c>
      <c r="ER62">
        <f t="shared" si="79"/>
        <v>-9.5468953943688497</v>
      </c>
      <c r="ES62">
        <f t="shared" si="80"/>
        <v>2.3307850083909063</v>
      </c>
      <c r="ET62">
        <f t="shared" si="81"/>
        <v>-33.302256199888106</v>
      </c>
      <c r="EU62">
        <f t="shared" si="82"/>
        <v>19.690471750885724</v>
      </c>
      <c r="EV62">
        <f t="shared" si="83"/>
        <v>2.330785008390774</v>
      </c>
      <c r="EW62">
        <f t="shared" si="84"/>
        <v>22.431474920753441</v>
      </c>
      <c r="EX62">
        <f t="shared" si="85"/>
        <v>-3.1512213313443942</v>
      </c>
      <c r="EY62">
        <f t="shared" si="86"/>
        <v>1.4171172851016325</v>
      </c>
      <c r="EZ62">
        <f t="shared" si="87"/>
        <v>26.99981353719944</v>
      </c>
      <c r="FA62">
        <f t="shared" si="88"/>
        <v>22.431474920753441</v>
      </c>
      <c r="FB62">
        <f t="shared" si="89"/>
        <v>12.381129964572102</v>
      </c>
      <c r="FC62">
        <f t="shared" si="90"/>
        <v>12.381129964572102</v>
      </c>
      <c r="FD62">
        <f t="shared" si="91"/>
        <v>0.9602834234571147</v>
      </c>
      <c r="FE62">
        <f t="shared" si="92"/>
        <v>0.9602834234571147</v>
      </c>
      <c r="FF62">
        <f t="shared" si="93"/>
        <v>13.29479768786139</v>
      </c>
      <c r="FG62">
        <f t="shared" si="94"/>
        <v>-5.8922245012118459</v>
      </c>
      <c r="FH62">
        <f t="shared" si="95"/>
        <v>-12.287898564236434</v>
      </c>
      <c r="FI62">
        <f t="shared" si="96"/>
        <v>-15.942569457393304</v>
      </c>
      <c r="FJ62">
        <f t="shared" si="97"/>
        <v>-16.856237180682459</v>
      </c>
      <c r="FK62">
        <f t="shared" si="98"/>
        <v>27.913481260488609</v>
      </c>
      <c r="FL62">
        <f t="shared" si="99"/>
        <v>31.568152153645336</v>
      </c>
      <c r="FM62">
        <f t="shared" si="100"/>
        <v>6.8991236248369336</v>
      </c>
      <c r="FN62">
        <f t="shared" si="101"/>
        <v>-18.683572627260769</v>
      </c>
      <c r="FO62">
        <f t="shared" si="102"/>
        <v>-11.374230840947293</v>
      </c>
      <c r="FP62">
        <f t="shared" si="103"/>
        <v>-7.719559947790156</v>
      </c>
      <c r="FQ62">
        <f t="shared" si="104"/>
        <v>33.395487600223881</v>
      </c>
      <c r="FR62">
        <f t="shared" si="105"/>
        <v>-1.3238858847660842</v>
      </c>
      <c r="FS62">
        <f t="shared" si="106"/>
        <v>-4.0648890546335492</v>
      </c>
      <c r="FT62">
        <f t="shared" si="107"/>
        <v>3.2444527316801941</v>
      </c>
      <c r="FU62">
        <f t="shared" si="108"/>
        <v>-4.9785567779228233</v>
      </c>
      <c r="FV62">
        <f t="shared" si="109"/>
        <v>-11.374230840947028</v>
      </c>
      <c r="FW62">
        <f t="shared" si="110"/>
        <v>5.9854559015476454</v>
      </c>
      <c r="FX62">
        <f t="shared" si="111"/>
        <v>56.237180682453833</v>
      </c>
    </row>
    <row r="63" spans="1:180">
      <c r="A63">
        <v>56</v>
      </c>
      <c r="B63">
        <v>0</v>
      </c>
      <c r="C63">
        <v>2</v>
      </c>
      <c r="E63" s="21">
        <v>79.670000000000073</v>
      </c>
      <c r="F63" s="21">
        <v>62.62</v>
      </c>
      <c r="G63" s="21">
        <v>63.239999999999995</v>
      </c>
      <c r="H63" s="21">
        <v>59.519999999999996</v>
      </c>
      <c r="I63" s="21">
        <v>69.44</v>
      </c>
      <c r="J63" s="21">
        <v>65.099999999999937</v>
      </c>
      <c r="K63" s="53">
        <v>64.169999999999931</v>
      </c>
      <c r="L63" s="21">
        <v>66.150000000000006</v>
      </c>
      <c r="M63" s="21">
        <v>93.590000000000046</v>
      </c>
      <c r="N63" s="21">
        <v>83.300000000000011</v>
      </c>
      <c r="O63" s="21">
        <v>86.72999999999999</v>
      </c>
      <c r="P63" s="21">
        <v>93.100000000000009</v>
      </c>
      <c r="Q63" s="21">
        <v>92.11999999999999</v>
      </c>
      <c r="R63" s="21">
        <v>97.509999999999962</v>
      </c>
      <c r="S63" s="21">
        <v>85.260000000000034</v>
      </c>
      <c r="T63" s="21">
        <v>91.139999999999972</v>
      </c>
      <c r="U63" s="21">
        <v>85.26</v>
      </c>
      <c r="V63" s="21">
        <v>96.530000000000086</v>
      </c>
      <c r="W63" s="21">
        <v>72.029999999999944</v>
      </c>
      <c r="X63" s="21">
        <v>65.660000000000039</v>
      </c>
      <c r="Y63" s="21">
        <v>78.400000000000006</v>
      </c>
      <c r="Z63" s="21">
        <v>86.730000000000089</v>
      </c>
      <c r="AA63" s="21">
        <v>83.300000000000011</v>
      </c>
      <c r="AB63" s="21">
        <v>77.419999999999987</v>
      </c>
      <c r="AC63" s="21">
        <v>74.970000000000056</v>
      </c>
      <c r="AD63" s="21">
        <v>81.339999999999975</v>
      </c>
      <c r="AE63" s="21">
        <v>77.910000000000039</v>
      </c>
      <c r="AF63" s="21">
        <v>76.439999999999984</v>
      </c>
      <c r="AG63" s="21">
        <v>73.010000000000034</v>
      </c>
      <c r="AH63" s="21">
        <v>88.690000000000055</v>
      </c>
      <c r="AI63" s="21">
        <v>58.800000000000004</v>
      </c>
      <c r="AJ63" s="21">
        <v>102.41000000000004</v>
      </c>
      <c r="AK63" s="21">
        <v>73.989999999999981</v>
      </c>
      <c r="AL63" s="21">
        <v>62.229999999999947</v>
      </c>
      <c r="AM63" s="21">
        <v>70.55999999999996</v>
      </c>
      <c r="AN63" s="21">
        <v>76.930000000000021</v>
      </c>
      <c r="AO63" s="21">
        <v>68.600000000000009</v>
      </c>
      <c r="AP63" s="21">
        <v>78.890000000000043</v>
      </c>
      <c r="AQ63" s="21">
        <v>78.889999999999972</v>
      </c>
      <c r="AR63" s="20">
        <v>68.11</v>
      </c>
      <c r="AS63" s="20">
        <v>68.11</v>
      </c>
      <c r="AT63" s="21">
        <v>74.480000000000018</v>
      </c>
      <c r="AU63" s="21">
        <v>81.339999999999975</v>
      </c>
      <c r="AV63" s="21">
        <v>76.44000000000004</v>
      </c>
      <c r="AW63" s="21">
        <v>80.360000000000028</v>
      </c>
      <c r="AX63" s="21">
        <v>74.480000000000018</v>
      </c>
      <c r="AY63" s="21">
        <v>74.969999999999985</v>
      </c>
      <c r="AZ63" s="21">
        <v>85.260000000000034</v>
      </c>
      <c r="BA63" s="21">
        <v>88.689999999999984</v>
      </c>
      <c r="BB63" s="21">
        <v>70.070000000000064</v>
      </c>
      <c r="BC63" s="21">
        <v>85.260000000000034</v>
      </c>
      <c r="BD63" s="21">
        <v>66.639999999999972</v>
      </c>
      <c r="BE63" s="21">
        <v>120.53999999999998</v>
      </c>
      <c r="BF63" s="21">
        <v>63.210000000000029</v>
      </c>
      <c r="BG63" s="21">
        <v>68.600000000000009</v>
      </c>
      <c r="BH63" s="21">
        <v>79.379999999999953</v>
      </c>
      <c r="BI63" s="21">
        <v>79.86999999999999</v>
      </c>
      <c r="BJ63" s="21">
        <v>79.869999999999919</v>
      </c>
      <c r="BK63" s="21">
        <v>82.320000000000064</v>
      </c>
      <c r="BL63" s="21">
        <v>100.93999999999998</v>
      </c>
      <c r="BM63" s="21">
        <v>82.320000000000064</v>
      </c>
      <c r="BN63" s="54">
        <v>24.009999999999959</v>
      </c>
      <c r="BO63" s="17">
        <f t="shared" si="112"/>
        <v>87.416000000000011</v>
      </c>
      <c r="BP63" s="26">
        <f t="shared" si="113"/>
        <v>78.434186046511641</v>
      </c>
      <c r="BQ63" s="17">
        <f t="shared" si="0"/>
        <v>79.148363636363641</v>
      </c>
      <c r="BR63">
        <f t="shared" si="1"/>
        <v>0.91592920353982221</v>
      </c>
      <c r="BS63">
        <f t="shared" si="2"/>
        <v>0.91648001477821117</v>
      </c>
      <c r="BT63">
        <f t="shared" si="3"/>
        <v>1.2938709677419358</v>
      </c>
      <c r="BU63">
        <f t="shared" si="4"/>
        <v>1.1532604181088186</v>
      </c>
      <c r="BV63">
        <f t="shared" si="5"/>
        <v>1.1641089884121518</v>
      </c>
      <c r="BW63">
        <f t="shared" si="6"/>
        <v>1.1521326623215902</v>
      </c>
      <c r="BX63">
        <f t="shared" si="7"/>
        <v>1.3694068678459936</v>
      </c>
      <c r="BY63">
        <f t="shared" si="8"/>
        <v>1.3461414569048817</v>
      </c>
      <c r="BZ63">
        <f t="shared" si="9"/>
        <v>1.1728454501685135</v>
      </c>
      <c r="CA63">
        <f t="shared" si="10"/>
        <v>1.2413793103448258</v>
      </c>
      <c r="CB63">
        <f t="shared" si="11"/>
        <v>1.2616158626812672</v>
      </c>
      <c r="CC63">
        <f t="shared" si="12"/>
        <v>1.2405860429250748</v>
      </c>
      <c r="CD63">
        <f t="shared" si="13"/>
        <v>1.1389943074003794</v>
      </c>
      <c r="CE63">
        <f t="shared" si="14"/>
        <v>0.83279076649896466</v>
      </c>
      <c r="CF63">
        <f t="shared" si="15"/>
        <v>1.043617162887696</v>
      </c>
      <c r="CG63">
        <f t="shared" si="16"/>
        <v>1.2545927961811103</v>
      </c>
      <c r="CH63">
        <f t="shared" si="17"/>
        <v>1.141825824728137</v>
      </c>
      <c r="CI63">
        <f t="shared" si="18"/>
        <v>1.091370439113784</v>
      </c>
      <c r="CJ63">
        <f t="shared" si="19"/>
        <v>0.96671036513292308</v>
      </c>
      <c r="CK63">
        <f t="shared" si="20"/>
        <v>1.0371031493051117</v>
      </c>
      <c r="CL63">
        <f t="shared" si="21"/>
        <v>1.1996304565401519</v>
      </c>
      <c r="CM63">
        <f t="shared" si="22"/>
        <v>1.126796550622803</v>
      </c>
      <c r="CN63">
        <f t="shared" si="23"/>
        <v>0.94081010265882126</v>
      </c>
      <c r="CO63">
        <f t="shared" si="24"/>
        <v>1.0527940172715675</v>
      </c>
      <c r="CP63">
        <f t="shared" si="25"/>
        <v>0.90358437167846906</v>
      </c>
      <c r="CQ63">
        <f t="shared" si="26"/>
        <v>1.2396053985353761</v>
      </c>
      <c r="CR63">
        <f t="shared" si="27"/>
        <v>0.91388928916977108</v>
      </c>
      <c r="CS63">
        <f t="shared" si="28"/>
        <v>0.97211591033351585</v>
      </c>
      <c r="CT63">
        <f t="shared" si="29"/>
        <v>1.0214490795473721</v>
      </c>
      <c r="CU63">
        <f t="shared" si="30"/>
        <v>0.90404841647570378</v>
      </c>
      <c r="CV63">
        <f t="shared" si="31"/>
        <v>0.98351254480286754</v>
      </c>
      <c r="CW63">
        <f t="shared" si="32"/>
        <v>1.09849152935716</v>
      </c>
      <c r="CX63">
        <f t="shared" si="33"/>
        <v>0.99537368044749186</v>
      </c>
      <c r="CY63">
        <f t="shared" si="34"/>
        <v>0.87417643535552281</v>
      </c>
      <c r="CZ63">
        <f t="shared" si="35"/>
        <v>0.87417643535552281</v>
      </c>
      <c r="DA63">
        <f t="shared" si="36"/>
        <v>1.1700879765395888</v>
      </c>
      <c r="DB63">
        <f t="shared" si="37"/>
        <v>1.0622959383570587</v>
      </c>
      <c r="DC63">
        <f t="shared" si="38"/>
        <v>0.97720202838027903</v>
      </c>
      <c r="DD63">
        <f t="shared" si="39"/>
        <v>1.118155886922845</v>
      </c>
      <c r="DE63">
        <f t="shared" si="40"/>
        <v>1.1037889640863514</v>
      </c>
      <c r="DF63">
        <f t="shared" si="41"/>
        <v>0.95525494276794909</v>
      </c>
      <c r="DG63">
        <f t="shared" si="42"/>
        <v>1.1180173092053505</v>
      </c>
      <c r="DH63">
        <f t="shared" si="43"/>
        <v>1.1598517872711425</v>
      </c>
      <c r="DI63">
        <f t="shared" si="44"/>
        <v>1.0687104400213527</v>
      </c>
      <c r="DJ63">
        <f t="shared" si="45"/>
        <v>1.0667055904247555</v>
      </c>
      <c r="DK63">
        <f t="shared" si="46"/>
        <v>0.89819390780842834</v>
      </c>
      <c r="DL63">
        <f t="shared" si="47"/>
        <v>1.3369812367131888</v>
      </c>
      <c r="DM63">
        <f t="shared" si="48"/>
        <v>1.04120796156486</v>
      </c>
      <c r="DN63">
        <f t="shared" si="49"/>
        <v>1.0237023403884908</v>
      </c>
      <c r="DO63">
        <f t="shared" si="50"/>
        <v>1.1414465800699793</v>
      </c>
      <c r="DP63">
        <f t="shared" si="51"/>
        <v>1.1433956861996561</v>
      </c>
      <c r="DQ63">
        <f t="shared" si="52"/>
        <v>1.1026183792738466</v>
      </c>
      <c r="DR63">
        <f t="shared" si="53"/>
        <v>1.2379878186329805</v>
      </c>
      <c r="DS63">
        <f t="shared" si="54"/>
        <v>0.97879630228198278</v>
      </c>
      <c r="DT63">
        <f t="shared" si="55"/>
        <v>1.2049872378357391</v>
      </c>
      <c r="DU63">
        <f t="shared" si="56"/>
        <v>1.0572108489912988</v>
      </c>
      <c r="DV63">
        <f t="shared" si="57"/>
        <v>1.2049872378357391</v>
      </c>
      <c r="DW63">
        <f t="shared" si="58"/>
        <v>0</v>
      </c>
      <c r="DX63">
        <f t="shared" si="59"/>
        <v>3.0855539971950714</v>
      </c>
      <c r="DY63">
        <f t="shared" si="60"/>
        <v>45.846968988624198</v>
      </c>
      <c r="DZ63">
        <f t="shared" si="61"/>
        <v>29.811438366838246</v>
      </c>
      <c r="EA63">
        <f t="shared" si="62"/>
        <v>35.15661524076684</v>
      </c>
      <c r="EB63">
        <f t="shared" si="63"/>
        <v>45.083372292348614</v>
      </c>
      <c r="EC63">
        <f t="shared" si="64"/>
        <v>43.556178899797551</v>
      </c>
      <c r="ED63">
        <f t="shared" si="65"/>
        <v>51.95574255882822</v>
      </c>
      <c r="EE63">
        <f t="shared" si="66"/>
        <v>32.865825151940356</v>
      </c>
      <c r="EF63">
        <f t="shared" si="67"/>
        <v>42.028985507246489</v>
      </c>
      <c r="EG63">
        <f t="shared" si="68"/>
        <v>32.865825151940307</v>
      </c>
      <c r="EH63">
        <f t="shared" si="69"/>
        <v>50.428549166277371</v>
      </c>
      <c r="EI63">
        <f t="shared" si="70"/>
        <v>12.248714352501203</v>
      </c>
      <c r="EJ63">
        <f t="shared" si="71"/>
        <v>2.3219573009196042</v>
      </c>
      <c r="EK63">
        <f t="shared" si="72"/>
        <v>22.175471404083048</v>
      </c>
      <c r="EL63">
        <f t="shared" si="73"/>
        <v>35.156615240766996</v>
      </c>
      <c r="EM63">
        <f t="shared" si="74"/>
        <v>29.811438366838246</v>
      </c>
      <c r="EN63">
        <f t="shared" si="75"/>
        <v>20.648278011531978</v>
      </c>
      <c r="EO63">
        <f t="shared" si="76"/>
        <v>16.83029453015449</v>
      </c>
      <c r="EP63">
        <f t="shared" si="77"/>
        <v>26.757051581736114</v>
      </c>
      <c r="EQ63">
        <f t="shared" si="78"/>
        <v>21.411874707807581</v>
      </c>
      <c r="ER63">
        <f t="shared" si="79"/>
        <v>19.121084618980934</v>
      </c>
      <c r="ES63">
        <f t="shared" si="80"/>
        <v>13.775907745052379</v>
      </c>
      <c r="ET63">
        <f t="shared" si="81"/>
        <v>38.211002025869021</v>
      </c>
      <c r="EU63">
        <f t="shared" si="82"/>
        <v>-8.3683964469377159</v>
      </c>
      <c r="EV63">
        <f t="shared" si="83"/>
        <v>59.591709521583525</v>
      </c>
      <c r="EW63">
        <f t="shared" si="84"/>
        <v>15.303101137603337</v>
      </c>
      <c r="EX63">
        <f t="shared" si="85"/>
        <v>-3.0232195730091718</v>
      </c>
      <c r="EY63">
        <f t="shared" si="86"/>
        <v>9.9579242636746716</v>
      </c>
      <c r="EZ63">
        <f t="shared" si="87"/>
        <v>19.884681315256515</v>
      </c>
      <c r="FA63">
        <f t="shared" si="88"/>
        <v>6.9035374785726704</v>
      </c>
      <c r="FB63">
        <f t="shared" si="89"/>
        <v>22.939068100358622</v>
      </c>
      <c r="FC63">
        <f t="shared" si="90"/>
        <v>22.939068100358512</v>
      </c>
      <c r="FD63">
        <f t="shared" si="91"/>
        <v>6.1399407822971375</v>
      </c>
      <c r="FE63">
        <f t="shared" si="92"/>
        <v>6.1399407822971375</v>
      </c>
      <c r="FF63">
        <f t="shared" si="93"/>
        <v>16.066697833878912</v>
      </c>
      <c r="FG63">
        <f t="shared" si="94"/>
        <v>26.757051581736114</v>
      </c>
      <c r="FH63">
        <f t="shared" si="95"/>
        <v>19.121084618981023</v>
      </c>
      <c r="FI63">
        <f t="shared" si="96"/>
        <v>25.229858189185155</v>
      </c>
      <c r="FJ63">
        <f t="shared" si="97"/>
        <v>16.066697833878912</v>
      </c>
      <c r="FK63">
        <f t="shared" si="98"/>
        <v>16.830294530154379</v>
      </c>
      <c r="FL63">
        <f t="shared" si="99"/>
        <v>32.865825151940356</v>
      </c>
      <c r="FM63">
        <f t="shared" si="100"/>
        <v>38.211002025868915</v>
      </c>
      <c r="FN63">
        <f t="shared" si="101"/>
        <v>9.1943275673993146</v>
      </c>
      <c r="FO63">
        <f t="shared" si="102"/>
        <v>32.865825151940356</v>
      </c>
      <c r="FP63">
        <f t="shared" si="103"/>
        <v>3.8491506934705377</v>
      </c>
      <c r="FQ63">
        <f t="shared" si="104"/>
        <v>87.844787283777634</v>
      </c>
      <c r="FR63">
        <f t="shared" si="105"/>
        <v>-1.4960261804580059</v>
      </c>
      <c r="FS63">
        <f t="shared" si="106"/>
        <v>6.9035374785726704</v>
      </c>
      <c r="FT63">
        <f t="shared" si="107"/>
        <v>23.702664796634</v>
      </c>
      <c r="FU63">
        <f t="shared" si="108"/>
        <v>24.466261492909581</v>
      </c>
      <c r="FV63">
        <f t="shared" si="109"/>
        <v>24.466261492909467</v>
      </c>
      <c r="FW63">
        <f t="shared" si="110"/>
        <v>28.284244974287287</v>
      </c>
      <c r="FX63">
        <f t="shared" si="111"/>
        <v>57.300919432756878</v>
      </c>
    </row>
    <row r="64" spans="1:180">
      <c r="A64">
        <v>57</v>
      </c>
      <c r="B64">
        <v>0</v>
      </c>
      <c r="C64">
        <v>0</v>
      </c>
      <c r="E64" s="20">
        <v>63.239999999999995</v>
      </c>
      <c r="F64" s="20">
        <v>57.659999999999926</v>
      </c>
      <c r="G64" s="20">
        <v>57.970000000000212</v>
      </c>
      <c r="H64" s="20">
        <v>55.800000000000068</v>
      </c>
      <c r="I64" s="20">
        <v>61.689999999999785</v>
      </c>
      <c r="J64" s="20">
        <v>61.690000000000076</v>
      </c>
      <c r="K64" s="51">
        <v>45.25999999999997</v>
      </c>
      <c r="L64" s="20">
        <v>58.589999999999996</v>
      </c>
      <c r="M64" s="20">
        <v>66.34</v>
      </c>
      <c r="N64" s="20">
        <v>69.440000000000111</v>
      </c>
      <c r="O64" s="20">
        <v>62.309999999999931</v>
      </c>
      <c r="P64" s="20">
        <v>77.190000000000069</v>
      </c>
      <c r="Q64" s="20">
        <v>60.759999999999785</v>
      </c>
      <c r="R64" s="20">
        <v>61.38</v>
      </c>
      <c r="S64" s="20">
        <v>69.13000000000001</v>
      </c>
      <c r="T64" s="20">
        <v>51.770000000000145</v>
      </c>
      <c r="U64" s="20">
        <v>59.829999999999863</v>
      </c>
      <c r="V64" s="20">
        <v>70.060000000000073</v>
      </c>
      <c r="W64" s="20">
        <v>54.870000000000033</v>
      </c>
      <c r="X64" s="20">
        <v>76.259999999999891</v>
      </c>
      <c r="Y64" s="20">
        <v>81.530000000000044</v>
      </c>
      <c r="Z64" s="20">
        <v>58.9</v>
      </c>
      <c r="AA64" s="20">
        <v>76.879999999999924</v>
      </c>
      <c r="AB64" s="20">
        <v>54.25</v>
      </c>
      <c r="AC64" s="20">
        <v>80.289999999999935</v>
      </c>
      <c r="AD64" s="20">
        <v>70.990000000000137</v>
      </c>
      <c r="AE64" s="20">
        <v>58.899999999999793</v>
      </c>
      <c r="AF64" s="20">
        <v>50.530000000000214</v>
      </c>
      <c r="AG64" s="20">
        <v>84.939999999999927</v>
      </c>
      <c r="AH64" s="55">
        <f>AVERAGE(AG64,AJ64)</f>
        <v>82.924999999999969</v>
      </c>
      <c r="AI64" s="55">
        <f>AVERAGE(AG64,AJ64)</f>
        <v>82.924999999999969</v>
      </c>
      <c r="AJ64" s="20">
        <v>80.910000000000011</v>
      </c>
      <c r="AK64" s="20">
        <v>69.130000000000038</v>
      </c>
      <c r="AL64" s="20">
        <v>53.319999999999936</v>
      </c>
      <c r="AM64" s="20">
        <v>69.130000000000152</v>
      </c>
      <c r="AN64" s="20">
        <v>86.79999999999994</v>
      </c>
      <c r="AO64" s="20">
        <v>65.409999999999926</v>
      </c>
      <c r="AP64" s="20">
        <v>67.890000000000285</v>
      </c>
      <c r="AQ64" s="20">
        <v>70.679999999999723</v>
      </c>
      <c r="AR64" s="20">
        <v>69.285000000000039</v>
      </c>
      <c r="AS64" s="20">
        <v>69.285000000000039</v>
      </c>
      <c r="AT64" s="20">
        <v>54.560000000000137</v>
      </c>
      <c r="AU64" s="20">
        <v>69.129999999999896</v>
      </c>
      <c r="AV64" s="20">
        <v>78.430000000000007</v>
      </c>
      <c r="AW64" s="20">
        <v>62</v>
      </c>
      <c r="AX64" s="20">
        <v>69.13000000000001</v>
      </c>
      <c r="AY64" s="20">
        <v>72.540000000000134</v>
      </c>
      <c r="AZ64" s="20">
        <v>73.77999999999993</v>
      </c>
      <c r="BA64" s="20">
        <v>74.089999999999932</v>
      </c>
      <c r="BB64" s="20">
        <v>58.589999999999996</v>
      </c>
      <c r="BC64" s="20">
        <v>73.160000000000011</v>
      </c>
      <c r="BD64" s="20">
        <v>75.019999999999939</v>
      </c>
      <c r="BE64" s="20">
        <v>84.320000000000149</v>
      </c>
      <c r="BF64" s="20">
        <v>57.040000000000141</v>
      </c>
      <c r="BG64" s="20">
        <v>65.409999999999783</v>
      </c>
      <c r="BH64" s="20">
        <v>69.75</v>
      </c>
      <c r="BI64" s="20">
        <v>64.480000000000146</v>
      </c>
      <c r="BJ64" s="20">
        <v>66.65000000000029</v>
      </c>
      <c r="BK64" s="20">
        <v>48.049999999999933</v>
      </c>
      <c r="BL64" s="20">
        <v>100.1299999999998</v>
      </c>
      <c r="BM64" s="20">
        <v>58.90000000000029</v>
      </c>
      <c r="BN64" s="52">
        <v>20.76999999999979</v>
      </c>
      <c r="BO64" s="17">
        <f t="shared" si="112"/>
        <v>63.673999999999978</v>
      </c>
      <c r="BP64" s="26">
        <f t="shared" si="113"/>
        <v>69.822093023255817</v>
      </c>
      <c r="BQ64" s="17">
        <f t="shared" si="0"/>
        <v>67.613818181818161</v>
      </c>
      <c r="BR64">
        <f t="shared" si="1"/>
        <v>0.64601769911504392</v>
      </c>
      <c r="BS64">
        <f t="shared" si="2"/>
        <v>0.81173944166070122</v>
      </c>
      <c r="BT64">
        <f t="shared" si="3"/>
        <v>0.91714285714285693</v>
      </c>
      <c r="BU64">
        <f t="shared" si="4"/>
        <v>0.96137339055794102</v>
      </c>
      <c r="BV64">
        <f t="shared" si="5"/>
        <v>0.83633841886269</v>
      </c>
      <c r="BW64">
        <f t="shared" si="6"/>
        <v>0.95524296675191867</v>
      </c>
      <c r="BX64">
        <f t="shared" si="7"/>
        <v>0.90322580645160977</v>
      </c>
      <c r="BY64">
        <f t="shared" si="8"/>
        <v>0.84736091298145488</v>
      </c>
      <c r="BZ64">
        <f t="shared" si="9"/>
        <v>0.95095948827292187</v>
      </c>
      <c r="CA64">
        <f t="shared" si="10"/>
        <v>0.70513722730471629</v>
      </c>
      <c r="CB64">
        <f t="shared" si="11"/>
        <v>0.88532110091742955</v>
      </c>
      <c r="CC64">
        <f t="shared" si="12"/>
        <v>0.90039840637450275</v>
      </c>
      <c r="CD64">
        <f t="shared" si="13"/>
        <v>0.86764705882353044</v>
      </c>
      <c r="CE64">
        <f t="shared" si="14"/>
        <v>0.96723460026212182</v>
      </c>
      <c r="CF64">
        <f t="shared" si="15"/>
        <v>1.0852819807427794</v>
      </c>
      <c r="CG64">
        <f t="shared" si="16"/>
        <v>0.85201793721973151</v>
      </c>
      <c r="CH64">
        <f t="shared" si="17"/>
        <v>1.0538243626062314</v>
      </c>
      <c r="CI64">
        <f t="shared" si="18"/>
        <v>0.7647487254187908</v>
      </c>
      <c r="CJ64">
        <f t="shared" si="19"/>
        <v>1.0353097934710187</v>
      </c>
      <c r="CK64">
        <f t="shared" si="20"/>
        <v>0.90513833992094961</v>
      </c>
      <c r="CL64">
        <f t="shared" si="21"/>
        <v>0.90692124105011762</v>
      </c>
      <c r="CM64">
        <f t="shared" si="22"/>
        <v>0.74485910129474731</v>
      </c>
      <c r="CN64">
        <f t="shared" si="23"/>
        <v>1.0945406125166439</v>
      </c>
      <c r="CO64">
        <f t="shared" si="24"/>
        <v>0.98436062557497639</v>
      </c>
      <c r="CP64">
        <f t="shared" si="25"/>
        <v>1.2743152044462076</v>
      </c>
      <c r="CQ64">
        <f t="shared" si="26"/>
        <v>0.97936210131332158</v>
      </c>
      <c r="CR64">
        <f t="shared" si="27"/>
        <v>0.8538608806636887</v>
      </c>
      <c r="CS64">
        <f t="shared" si="28"/>
        <v>0.83292978208232438</v>
      </c>
      <c r="CT64">
        <f t="shared" si="29"/>
        <v>1.0007479431563213</v>
      </c>
      <c r="CU64">
        <f t="shared" si="30"/>
        <v>1.0200364298724947</v>
      </c>
      <c r="CV64">
        <f t="shared" si="31"/>
        <v>0.93777777777777671</v>
      </c>
      <c r="CW64">
        <f t="shared" si="32"/>
        <v>0.94532374100719829</v>
      </c>
      <c r="CX64">
        <f t="shared" si="33"/>
        <v>0.89178617992177056</v>
      </c>
      <c r="CY64">
        <f t="shared" si="34"/>
        <v>0.88925729442970836</v>
      </c>
      <c r="CZ64">
        <f t="shared" si="35"/>
        <v>0.88925729442970836</v>
      </c>
      <c r="DA64">
        <f t="shared" si="36"/>
        <v>0.85714285714285854</v>
      </c>
      <c r="DB64">
        <f t="shared" si="37"/>
        <v>0.90283400809716474</v>
      </c>
      <c r="DC64">
        <f t="shared" si="38"/>
        <v>1.0026420079260236</v>
      </c>
      <c r="DD64">
        <f t="shared" si="39"/>
        <v>0.86268871315600248</v>
      </c>
      <c r="DE64">
        <f t="shared" si="40"/>
        <v>1.0245022970903528</v>
      </c>
      <c r="DF64">
        <f t="shared" si="41"/>
        <v>0.92429229756418796</v>
      </c>
      <c r="DG64">
        <f t="shared" si="42"/>
        <v>0.96747967479674701</v>
      </c>
      <c r="DH64">
        <f t="shared" si="43"/>
        <v>0.96891891891891857</v>
      </c>
      <c r="DI64">
        <f t="shared" si="44"/>
        <v>0.8936170212765947</v>
      </c>
      <c r="DJ64">
        <f t="shared" si="45"/>
        <v>0.91531997414350341</v>
      </c>
      <c r="DK64">
        <f t="shared" si="46"/>
        <v>1.0111420612813364</v>
      </c>
      <c r="DL64">
        <f t="shared" si="47"/>
        <v>0.93524355300859718</v>
      </c>
      <c r="DM64">
        <f t="shared" si="48"/>
        <v>0.93957446808510892</v>
      </c>
      <c r="DN64">
        <f t="shared" si="49"/>
        <v>0.97609868928295862</v>
      </c>
      <c r="DO64">
        <f t="shared" si="50"/>
        <v>1.00297176820208</v>
      </c>
      <c r="DP64">
        <f t="shared" si="51"/>
        <v>0.92307692307692513</v>
      </c>
      <c r="DQ64">
        <f t="shared" si="52"/>
        <v>0.92011412268188653</v>
      </c>
      <c r="DR64">
        <f t="shared" si="53"/>
        <v>0.72261072261072146</v>
      </c>
      <c r="DS64">
        <f t="shared" si="54"/>
        <v>0.97094188376753277</v>
      </c>
      <c r="DT64">
        <f t="shared" si="55"/>
        <v>0.87771526244569431</v>
      </c>
      <c r="DU64">
        <f t="shared" si="56"/>
        <v>0.94112883634302369</v>
      </c>
      <c r="DV64">
        <f t="shared" si="57"/>
        <v>0.87771526244569431</v>
      </c>
      <c r="DW64">
        <f t="shared" si="58"/>
        <v>0</v>
      </c>
      <c r="DX64">
        <f t="shared" si="59"/>
        <v>29.452054794520627</v>
      </c>
      <c r="DY64">
        <f t="shared" si="60"/>
        <v>46.575342465753536</v>
      </c>
      <c r="DZ64">
        <f t="shared" si="61"/>
        <v>53.424657534246919</v>
      </c>
      <c r="EA64">
        <f t="shared" si="62"/>
        <v>37.671232876712267</v>
      </c>
      <c r="EB64">
        <f t="shared" si="63"/>
        <v>70.547945205479721</v>
      </c>
      <c r="EC64">
        <f t="shared" si="64"/>
        <v>34.24657534246537</v>
      </c>
      <c r="ED64">
        <f t="shared" si="65"/>
        <v>35.61643835616448</v>
      </c>
      <c r="EE64">
        <f t="shared" si="66"/>
        <v>52.739726027397381</v>
      </c>
      <c r="EF64">
        <f t="shared" si="67"/>
        <v>14.383561643836016</v>
      </c>
      <c r="EG64">
        <f t="shared" si="68"/>
        <v>32.19178082191759</v>
      </c>
      <c r="EH64">
        <f t="shared" si="69"/>
        <v>54.794520547945467</v>
      </c>
      <c r="EI64">
        <f t="shared" si="70"/>
        <v>21.23287671232892</v>
      </c>
      <c r="EJ64">
        <f t="shared" si="71"/>
        <v>68.493150684931379</v>
      </c>
      <c r="EK64">
        <f t="shared" si="72"/>
        <v>80.136986301370086</v>
      </c>
      <c r="EL64">
        <f t="shared" si="73"/>
        <v>30.136986301369944</v>
      </c>
      <c r="EM64">
        <f t="shared" si="74"/>
        <v>69.863013698630084</v>
      </c>
      <c r="EN64">
        <f t="shared" si="75"/>
        <v>19.863013698630215</v>
      </c>
      <c r="EO64">
        <f t="shared" si="76"/>
        <v>77.397260273972577</v>
      </c>
      <c r="EP64">
        <f t="shared" si="77"/>
        <v>56.849315068493553</v>
      </c>
      <c r="EQ64">
        <f t="shared" si="78"/>
        <v>30.13698630136949</v>
      </c>
      <c r="ER64">
        <f t="shared" si="79"/>
        <v>11.643835616438905</v>
      </c>
      <c r="ES64">
        <f t="shared" si="80"/>
        <v>87.671232876712295</v>
      </c>
      <c r="ET64">
        <f t="shared" si="81"/>
        <v>83.219178082191831</v>
      </c>
      <c r="EU64">
        <f t="shared" si="82"/>
        <v>83.219178082191831</v>
      </c>
      <c r="EV64">
        <f t="shared" si="83"/>
        <v>78.767123287671382</v>
      </c>
      <c r="EW64">
        <f t="shared" si="84"/>
        <v>52.739726027397452</v>
      </c>
      <c r="EX64">
        <f t="shared" si="85"/>
        <v>17.80821917808213</v>
      </c>
      <c r="EY64">
        <f t="shared" si="86"/>
        <v>52.739726027397694</v>
      </c>
      <c r="EZ64">
        <f t="shared" si="87"/>
        <v>91.780821917808225</v>
      </c>
      <c r="FA64">
        <f t="shared" si="88"/>
        <v>44.520547945205415</v>
      </c>
      <c r="FB64">
        <f t="shared" si="89"/>
        <v>50.000000000000732</v>
      </c>
      <c r="FC64">
        <f t="shared" si="90"/>
        <v>56.164383561643326</v>
      </c>
      <c r="FD64">
        <f t="shared" si="91"/>
        <v>53.082191780822107</v>
      </c>
      <c r="FE64">
        <f t="shared" si="92"/>
        <v>53.082191780822107</v>
      </c>
      <c r="FF64">
        <f t="shared" si="93"/>
        <v>20.547945205479838</v>
      </c>
      <c r="FG64">
        <f t="shared" si="94"/>
        <v>52.73972602739714</v>
      </c>
      <c r="FH64">
        <f t="shared" si="95"/>
        <v>73.287671232876832</v>
      </c>
      <c r="FI64">
        <f t="shared" si="96"/>
        <v>36.986301369863106</v>
      </c>
      <c r="FJ64">
        <f t="shared" si="97"/>
        <v>52.739726027397381</v>
      </c>
      <c r="FK64">
        <f t="shared" si="98"/>
        <v>60.27397260274013</v>
      </c>
      <c r="FL64">
        <f t="shared" si="99"/>
        <v>63.013698630136936</v>
      </c>
      <c r="FM64">
        <f t="shared" si="100"/>
        <v>63.698630136986267</v>
      </c>
      <c r="FN64">
        <f t="shared" si="101"/>
        <v>29.452054794520627</v>
      </c>
      <c r="FO64">
        <f t="shared" si="102"/>
        <v>61.643835616438494</v>
      </c>
      <c r="FP64">
        <f t="shared" si="103"/>
        <v>65.753424657534225</v>
      </c>
      <c r="FQ64">
        <f t="shared" si="104"/>
        <v>86.301369863014159</v>
      </c>
      <c r="FR64">
        <f t="shared" si="105"/>
        <v>26.02739726027437</v>
      </c>
      <c r="FS64">
        <f t="shared" si="106"/>
        <v>44.520547945205095</v>
      </c>
      <c r="FT64">
        <f t="shared" si="107"/>
        <v>54.109589041095994</v>
      </c>
      <c r="FU64">
        <f t="shared" si="108"/>
        <v>42.465753424657954</v>
      </c>
      <c r="FV64">
        <f t="shared" si="109"/>
        <v>47.260273972603478</v>
      </c>
      <c r="FW64">
        <f t="shared" si="110"/>
        <v>6.1643835616437599</v>
      </c>
      <c r="FX64">
        <f t="shared" si="111"/>
        <v>121.23287671232848</v>
      </c>
    </row>
    <row r="65" spans="1:180">
      <c r="A65">
        <v>58</v>
      </c>
      <c r="B65">
        <v>0</v>
      </c>
      <c r="C65">
        <v>0</v>
      </c>
      <c r="E65" s="21">
        <v>69.75</v>
      </c>
      <c r="F65" s="21">
        <v>73.160000000000011</v>
      </c>
      <c r="G65" s="21">
        <v>77.189999999999927</v>
      </c>
      <c r="H65" s="21">
        <v>63.549999999999791</v>
      </c>
      <c r="I65" s="21">
        <v>90.210000000000278</v>
      </c>
      <c r="J65" s="21">
        <v>66.33999999999979</v>
      </c>
      <c r="K65" s="53">
        <v>79.980000000000103</v>
      </c>
      <c r="L65" s="21">
        <v>82.149999999999935</v>
      </c>
      <c r="M65" s="21">
        <v>79.050000000000111</v>
      </c>
      <c r="N65" s="21">
        <v>74.09</v>
      </c>
      <c r="O65" s="21">
        <v>84.319999999999908</v>
      </c>
      <c r="P65" s="21">
        <v>93.31</v>
      </c>
      <c r="Q65" s="21">
        <v>67.580000000000211</v>
      </c>
      <c r="R65" s="21">
        <v>75.019999999999797</v>
      </c>
      <c r="S65" s="21">
        <v>75.949999999999932</v>
      </c>
      <c r="T65" s="21">
        <v>75.640000000000285</v>
      </c>
      <c r="U65" s="21">
        <v>63.860000000000007</v>
      </c>
      <c r="V65" s="21">
        <v>85.559999999999931</v>
      </c>
      <c r="W65" s="21">
        <v>60.450000000000109</v>
      </c>
      <c r="X65" s="21">
        <v>83.699999999999932</v>
      </c>
      <c r="Y65" s="21">
        <v>71.299999999999969</v>
      </c>
      <c r="Z65" s="21">
        <v>73.779999999999788</v>
      </c>
      <c r="AA65" s="21">
        <v>74.400000000000006</v>
      </c>
      <c r="AB65" s="21">
        <v>73.160000000000011</v>
      </c>
      <c r="AC65" s="21">
        <v>74.090000000000288</v>
      </c>
      <c r="AD65" s="21">
        <v>84.939999999999927</v>
      </c>
      <c r="AE65" s="21">
        <v>71.299999999999798</v>
      </c>
      <c r="AF65" s="21">
        <v>72.230000000000274</v>
      </c>
      <c r="AG65" s="21">
        <v>71.299999999999827</v>
      </c>
      <c r="AH65" s="21">
        <v>75.02</v>
      </c>
      <c r="AI65" s="21">
        <v>61.690000000000076</v>
      </c>
      <c r="AJ65" s="21">
        <v>80.909999999999926</v>
      </c>
      <c r="AK65" s="21">
        <v>80.290000000000106</v>
      </c>
      <c r="AL65" s="21">
        <v>61.070000000000142</v>
      </c>
      <c r="AM65" s="21">
        <v>69.129999999999924</v>
      </c>
      <c r="AN65" s="21">
        <v>87.729999999999862</v>
      </c>
      <c r="AO65" s="21">
        <v>69.440000000000211</v>
      </c>
      <c r="AP65" s="21">
        <v>71.609999999999928</v>
      </c>
      <c r="AQ65" s="21">
        <v>70.680000000000007</v>
      </c>
      <c r="AR65" s="20">
        <v>77.655000000000001</v>
      </c>
      <c r="AS65" s="20">
        <v>77.655000000000001</v>
      </c>
      <c r="AT65" s="21">
        <v>62.310000000000038</v>
      </c>
      <c r="AU65" s="21">
        <v>74.089999999999904</v>
      </c>
      <c r="AV65" s="21">
        <v>76.880000000000209</v>
      </c>
      <c r="AW65" s="21">
        <v>71.609999999999928</v>
      </c>
      <c r="AX65" s="21">
        <v>68.820000000000078</v>
      </c>
      <c r="AY65" s="21">
        <v>77.18999999999987</v>
      </c>
      <c r="AZ65" s="21">
        <v>78.430000000000064</v>
      </c>
      <c r="BA65" s="21">
        <v>71.919999999999973</v>
      </c>
      <c r="BB65" s="21">
        <v>63.86000000000007</v>
      </c>
      <c r="BC65" s="21">
        <v>76.570000000000149</v>
      </c>
      <c r="BD65" s="21">
        <v>64.479999999999862</v>
      </c>
      <c r="BE65" s="21">
        <v>90.829999999999927</v>
      </c>
      <c r="BF65" s="21">
        <v>54.870000000000211</v>
      </c>
      <c r="BG65" s="21">
        <v>66.029999999999717</v>
      </c>
      <c r="BH65" s="21">
        <v>66.960000000000079</v>
      </c>
      <c r="BI65" s="21">
        <v>65.72</v>
      </c>
      <c r="BJ65" s="21">
        <v>70.680000000000277</v>
      </c>
      <c r="BK65" s="21">
        <v>61.999999999999858</v>
      </c>
      <c r="BL65" s="21">
        <v>103.54000000000015</v>
      </c>
      <c r="BM65" s="21">
        <v>61.379999999999924</v>
      </c>
      <c r="BN65" s="54">
        <v>28.51999999999979</v>
      </c>
      <c r="BO65" s="17">
        <f t="shared" si="112"/>
        <v>77.097000000000023</v>
      </c>
      <c r="BP65" s="26">
        <f t="shared" si="113"/>
        <v>73.160000000000011</v>
      </c>
      <c r="BQ65" s="17">
        <f t="shared" si="0"/>
        <v>72.850000000000037</v>
      </c>
      <c r="BR65">
        <f t="shared" si="1"/>
        <v>1.1415929203539841</v>
      </c>
      <c r="BS65">
        <f t="shared" si="2"/>
        <v>1.1381531853972786</v>
      </c>
      <c r="BT65">
        <f t="shared" si="3"/>
        <v>1.0928571428571441</v>
      </c>
      <c r="BU65">
        <f t="shared" si="4"/>
        <v>1.025751072961373</v>
      </c>
      <c r="BV65">
        <f t="shared" si="5"/>
        <v>1.1317614424410531</v>
      </c>
      <c r="BW65">
        <f t="shared" si="6"/>
        <v>1.154731457800511</v>
      </c>
      <c r="BX65">
        <f t="shared" si="7"/>
        <v>1.0046082949308788</v>
      </c>
      <c r="BY65">
        <f t="shared" si="8"/>
        <v>1.0356633380884421</v>
      </c>
      <c r="BZ65">
        <f t="shared" si="9"/>
        <v>1.0447761194029848</v>
      </c>
      <c r="CA65">
        <f t="shared" si="10"/>
        <v>1.0302603800140775</v>
      </c>
      <c r="CB65">
        <f t="shared" si="11"/>
        <v>0.94495412844036752</v>
      </c>
      <c r="CC65">
        <f t="shared" si="12"/>
        <v>1.0996015936254968</v>
      </c>
      <c r="CD65">
        <f t="shared" si="13"/>
        <v>0.95588235294117885</v>
      </c>
      <c r="CE65">
        <f t="shared" si="14"/>
        <v>1.0615989515072075</v>
      </c>
      <c r="CF65">
        <f t="shared" si="15"/>
        <v>0.94910591471801897</v>
      </c>
      <c r="CG65">
        <f t="shared" si="16"/>
        <v>1.0672645739910291</v>
      </c>
      <c r="CH65">
        <f t="shared" si="17"/>
        <v>1.0198300283286121</v>
      </c>
      <c r="CI65">
        <f t="shared" si="18"/>
        <v>1.0313182811361981</v>
      </c>
      <c r="CJ65">
        <f t="shared" si="19"/>
        <v>0.95536309127248897</v>
      </c>
      <c r="CK65">
        <f t="shared" si="20"/>
        <v>1.0830039525691681</v>
      </c>
      <c r="CL65">
        <f t="shared" si="21"/>
        <v>1.0978520286396167</v>
      </c>
      <c r="CM65">
        <f t="shared" si="22"/>
        <v>1.0647372429550679</v>
      </c>
      <c r="CN65">
        <f t="shared" si="23"/>
        <v>0.91877496671104997</v>
      </c>
      <c r="CO65">
        <f t="shared" si="24"/>
        <v>0.89052437902483872</v>
      </c>
      <c r="CP65">
        <f t="shared" si="25"/>
        <v>0.94799523620484394</v>
      </c>
      <c r="CQ65">
        <f t="shared" si="26"/>
        <v>0.97936210131332047</v>
      </c>
      <c r="CR65">
        <f t="shared" si="27"/>
        <v>0.99170389278876925</v>
      </c>
      <c r="CS65">
        <f t="shared" si="28"/>
        <v>0.95399515738499119</v>
      </c>
      <c r="CT65">
        <f t="shared" si="29"/>
        <v>1.000747943156318</v>
      </c>
      <c r="CU65">
        <f t="shared" si="30"/>
        <v>1.0309653916211274</v>
      </c>
      <c r="CV65">
        <f t="shared" si="31"/>
        <v>0.99555555555555852</v>
      </c>
      <c r="CW65">
        <f t="shared" si="32"/>
        <v>0.99712230215827247</v>
      </c>
      <c r="CX65">
        <f t="shared" si="33"/>
        <v>0.89178617992177411</v>
      </c>
      <c r="CY65">
        <f t="shared" si="34"/>
        <v>0.99668435013262557</v>
      </c>
      <c r="CZ65">
        <f t="shared" si="35"/>
        <v>0.99668435013262557</v>
      </c>
      <c r="DA65">
        <f t="shared" si="36"/>
        <v>0.97889610389610371</v>
      </c>
      <c r="DB65">
        <f t="shared" si="37"/>
        <v>0.96761133603238747</v>
      </c>
      <c r="DC65">
        <f t="shared" si="38"/>
        <v>0.98282694848084795</v>
      </c>
      <c r="DD65">
        <f t="shared" si="39"/>
        <v>0.99640546369518179</v>
      </c>
      <c r="DE65">
        <f t="shared" si="40"/>
        <v>1.0199081163859127</v>
      </c>
      <c r="DF65">
        <f t="shared" si="41"/>
        <v>0.98354180381829914</v>
      </c>
      <c r="DG65">
        <f t="shared" si="42"/>
        <v>1.0284552845528463</v>
      </c>
      <c r="DH65">
        <f t="shared" si="43"/>
        <v>0.9405405405405407</v>
      </c>
      <c r="DI65">
        <f t="shared" si="44"/>
        <v>0.97399527186761237</v>
      </c>
      <c r="DJ65">
        <f t="shared" si="45"/>
        <v>0.95798319327731252</v>
      </c>
      <c r="DK65">
        <f t="shared" si="46"/>
        <v>0.86908077994428801</v>
      </c>
      <c r="DL65">
        <f t="shared" si="47"/>
        <v>1.0074498567335231</v>
      </c>
      <c r="DM65">
        <f t="shared" si="48"/>
        <v>0.90382978723404617</v>
      </c>
      <c r="DN65">
        <f t="shared" si="49"/>
        <v>0.98535080956052123</v>
      </c>
      <c r="DO65">
        <f t="shared" si="50"/>
        <v>0.96285289747399794</v>
      </c>
      <c r="DP65">
        <f t="shared" si="51"/>
        <v>0.94082840236686383</v>
      </c>
      <c r="DQ65">
        <f t="shared" si="52"/>
        <v>0.97574893009986063</v>
      </c>
      <c r="DR65">
        <f t="shared" si="53"/>
        <v>0.93240093240093003</v>
      </c>
      <c r="DS65">
        <f t="shared" si="54"/>
        <v>1.0040080160320652</v>
      </c>
      <c r="DT65">
        <f t="shared" si="55"/>
        <v>1.0627448187451038</v>
      </c>
      <c r="DU65">
        <f t="shared" si="56"/>
        <v>0.98612033363025342</v>
      </c>
      <c r="DV65">
        <f t="shared" si="57"/>
        <v>1.0627448187451038</v>
      </c>
      <c r="DW65">
        <f t="shared" si="58"/>
        <v>0</v>
      </c>
      <c r="DX65">
        <f t="shared" si="59"/>
        <v>2.7131782945734289</v>
      </c>
      <c r="DY65">
        <f t="shared" si="60"/>
        <v>-1.1627906976744078</v>
      </c>
      <c r="DZ65">
        <f t="shared" si="61"/>
        <v>-7.3643410852714339</v>
      </c>
      <c r="EA65">
        <f t="shared" si="62"/>
        <v>5.4263565891470353</v>
      </c>
      <c r="EB65">
        <f t="shared" si="63"/>
        <v>16.666666666666519</v>
      </c>
      <c r="EC65">
        <f t="shared" si="64"/>
        <v>-15.503875968992093</v>
      </c>
      <c r="ED65">
        <f t="shared" si="65"/>
        <v>-6.2015503875972744</v>
      </c>
      <c r="EE65">
        <f t="shared" si="66"/>
        <v>-5.0387596899226885</v>
      </c>
      <c r="EF65">
        <f t="shared" si="67"/>
        <v>-5.4263565891470531</v>
      </c>
      <c r="EG65">
        <f t="shared" si="68"/>
        <v>-20.155038759690015</v>
      </c>
      <c r="EH65">
        <f t="shared" si="69"/>
        <v>6.9767441860462869</v>
      </c>
      <c r="EI65">
        <f t="shared" si="70"/>
        <v>-24.418604651162752</v>
      </c>
      <c r="EJ65">
        <f t="shared" si="71"/>
        <v>4.6511627906974535</v>
      </c>
      <c r="EK65">
        <f t="shared" si="72"/>
        <v>-10.852713178294728</v>
      </c>
      <c r="EL65">
        <f t="shared" si="73"/>
        <v>-7.7519379844965082</v>
      </c>
      <c r="EM65">
        <f t="shared" si="74"/>
        <v>-6.9767441860466253</v>
      </c>
      <c r="EN65">
        <f t="shared" si="75"/>
        <v>-8.5271317829458422</v>
      </c>
      <c r="EO65">
        <f t="shared" si="76"/>
        <v>-7.3643410852710787</v>
      </c>
      <c r="EP65">
        <f t="shared" si="77"/>
        <v>6.2015503875966704</v>
      </c>
      <c r="EQ65">
        <f t="shared" si="78"/>
        <v>-10.852713178294941</v>
      </c>
      <c r="ER65">
        <f t="shared" si="79"/>
        <v>-9.6899224806199289</v>
      </c>
      <c r="ES65">
        <f t="shared" si="80"/>
        <v>-10.852713178294906</v>
      </c>
      <c r="ET65">
        <f t="shared" si="81"/>
        <v>-6.2015503875970257</v>
      </c>
      <c r="EU65">
        <f t="shared" si="82"/>
        <v>-22.868217054263571</v>
      </c>
      <c r="EV65">
        <f t="shared" si="83"/>
        <v>1.1627906976741946</v>
      </c>
      <c r="EW65">
        <f t="shared" si="84"/>
        <v>0.38759689922480856</v>
      </c>
      <c r="EX65">
        <f t="shared" si="85"/>
        <v>-23.6434108527131</v>
      </c>
      <c r="EY65">
        <f t="shared" si="86"/>
        <v>-13.565891472868424</v>
      </c>
      <c r="EZ65">
        <f t="shared" si="87"/>
        <v>9.6899224806198401</v>
      </c>
      <c r="FA65">
        <f t="shared" si="88"/>
        <v>-13.17829457364326</v>
      </c>
      <c r="FB65">
        <f t="shared" si="89"/>
        <v>-10.465116279069973</v>
      </c>
      <c r="FC65">
        <f t="shared" si="90"/>
        <v>-11.627906976744292</v>
      </c>
      <c r="FD65">
        <f t="shared" si="91"/>
        <v>-2.9069767441861707</v>
      </c>
      <c r="FE65">
        <f t="shared" si="92"/>
        <v>-2.9069767441861707</v>
      </c>
      <c r="FF65">
        <f t="shared" si="93"/>
        <v>-22.093023255814007</v>
      </c>
      <c r="FG65">
        <f t="shared" si="94"/>
        <v>-7.3643410852715574</v>
      </c>
      <c r="FH65">
        <f t="shared" si="95"/>
        <v>-3.8759689922479255</v>
      </c>
      <c r="FI65">
        <f t="shared" si="96"/>
        <v>-10.465116279069973</v>
      </c>
      <c r="FJ65">
        <f t="shared" si="97"/>
        <v>-13.953488372093037</v>
      </c>
      <c r="FK65">
        <f t="shared" si="98"/>
        <v>-3.4883720930235436</v>
      </c>
      <c r="FL65">
        <f t="shared" si="99"/>
        <v>-1.9379844961240782</v>
      </c>
      <c r="FM65">
        <f t="shared" si="100"/>
        <v>-10.077519379845111</v>
      </c>
      <c r="FN65">
        <f t="shared" si="101"/>
        <v>-20.155038759689941</v>
      </c>
      <c r="FO65">
        <f t="shared" si="102"/>
        <v>-4.2635658914728047</v>
      </c>
      <c r="FP65">
        <f t="shared" si="103"/>
        <v>-19.379844961240586</v>
      </c>
      <c r="FQ65">
        <f t="shared" si="104"/>
        <v>13.56589147286798</v>
      </c>
      <c r="FR65">
        <f t="shared" si="105"/>
        <v>-31.395348837209131</v>
      </c>
      <c r="FS65">
        <f t="shared" si="106"/>
        <v>-17.44186046511674</v>
      </c>
      <c r="FT65">
        <f t="shared" si="107"/>
        <v>-16.279069767441872</v>
      </c>
      <c r="FU65">
        <f t="shared" si="108"/>
        <v>-17.829457364341192</v>
      </c>
      <c r="FV65">
        <f t="shared" si="109"/>
        <v>-11.627906976743954</v>
      </c>
      <c r="FW65">
        <f t="shared" si="110"/>
        <v>-22.480620155039038</v>
      </c>
      <c r="FX65">
        <f t="shared" si="111"/>
        <v>29.457364341085292</v>
      </c>
    </row>
    <row r="66" spans="1:180">
      <c r="A66">
        <v>59</v>
      </c>
      <c r="B66">
        <v>0</v>
      </c>
      <c r="C66">
        <v>1</v>
      </c>
      <c r="E66" s="20">
        <v>58.9</v>
      </c>
      <c r="F66" s="20">
        <v>65.099999999999966</v>
      </c>
      <c r="G66" s="20">
        <v>66.030000000000044</v>
      </c>
      <c r="H66" s="20">
        <v>61.999999999999936</v>
      </c>
      <c r="I66" s="20">
        <v>73.160000000000068</v>
      </c>
      <c r="J66" s="20">
        <v>67.27</v>
      </c>
      <c r="K66" s="51">
        <v>77.810000000000045</v>
      </c>
      <c r="L66" s="20">
        <v>121.03000000000003</v>
      </c>
      <c r="M66" s="20">
        <v>139.15999999999997</v>
      </c>
      <c r="N66" s="20">
        <v>112.69999999999997</v>
      </c>
      <c r="O66" s="20">
        <v>133.28000000000009</v>
      </c>
      <c r="P66" s="20">
        <v>128.37999999999997</v>
      </c>
      <c r="Q66" s="20">
        <v>124.95</v>
      </c>
      <c r="R66" s="20">
        <v>125.44000000000005</v>
      </c>
      <c r="S66" s="20">
        <v>123.96999999999993</v>
      </c>
      <c r="T66" s="20">
        <v>114.66000000000004</v>
      </c>
      <c r="U66" s="20">
        <v>112.69999999999993</v>
      </c>
      <c r="V66" s="20">
        <v>125.44000000000005</v>
      </c>
      <c r="W66" s="20">
        <v>109.27000000000007</v>
      </c>
      <c r="X66" s="20">
        <v>107.80000000000001</v>
      </c>
      <c r="Y66" s="20">
        <v>110.73999999999998</v>
      </c>
      <c r="Z66" s="20">
        <v>112.21000000000004</v>
      </c>
      <c r="AA66" s="20">
        <v>101.91999999999999</v>
      </c>
      <c r="AB66" s="20">
        <v>88.690000000000055</v>
      </c>
      <c r="AC66" s="20">
        <v>104.37000000000006</v>
      </c>
      <c r="AD66" s="20">
        <v>110.25000000000001</v>
      </c>
      <c r="AE66" s="20">
        <v>72.52</v>
      </c>
      <c r="AF66" s="20">
        <v>74.480000000000018</v>
      </c>
      <c r="AG66" s="20">
        <v>73.010000000000034</v>
      </c>
      <c r="AH66" s="20">
        <v>100.94000000000005</v>
      </c>
      <c r="AI66" s="20">
        <v>59.779999999999951</v>
      </c>
      <c r="AJ66" s="20">
        <v>102.41000000000004</v>
      </c>
      <c r="AK66" s="20">
        <v>93.589999999999975</v>
      </c>
      <c r="AL66" s="20">
        <v>72.52</v>
      </c>
      <c r="AM66" s="20">
        <v>67.130000000000024</v>
      </c>
      <c r="AN66" s="20">
        <v>85.75</v>
      </c>
      <c r="AO66" s="20">
        <v>70.069999999999993</v>
      </c>
      <c r="AP66" s="20">
        <v>88.689999999999984</v>
      </c>
      <c r="AQ66" s="20">
        <v>80.360000000000028</v>
      </c>
      <c r="AR66" s="20">
        <v>74.969999999999985</v>
      </c>
      <c r="AS66" s="20">
        <v>74.969999999999985</v>
      </c>
      <c r="AT66" s="20">
        <v>80.850000000000009</v>
      </c>
      <c r="AU66" s="20">
        <v>89.669999999999987</v>
      </c>
      <c r="AV66" s="20">
        <v>86.239999999999981</v>
      </c>
      <c r="AW66" s="20">
        <v>89.670000000000059</v>
      </c>
      <c r="AX66" s="20">
        <v>76.930000000000021</v>
      </c>
      <c r="AY66" s="20">
        <v>84.77</v>
      </c>
      <c r="AZ66" s="20">
        <v>81.339999999999975</v>
      </c>
      <c r="BA66" s="20">
        <v>82.80999999999996</v>
      </c>
      <c r="BB66" s="20">
        <v>72.520000000000067</v>
      </c>
      <c r="BC66" s="20">
        <v>79.869999999999919</v>
      </c>
      <c r="BD66" s="20">
        <v>72.520000000000067</v>
      </c>
      <c r="BE66" s="20">
        <v>111.22999999999995</v>
      </c>
      <c r="BF66" s="20">
        <v>68.600000000000009</v>
      </c>
      <c r="BG66" s="20">
        <v>69.580000000000084</v>
      </c>
      <c r="BH66" s="20">
        <v>60.269999999999989</v>
      </c>
      <c r="BI66" s="20">
        <v>67.61999999999999</v>
      </c>
      <c r="BJ66" s="20">
        <v>75.460000000000036</v>
      </c>
      <c r="BK66" s="20">
        <v>81.339999999999975</v>
      </c>
      <c r="BL66" s="20">
        <v>102.9</v>
      </c>
      <c r="BM66" s="20">
        <v>74.969999999999985</v>
      </c>
      <c r="BN66" s="52">
        <v>37.240000000000045</v>
      </c>
      <c r="BO66" s="17">
        <f t="shared" si="112"/>
        <v>123.627</v>
      </c>
      <c r="BP66" s="26">
        <f t="shared" si="113"/>
        <v>85.955116279069756</v>
      </c>
      <c r="BQ66" s="17">
        <f t="shared" si="0"/>
        <v>91.719090909090909</v>
      </c>
      <c r="BR66">
        <f t="shared" si="1"/>
        <v>1.1106194690265494</v>
      </c>
      <c r="BS66">
        <f t="shared" si="2"/>
        <v>1.6768189900016162</v>
      </c>
      <c r="BT66">
        <f t="shared" si="3"/>
        <v>1.9238709677419343</v>
      </c>
      <c r="BU66">
        <f t="shared" si="4"/>
        <v>1.560293506853107</v>
      </c>
      <c r="BV66">
        <f t="shared" si="5"/>
        <v>1.7889132477294096</v>
      </c>
      <c r="BW66">
        <f t="shared" si="6"/>
        <v>1.5887303027802975</v>
      </c>
      <c r="BX66">
        <f t="shared" si="7"/>
        <v>1.8574401664932363</v>
      </c>
      <c r="BY66">
        <f t="shared" si="8"/>
        <v>1.7317196631540199</v>
      </c>
      <c r="BZ66">
        <f t="shared" si="9"/>
        <v>1.7053442465093887</v>
      </c>
      <c r="CA66">
        <f t="shared" si="10"/>
        <v>1.5617352614015563</v>
      </c>
      <c r="CB66">
        <f t="shared" si="11"/>
        <v>1.6676531518200648</v>
      </c>
      <c r="CC66">
        <f t="shared" si="12"/>
        <v>1.6121321166945126</v>
      </c>
      <c r="CD66">
        <f t="shared" si="13"/>
        <v>1.7278621125869724</v>
      </c>
      <c r="CE66">
        <f t="shared" si="14"/>
        <v>1.3672684226102398</v>
      </c>
      <c r="CF66">
        <f t="shared" si="15"/>
        <v>1.4741092425788702</v>
      </c>
      <c r="CG66">
        <f t="shared" si="16"/>
        <v>1.6231737306523957</v>
      </c>
      <c r="CH66">
        <f t="shared" si="17"/>
        <v>1.3970574796673674</v>
      </c>
      <c r="CI66">
        <f t="shared" si="18"/>
        <v>1.2502408194911079</v>
      </c>
      <c r="CJ66">
        <f t="shared" si="19"/>
        <v>1.3458124691066182</v>
      </c>
      <c r="CK66">
        <f t="shared" si="20"/>
        <v>1.4057120999617483</v>
      </c>
      <c r="CL66">
        <f t="shared" si="21"/>
        <v>1.1166371545153608</v>
      </c>
      <c r="CM66">
        <f t="shared" si="22"/>
        <v>1.097904331376065</v>
      </c>
      <c r="CN66">
        <f t="shared" si="23"/>
        <v>0.94081010265882126</v>
      </c>
      <c r="CO66">
        <f t="shared" si="24"/>
        <v>1.1982075555687453</v>
      </c>
      <c r="CP66">
        <f t="shared" si="25"/>
        <v>0.91864411120644274</v>
      </c>
      <c r="CQ66">
        <f t="shared" si="26"/>
        <v>1.2396053985353761</v>
      </c>
      <c r="CR66">
        <f t="shared" si="27"/>
        <v>1.1559791670955382</v>
      </c>
      <c r="CS66">
        <f t="shared" si="28"/>
        <v>1.1328594860579564</v>
      </c>
      <c r="CT66">
        <f t="shared" si="29"/>
        <v>0.9717953048471536</v>
      </c>
      <c r="CU66">
        <f t="shared" si="30"/>
        <v>1.0076972795111345</v>
      </c>
      <c r="CV66">
        <f t="shared" si="31"/>
        <v>1.0045878136200717</v>
      </c>
      <c r="CW66">
        <f t="shared" si="32"/>
        <v>1.2349501044325828</v>
      </c>
      <c r="CX66">
        <f t="shared" si="33"/>
        <v>1.0139210161080048</v>
      </c>
      <c r="CY66">
        <f t="shared" si="34"/>
        <v>0.96222298280140262</v>
      </c>
      <c r="CZ66">
        <f t="shared" si="35"/>
        <v>0.96222298280140262</v>
      </c>
      <c r="DA66">
        <f t="shared" si="36"/>
        <v>1.2701612903225796</v>
      </c>
      <c r="DB66">
        <f t="shared" si="37"/>
        <v>1.1710852814418178</v>
      </c>
      <c r="DC66">
        <f t="shared" si="38"/>
        <v>1.1024843397110833</v>
      </c>
      <c r="DD66">
        <f t="shared" si="39"/>
        <v>1.2476983372370773</v>
      </c>
      <c r="DE66">
        <f t="shared" si="40"/>
        <v>1.140097811589192</v>
      </c>
      <c r="DF66">
        <f t="shared" si="41"/>
        <v>1.0801248699271584</v>
      </c>
      <c r="DG66">
        <f t="shared" si="42"/>
        <v>1.0666142145292417</v>
      </c>
      <c r="DH66">
        <f t="shared" si="43"/>
        <v>1.0829555361813428</v>
      </c>
      <c r="DI66">
        <f t="shared" si="44"/>
        <v>1.1060779379241972</v>
      </c>
      <c r="DJ66">
        <f t="shared" si="45"/>
        <v>0.99927017953583286</v>
      </c>
      <c r="DK66">
        <f t="shared" si="46"/>
        <v>0.97744631143858507</v>
      </c>
      <c r="DL66">
        <f t="shared" si="47"/>
        <v>1.2337184582678609</v>
      </c>
      <c r="DM66">
        <f t="shared" si="48"/>
        <v>1.1299931365820182</v>
      </c>
      <c r="DN66">
        <f t="shared" si="49"/>
        <v>1.0383266595368992</v>
      </c>
      <c r="DO66">
        <f t="shared" si="50"/>
        <v>0.8666538848679477</v>
      </c>
      <c r="DP66">
        <f t="shared" si="51"/>
        <v>0.96802824966596657</v>
      </c>
      <c r="DQ66">
        <f t="shared" si="52"/>
        <v>1.0417376098660898</v>
      </c>
      <c r="DR66">
        <f t="shared" si="53"/>
        <v>1.2232498684111579</v>
      </c>
      <c r="DS66">
        <f t="shared" si="54"/>
        <v>0.99780205572435154</v>
      </c>
      <c r="DT66">
        <f t="shared" si="55"/>
        <v>1.704138341401104</v>
      </c>
      <c r="DU66">
        <f t="shared" si="56"/>
        <v>1.1585851276974233</v>
      </c>
      <c r="DV66">
        <f t="shared" si="57"/>
        <v>1.704138341401104</v>
      </c>
      <c r="DW66">
        <f t="shared" si="58"/>
        <v>0</v>
      </c>
      <c r="DX66">
        <f t="shared" si="59"/>
        <v>55.545559696697033</v>
      </c>
      <c r="DY66">
        <f t="shared" si="60"/>
        <v>78.845906695797311</v>
      </c>
      <c r="DZ66">
        <f t="shared" si="61"/>
        <v>44.839994859272473</v>
      </c>
      <c r="EA66">
        <f t="shared" si="62"/>
        <v>71.289037398791947</v>
      </c>
      <c r="EB66">
        <f t="shared" si="63"/>
        <v>64.991646317953851</v>
      </c>
      <c r="EC66">
        <f t="shared" si="64"/>
        <v>60.583472561367344</v>
      </c>
      <c r="ED66">
        <f t="shared" si="65"/>
        <v>61.213211669451205</v>
      </c>
      <c r="EE66">
        <f t="shared" si="66"/>
        <v>59.323994345199658</v>
      </c>
      <c r="EF66">
        <f t="shared" si="67"/>
        <v>47.358951291607724</v>
      </c>
      <c r="EG66">
        <f t="shared" si="68"/>
        <v>44.839994859272416</v>
      </c>
      <c r="EH66">
        <f t="shared" si="69"/>
        <v>61.213211669451205</v>
      </c>
      <c r="EI66">
        <f t="shared" si="70"/>
        <v>40.43182110268603</v>
      </c>
      <c r="EJ66">
        <f t="shared" si="71"/>
        <v>38.542603778434582</v>
      </c>
      <c r="EK66">
        <f t="shared" si="72"/>
        <v>42.321038426937307</v>
      </c>
      <c r="EL66">
        <f t="shared" si="73"/>
        <v>44.210255751188761</v>
      </c>
      <c r="EM66">
        <f t="shared" si="74"/>
        <v>30.985734481429027</v>
      </c>
      <c r="EN66">
        <f t="shared" si="75"/>
        <v>13.982778563166692</v>
      </c>
      <c r="EO66">
        <f t="shared" si="76"/>
        <v>34.134430021848097</v>
      </c>
      <c r="EP66">
        <f t="shared" si="77"/>
        <v>41.691299318853552</v>
      </c>
      <c r="EQ66">
        <f t="shared" si="78"/>
        <v>-6.798612003598568</v>
      </c>
      <c r="ER66">
        <f t="shared" si="79"/>
        <v>-4.2796555712633655</v>
      </c>
      <c r="ES66">
        <f t="shared" si="80"/>
        <v>-6.1688728955147267</v>
      </c>
      <c r="ET66">
        <f t="shared" si="81"/>
        <v>29.726256265261529</v>
      </c>
      <c r="EU66">
        <f t="shared" si="82"/>
        <v>-23.171828813777257</v>
      </c>
      <c r="EV66">
        <f t="shared" si="83"/>
        <v>31.615473589512888</v>
      </c>
      <c r="EW66">
        <f t="shared" si="84"/>
        <v>20.280169644004527</v>
      </c>
      <c r="EX66">
        <f t="shared" si="85"/>
        <v>-6.798612003598568</v>
      </c>
      <c r="EY66">
        <f t="shared" si="86"/>
        <v>-13.72574219252026</v>
      </c>
      <c r="EZ66">
        <f t="shared" si="87"/>
        <v>10.204343914663863</v>
      </c>
      <c r="FA66">
        <f t="shared" si="88"/>
        <v>-9.9473075440175389</v>
      </c>
      <c r="FB66">
        <f t="shared" si="89"/>
        <v>13.982778563166601</v>
      </c>
      <c r="FC66">
        <f t="shared" si="90"/>
        <v>3.2772137257421687</v>
      </c>
      <c r="FD66">
        <f t="shared" si="91"/>
        <v>-3.6499164631796153</v>
      </c>
      <c r="FE66">
        <f t="shared" si="92"/>
        <v>-3.6499164631796153</v>
      </c>
      <c r="FF66">
        <f t="shared" si="93"/>
        <v>3.9069528338259372</v>
      </c>
      <c r="FG66">
        <f t="shared" si="94"/>
        <v>15.242256779334193</v>
      </c>
      <c r="FH66">
        <f t="shared" si="95"/>
        <v>10.834083022747629</v>
      </c>
      <c r="FI66">
        <f t="shared" si="96"/>
        <v>15.242256779334284</v>
      </c>
      <c r="FJ66">
        <f t="shared" si="97"/>
        <v>-1.1309600308443946</v>
      </c>
      <c r="FK66">
        <f t="shared" si="98"/>
        <v>8.9448656984962689</v>
      </c>
      <c r="FL66">
        <f t="shared" si="99"/>
        <v>4.5366919419096883</v>
      </c>
      <c r="FM66">
        <f t="shared" si="100"/>
        <v>6.4259092661610477</v>
      </c>
      <c r="FN66">
        <f t="shared" si="101"/>
        <v>-6.7986120035984765</v>
      </c>
      <c r="FO66">
        <f t="shared" si="102"/>
        <v>2.6474746176582356</v>
      </c>
      <c r="FP66">
        <f t="shared" si="103"/>
        <v>-6.7986120035984765</v>
      </c>
      <c r="FQ66">
        <f t="shared" si="104"/>
        <v>42.950777535021054</v>
      </c>
      <c r="FR66">
        <f t="shared" si="105"/>
        <v>-11.836524868268899</v>
      </c>
      <c r="FS66">
        <f t="shared" si="106"/>
        <v>-10.577046652101217</v>
      </c>
      <c r="FT66">
        <f t="shared" si="107"/>
        <v>-22.542089705693414</v>
      </c>
      <c r="FU66">
        <f t="shared" si="108"/>
        <v>-13.096003084436511</v>
      </c>
      <c r="FV66">
        <f t="shared" si="109"/>
        <v>-3.0201773550957554</v>
      </c>
      <c r="FW66">
        <f t="shared" si="110"/>
        <v>4.5366919419096883</v>
      </c>
      <c r="FX66">
        <f t="shared" si="111"/>
        <v>32.245212697596642</v>
      </c>
    </row>
    <row r="67" spans="1:180">
      <c r="A67">
        <v>60</v>
      </c>
      <c r="B67">
        <v>0</v>
      </c>
      <c r="C67">
        <v>2</v>
      </c>
      <c r="E67" s="21">
        <v>71.299999999999855</v>
      </c>
      <c r="F67" s="21">
        <v>80.91000000000021</v>
      </c>
      <c r="G67" s="21">
        <v>75.33</v>
      </c>
      <c r="H67" s="21">
        <v>74.090000000000074</v>
      </c>
      <c r="I67" s="21">
        <v>86.489999999999782</v>
      </c>
      <c r="J67" s="21">
        <v>72.230000000000146</v>
      </c>
      <c r="K67" s="53">
        <v>76.879999999999896</v>
      </c>
      <c r="L67" s="21">
        <v>58.310000000000031</v>
      </c>
      <c r="M67" s="21">
        <v>83.789999999999978</v>
      </c>
      <c r="N67" s="21">
        <v>98.980000000000018</v>
      </c>
      <c r="O67" s="21">
        <v>87.220000000000027</v>
      </c>
      <c r="P67" s="21">
        <v>109.27000000000002</v>
      </c>
      <c r="Q67" s="21">
        <v>89.670000000000059</v>
      </c>
      <c r="R67" s="21">
        <v>99.47</v>
      </c>
      <c r="S67" s="21">
        <v>92.120000000000061</v>
      </c>
      <c r="T67" s="21">
        <v>89.17999999999995</v>
      </c>
      <c r="U67" s="21">
        <v>80.359999999999971</v>
      </c>
      <c r="V67" s="21">
        <v>93.590000000000046</v>
      </c>
      <c r="W67" s="21">
        <v>83.300000000000011</v>
      </c>
      <c r="X67" s="21">
        <v>76.439999999999984</v>
      </c>
      <c r="Y67" s="21">
        <v>78.399999999999977</v>
      </c>
      <c r="Z67" s="21">
        <v>129.85000000000002</v>
      </c>
      <c r="AA67" s="21">
        <v>49.97999999999999</v>
      </c>
      <c r="AB67" s="21">
        <v>64.680000000000021</v>
      </c>
      <c r="AC67" s="21">
        <v>90.65</v>
      </c>
      <c r="AD67" s="21">
        <v>77.909999999999897</v>
      </c>
      <c r="AE67" s="21">
        <v>65.170000000000059</v>
      </c>
      <c r="AF67" s="21">
        <v>73.989999999999981</v>
      </c>
      <c r="AG67" s="21">
        <v>63.7</v>
      </c>
      <c r="AH67" s="21">
        <v>103.38999999999999</v>
      </c>
      <c r="AI67" s="21">
        <v>50.960000000000029</v>
      </c>
      <c r="AJ67" s="21">
        <v>97.509999999999962</v>
      </c>
      <c r="AK67" s="21">
        <v>91.139999999999972</v>
      </c>
      <c r="AL67" s="21">
        <v>69.089999999999975</v>
      </c>
      <c r="AM67" s="21">
        <v>71.539999999999992</v>
      </c>
      <c r="AN67" s="21">
        <v>85.75</v>
      </c>
      <c r="AO67" s="21">
        <v>74.480000000000061</v>
      </c>
      <c r="AP67" s="21">
        <v>84.769999999999925</v>
      </c>
      <c r="AQ67" s="21">
        <v>65.170000000000059</v>
      </c>
      <c r="AR67" s="20">
        <v>75.214999999999975</v>
      </c>
      <c r="AS67" s="20">
        <v>75.214999999999975</v>
      </c>
      <c r="AT67" s="21">
        <v>75.95</v>
      </c>
      <c r="AU67" s="21">
        <v>93.589999999999975</v>
      </c>
      <c r="AV67" s="21">
        <v>74.480000000000018</v>
      </c>
      <c r="AW67" s="21">
        <v>87.220000000000056</v>
      </c>
      <c r="AX67" s="21">
        <v>80.360000000000028</v>
      </c>
      <c r="AY67" s="21">
        <v>77.419999999999987</v>
      </c>
      <c r="AZ67" s="21">
        <v>89.17999999999995</v>
      </c>
      <c r="BA67" s="21">
        <v>86.240000000000123</v>
      </c>
      <c r="BB67" s="21">
        <v>86.729999999999947</v>
      </c>
      <c r="BC67" s="21">
        <v>79.870000000000061</v>
      </c>
      <c r="BD67" s="21">
        <v>86.239999999999981</v>
      </c>
      <c r="BE67" s="21">
        <v>117.60000000000001</v>
      </c>
      <c r="BF67" s="21">
        <v>79.870000000000061</v>
      </c>
      <c r="BG67" s="21">
        <v>59.779999999999951</v>
      </c>
      <c r="BH67" s="21">
        <v>73.990000000000052</v>
      </c>
      <c r="BI67" s="21">
        <v>73.989999999999981</v>
      </c>
      <c r="BJ67" s="21">
        <v>89.669999999999916</v>
      </c>
      <c r="BK67" s="21">
        <v>62.230000000000089</v>
      </c>
      <c r="BL67" s="21">
        <v>112.20999999999997</v>
      </c>
      <c r="BM67" s="21">
        <v>65.169999999999987</v>
      </c>
      <c r="BN67" s="54">
        <v>41.650000000000048</v>
      </c>
      <c r="BO67" s="17">
        <f t="shared" si="112"/>
        <v>88.837000000000018</v>
      </c>
      <c r="BP67" s="26">
        <f t="shared" si="113"/>
        <v>80.895581395348827</v>
      </c>
      <c r="BQ67" s="17">
        <f t="shared" si="0"/>
        <v>81.340000000000018</v>
      </c>
      <c r="BR67">
        <f t="shared" si="1"/>
        <v>1.0973451327433614</v>
      </c>
      <c r="BS67">
        <f t="shared" si="2"/>
        <v>0.80786016117486803</v>
      </c>
      <c r="BT67">
        <f t="shared" si="3"/>
        <v>1.1583870967741929</v>
      </c>
      <c r="BU67">
        <f t="shared" si="4"/>
        <v>1.3703447321057729</v>
      </c>
      <c r="BV67">
        <f t="shared" si="5"/>
        <v>1.1706858753523339</v>
      </c>
      <c r="BW67">
        <f t="shared" si="6"/>
        <v>1.3522399141984982</v>
      </c>
      <c r="BX67">
        <f t="shared" si="7"/>
        <v>1.3329864724245588</v>
      </c>
      <c r="BY67">
        <f t="shared" si="8"/>
        <v>1.3731995766416636</v>
      </c>
      <c r="BZ67">
        <f t="shared" si="9"/>
        <v>1.2672123254694287</v>
      </c>
      <c r="CA67">
        <f t="shared" si="10"/>
        <v>1.2146829810900981</v>
      </c>
      <c r="CB67">
        <f t="shared" si="11"/>
        <v>1.1891092039064812</v>
      </c>
      <c r="CC67">
        <f t="shared" si="12"/>
        <v>1.2028016964400465</v>
      </c>
      <c r="CD67">
        <f t="shared" si="13"/>
        <v>1.3172043010752699</v>
      </c>
      <c r="CE67">
        <f t="shared" si="14"/>
        <v>0.96951760875998794</v>
      </c>
      <c r="CF67">
        <f t="shared" si="15"/>
        <v>1.0436171628876956</v>
      </c>
      <c r="CG67">
        <f t="shared" si="16"/>
        <v>1.8783451468248245</v>
      </c>
      <c r="CH67">
        <f t="shared" si="17"/>
        <v>0.68509549483688204</v>
      </c>
      <c r="CI67">
        <f t="shared" si="18"/>
        <v>0.91177783520898448</v>
      </c>
      <c r="CJ67">
        <f t="shared" si="19"/>
        <v>1.1688981539188932</v>
      </c>
      <c r="CK67">
        <f t="shared" si="20"/>
        <v>0.99336988397296744</v>
      </c>
      <c r="CL67">
        <f t="shared" si="21"/>
        <v>1.0034644699361024</v>
      </c>
      <c r="CM67">
        <f t="shared" si="22"/>
        <v>1.0906812765643796</v>
      </c>
      <c r="CN67">
        <f t="shared" si="23"/>
        <v>0.82084102916541413</v>
      </c>
      <c r="CO67">
        <f t="shared" si="24"/>
        <v>1.2272902632281801</v>
      </c>
      <c r="CP67">
        <f t="shared" si="25"/>
        <v>0.78310645545467361</v>
      </c>
      <c r="CQ67">
        <f t="shared" si="26"/>
        <v>1.1802941354475582</v>
      </c>
      <c r="CR67">
        <f t="shared" si="27"/>
        <v>1.1257179323548172</v>
      </c>
      <c r="CS67">
        <f t="shared" si="28"/>
        <v>1.0792782941498094</v>
      </c>
      <c r="CT67">
        <f t="shared" si="29"/>
        <v>1.0356358723188639</v>
      </c>
      <c r="CU67">
        <f t="shared" si="30"/>
        <v>1.0076972795111345</v>
      </c>
      <c r="CV67">
        <f t="shared" si="31"/>
        <v>1.0678136200716855</v>
      </c>
      <c r="CW67">
        <f t="shared" si="32"/>
        <v>1.1803666744024126</v>
      </c>
      <c r="CX67">
        <f t="shared" si="33"/>
        <v>0.82226521428271171</v>
      </c>
      <c r="CY67">
        <f t="shared" si="34"/>
        <v>0.96536750235304103</v>
      </c>
      <c r="CZ67">
        <f t="shared" si="35"/>
        <v>0.96536750235304103</v>
      </c>
      <c r="DA67">
        <f t="shared" si="36"/>
        <v>1.1931818181818172</v>
      </c>
      <c r="DB67">
        <f t="shared" si="37"/>
        <v>1.2222802664228809</v>
      </c>
      <c r="DC67">
        <f t="shared" si="38"/>
        <v>0.95214556611411783</v>
      </c>
      <c r="DD67">
        <f t="shared" si="39"/>
        <v>1.2136082187333319</v>
      </c>
      <c r="DE67">
        <f t="shared" si="40"/>
        <v>1.1909301980931688</v>
      </c>
      <c r="DF67">
        <f t="shared" si="41"/>
        <v>0.98647242455775142</v>
      </c>
      <c r="DG67">
        <f t="shared" si="42"/>
        <v>1.1694204038814575</v>
      </c>
      <c r="DH67">
        <f t="shared" si="43"/>
        <v>1.1278116826503946</v>
      </c>
      <c r="DI67">
        <f t="shared" si="44"/>
        <v>1.3228094257606933</v>
      </c>
      <c r="DJ67">
        <f t="shared" si="45"/>
        <v>0.99927017953583464</v>
      </c>
      <c r="DK67">
        <f t="shared" si="46"/>
        <v>1.1623685865756133</v>
      </c>
      <c r="DL67">
        <f t="shared" si="47"/>
        <v>1.30437193825677</v>
      </c>
      <c r="DM67">
        <f t="shared" si="48"/>
        <v>1.3156348661633506</v>
      </c>
      <c r="DN67">
        <f t="shared" si="49"/>
        <v>0.89208346805282701</v>
      </c>
      <c r="DO67">
        <f t="shared" si="50"/>
        <v>1.0639409480899205</v>
      </c>
      <c r="DP67">
        <f t="shared" si="51"/>
        <v>1.0592193166634851</v>
      </c>
      <c r="DQ67">
        <f t="shared" si="52"/>
        <v>1.2379089779577543</v>
      </c>
      <c r="DR67">
        <f t="shared" si="53"/>
        <v>0.93585983908564663</v>
      </c>
      <c r="DS67">
        <f t="shared" si="54"/>
        <v>1.088079384575602</v>
      </c>
      <c r="DT67">
        <f t="shared" si="55"/>
        <v>1.2245750348633382</v>
      </c>
      <c r="DU67">
        <f t="shared" si="56"/>
        <v>1.0903878856587574</v>
      </c>
      <c r="DV67">
        <f t="shared" si="57"/>
        <v>1.2245750348633382</v>
      </c>
      <c r="DW67">
        <f t="shared" si="58"/>
        <v>0</v>
      </c>
      <c r="DX67">
        <f t="shared" si="59"/>
        <v>-24.154526534859379</v>
      </c>
      <c r="DY67">
        <f t="shared" si="60"/>
        <v>8.9880332986473608</v>
      </c>
      <c r="DZ67">
        <f t="shared" si="61"/>
        <v>28.746097814776473</v>
      </c>
      <c r="EA67">
        <f t="shared" si="62"/>
        <v>13.449531737773343</v>
      </c>
      <c r="EB67">
        <f t="shared" si="63"/>
        <v>42.130593132154232</v>
      </c>
      <c r="EC67">
        <f t="shared" si="64"/>
        <v>16.636316337149037</v>
      </c>
      <c r="ED67">
        <f t="shared" si="65"/>
        <v>29.383454734651576</v>
      </c>
      <c r="EE67">
        <f t="shared" si="66"/>
        <v>19.823100936524696</v>
      </c>
      <c r="EF67">
        <f t="shared" si="67"/>
        <v>15.998959417273765</v>
      </c>
      <c r="EG67">
        <f t="shared" si="68"/>
        <v>4.5265348595214352</v>
      </c>
      <c r="EH67">
        <f t="shared" si="69"/>
        <v>21.735171696150068</v>
      </c>
      <c r="EI67">
        <f t="shared" si="70"/>
        <v>8.350676378772274</v>
      </c>
      <c r="EJ67">
        <f t="shared" si="71"/>
        <v>-0.57232049947959551</v>
      </c>
      <c r="EK67">
        <f t="shared" si="72"/>
        <v>1.9771071800209201</v>
      </c>
      <c r="EL67">
        <f t="shared" si="73"/>
        <v>68.899583766909728</v>
      </c>
      <c r="EM67">
        <f t="shared" si="74"/>
        <v>-34.989594172736659</v>
      </c>
      <c r="EN67">
        <f t="shared" si="75"/>
        <v>-15.868886576482687</v>
      </c>
      <c r="EO67">
        <f t="shared" si="76"/>
        <v>17.911030176899231</v>
      </c>
      <c r="EP67">
        <f t="shared" si="77"/>
        <v>1.3397502601456848</v>
      </c>
      <c r="EQ67">
        <f t="shared" si="78"/>
        <v>-15.23152965660751</v>
      </c>
      <c r="ER67">
        <f t="shared" si="79"/>
        <v>-3.7591050988552541</v>
      </c>
      <c r="ES67">
        <f t="shared" si="80"/>
        <v>-17.143600416232974</v>
      </c>
      <c r="ET67">
        <f t="shared" si="81"/>
        <v>34.482310093652607</v>
      </c>
      <c r="EU67">
        <f t="shared" si="82"/>
        <v>-33.714880332986347</v>
      </c>
      <c r="EV67">
        <f t="shared" si="83"/>
        <v>26.834027055151005</v>
      </c>
      <c r="EW67">
        <f t="shared" si="84"/>
        <v>18.54838709677432</v>
      </c>
      <c r="EX67">
        <f t="shared" si="85"/>
        <v>-10.132674297606572</v>
      </c>
      <c r="EY67">
        <f t="shared" si="86"/>
        <v>-6.9458896982308937</v>
      </c>
      <c r="EZ67">
        <f t="shared" si="87"/>
        <v>11.537460978147914</v>
      </c>
      <c r="FA67">
        <f t="shared" si="88"/>
        <v>-3.121748178980019</v>
      </c>
      <c r="FB67">
        <f t="shared" si="89"/>
        <v>10.262747138397554</v>
      </c>
      <c r="FC67">
        <f t="shared" si="90"/>
        <v>-15.23152965660751</v>
      </c>
      <c r="FD67">
        <f t="shared" si="91"/>
        <v>-2.1657127991674336</v>
      </c>
      <c r="FE67">
        <f t="shared" si="92"/>
        <v>-2.1657127991674336</v>
      </c>
      <c r="FF67">
        <f t="shared" si="93"/>
        <v>-1.2096774193547013</v>
      </c>
      <c r="FG67">
        <f t="shared" si="94"/>
        <v>21.735171696149976</v>
      </c>
      <c r="FH67">
        <f t="shared" si="95"/>
        <v>-3.1217481789800741</v>
      </c>
      <c r="FI67">
        <f t="shared" si="96"/>
        <v>13.449531737773379</v>
      </c>
      <c r="FJ67">
        <f t="shared" si="97"/>
        <v>4.5265348595215098</v>
      </c>
      <c r="FK67">
        <f t="shared" si="98"/>
        <v>0.70239334027067146</v>
      </c>
      <c r="FL67">
        <f t="shared" si="99"/>
        <v>15.998959417273765</v>
      </c>
      <c r="FM67">
        <f t="shared" si="100"/>
        <v>12.174817898023205</v>
      </c>
      <c r="FN67">
        <f t="shared" si="101"/>
        <v>12.812174817898105</v>
      </c>
      <c r="FO67">
        <f t="shared" si="102"/>
        <v>3.8891779396464226</v>
      </c>
      <c r="FP67">
        <f t="shared" si="103"/>
        <v>12.17481789802302</v>
      </c>
      <c r="FQ67">
        <f t="shared" si="104"/>
        <v>52.965660770031434</v>
      </c>
      <c r="FR67">
        <f t="shared" si="105"/>
        <v>3.8891779396464226</v>
      </c>
      <c r="FS67">
        <f t="shared" si="106"/>
        <v>-22.242455775234088</v>
      </c>
      <c r="FT67">
        <f t="shared" si="107"/>
        <v>-3.7591050988551618</v>
      </c>
      <c r="FU67">
        <f t="shared" si="108"/>
        <v>-3.7591050988552541</v>
      </c>
      <c r="FV67">
        <f t="shared" si="109"/>
        <v>16.636316337148852</v>
      </c>
      <c r="FW67">
        <f t="shared" si="110"/>
        <v>-19.055671175858254</v>
      </c>
      <c r="FX67">
        <f t="shared" si="111"/>
        <v>45.954734651404941</v>
      </c>
    </row>
    <row r="68" spans="1:180">
      <c r="A68">
        <v>61</v>
      </c>
      <c r="B68">
        <v>0</v>
      </c>
      <c r="C68">
        <v>1</v>
      </c>
      <c r="E68" s="20">
        <v>66.03</v>
      </c>
      <c r="F68" s="20">
        <v>64.789999999999893</v>
      </c>
      <c r="G68" s="20">
        <v>66.959999999999894</v>
      </c>
      <c r="H68" s="20">
        <v>55.180000000000149</v>
      </c>
      <c r="I68" s="20">
        <v>68.199999999999932</v>
      </c>
      <c r="J68" s="20">
        <v>62.619999999999933</v>
      </c>
      <c r="K68" s="51">
        <v>69.439999999999927</v>
      </c>
      <c r="L68" s="20">
        <v>111.71999999999996</v>
      </c>
      <c r="M68" s="20">
        <v>117.60000000000007</v>
      </c>
      <c r="N68" s="20">
        <v>68.110000000000014</v>
      </c>
      <c r="O68" s="20">
        <v>122.49999999999994</v>
      </c>
      <c r="P68" s="20">
        <v>109.27</v>
      </c>
      <c r="Q68" s="20">
        <v>100.93999999999998</v>
      </c>
      <c r="R68" s="20">
        <v>95.550000000000011</v>
      </c>
      <c r="S68" s="20">
        <v>107.80000000000001</v>
      </c>
      <c r="T68" s="20">
        <v>101.42999999999995</v>
      </c>
      <c r="U68" s="20">
        <v>94.57</v>
      </c>
      <c r="V68" s="20">
        <v>102.40999999999997</v>
      </c>
      <c r="W68" s="20">
        <v>79.86999999999999</v>
      </c>
      <c r="X68" s="20">
        <v>90.65</v>
      </c>
      <c r="Y68" s="20">
        <v>100.45000000000007</v>
      </c>
      <c r="Z68" s="20">
        <v>96.529999999999944</v>
      </c>
      <c r="AA68" s="20">
        <v>91.140000000000043</v>
      </c>
      <c r="AB68" s="20">
        <v>91.139999999999972</v>
      </c>
      <c r="AC68" s="20">
        <v>103.38999999999999</v>
      </c>
      <c r="AD68" s="20">
        <v>84.770000000000039</v>
      </c>
      <c r="AE68" s="20">
        <v>59.289999999999978</v>
      </c>
      <c r="AF68" s="20">
        <v>65.169999999999987</v>
      </c>
      <c r="AG68" s="20">
        <v>71.540000000000049</v>
      </c>
      <c r="AH68" s="20">
        <v>87.710000000000036</v>
      </c>
      <c r="AI68" s="20">
        <v>61.739999999999974</v>
      </c>
      <c r="AJ68" s="20">
        <v>102.41000000000004</v>
      </c>
      <c r="AK68" s="20">
        <v>78.400000000000006</v>
      </c>
      <c r="AL68" s="20">
        <v>67.619999999999919</v>
      </c>
      <c r="AM68" s="20">
        <v>58.310000000000031</v>
      </c>
      <c r="AN68" s="20">
        <v>75.460000000000036</v>
      </c>
      <c r="AO68" s="20">
        <v>80.359999999999971</v>
      </c>
      <c r="AP68" s="20">
        <v>70.069999999999993</v>
      </c>
      <c r="AQ68" s="20">
        <v>87.709999999999965</v>
      </c>
      <c r="AR68" s="20">
        <v>73.745000000000033</v>
      </c>
      <c r="AS68" s="20">
        <v>73.745000000000033</v>
      </c>
      <c r="AT68" s="20">
        <v>90.649999999999935</v>
      </c>
      <c r="AU68" s="20">
        <v>73.5</v>
      </c>
      <c r="AV68" s="20">
        <v>73.990000000000052</v>
      </c>
      <c r="AW68" s="20">
        <v>90.160000000000039</v>
      </c>
      <c r="AX68" s="20">
        <v>66.150000000000006</v>
      </c>
      <c r="AY68" s="20">
        <v>83.29999999999994</v>
      </c>
      <c r="AZ68" s="20">
        <v>78.890000000000114</v>
      </c>
      <c r="BA68" s="20">
        <v>87.709999999999894</v>
      </c>
      <c r="BB68" s="20">
        <v>75.95</v>
      </c>
      <c r="BC68" s="20">
        <v>71.539999999999978</v>
      </c>
      <c r="BD68" s="20">
        <v>83.300000000000011</v>
      </c>
      <c r="BE68" s="20">
        <v>98.489999999999981</v>
      </c>
      <c r="BF68" s="20">
        <v>66.150000000000006</v>
      </c>
      <c r="BG68" s="20">
        <v>65.660000000000039</v>
      </c>
      <c r="BH68" s="20">
        <v>74.480000000000018</v>
      </c>
      <c r="BI68" s="20">
        <v>61.739999999999974</v>
      </c>
      <c r="BJ68" s="20">
        <v>85.260000000000034</v>
      </c>
      <c r="BK68" s="20">
        <v>77.420000000000059</v>
      </c>
      <c r="BL68" s="20">
        <v>104.85999999999997</v>
      </c>
      <c r="BM68" s="20">
        <v>67.130000000000024</v>
      </c>
      <c r="BN68" s="52">
        <v>36.259999999999962</v>
      </c>
      <c r="BO68" s="17">
        <f t="shared" si="112"/>
        <v>102.949</v>
      </c>
      <c r="BP68" s="26">
        <f t="shared" si="113"/>
        <v>80.530930232558134</v>
      </c>
      <c r="BQ68" s="17">
        <f t="shared" si="0"/>
        <v>83.558363636363637</v>
      </c>
      <c r="BR68">
        <f t="shared" si="1"/>
        <v>0.9911504424778752</v>
      </c>
      <c r="BS68">
        <f t="shared" si="2"/>
        <v>1.5478329138476448</v>
      </c>
      <c r="BT68">
        <f t="shared" si="3"/>
        <v>1.6258064516129036</v>
      </c>
      <c r="BU68">
        <f t="shared" si="4"/>
        <v>0.94295998892426947</v>
      </c>
      <c r="BV68">
        <f t="shared" si="5"/>
        <v>1.6442217350454114</v>
      </c>
      <c r="BW68">
        <f t="shared" si="6"/>
        <v>1.3522399141984978</v>
      </c>
      <c r="BX68">
        <f t="shared" si="7"/>
        <v>1.5005202913631632</v>
      </c>
      <c r="BY68">
        <f t="shared" si="8"/>
        <v>1.3190833371681008</v>
      </c>
      <c r="BZ68">
        <f t="shared" si="9"/>
        <v>1.4829080404429478</v>
      </c>
      <c r="CA68">
        <f t="shared" si="10"/>
        <v>1.3815350389321448</v>
      </c>
      <c r="CB68">
        <f t="shared" si="11"/>
        <v>1.3993785143533595</v>
      </c>
      <c r="CC68">
        <f t="shared" si="12"/>
        <v>1.3161547358951284</v>
      </c>
      <c r="CD68">
        <f t="shared" si="13"/>
        <v>1.2629664769133466</v>
      </c>
      <c r="CE68">
        <f t="shared" si="14"/>
        <v>1.1497484462858836</v>
      </c>
      <c r="CF68">
        <f t="shared" si="15"/>
        <v>1.3371344899498614</v>
      </c>
      <c r="CG68">
        <f t="shared" si="16"/>
        <v>1.3963546940546798</v>
      </c>
      <c r="CH68">
        <f t="shared" si="17"/>
        <v>1.2492917847025504</v>
      </c>
      <c r="CI68">
        <f t="shared" si="18"/>
        <v>1.2847778587035681</v>
      </c>
      <c r="CJ68">
        <f t="shared" si="19"/>
        <v>1.333175732307494</v>
      </c>
      <c r="CK68">
        <f t="shared" si="20"/>
        <v>1.0808364146372558</v>
      </c>
      <c r="CL68">
        <f t="shared" si="21"/>
        <v>0.91292632227269344</v>
      </c>
      <c r="CM68">
        <f t="shared" si="22"/>
        <v>0.96066628995405634</v>
      </c>
      <c r="CN68">
        <f t="shared" si="23"/>
        <v>0.9218676173703888</v>
      </c>
      <c r="CO68">
        <f t="shared" si="24"/>
        <v>1.0411609342077932</v>
      </c>
      <c r="CP68">
        <f t="shared" si="25"/>
        <v>0.94876359026239199</v>
      </c>
      <c r="CQ68">
        <f t="shared" si="26"/>
        <v>1.2396053985353761</v>
      </c>
      <c r="CR68">
        <f t="shared" si="27"/>
        <v>0.968359511703069</v>
      </c>
      <c r="CS68">
        <f t="shared" si="28"/>
        <v>1.0563149261891742</v>
      </c>
      <c r="CT68">
        <f t="shared" si="29"/>
        <v>0.844114169903732</v>
      </c>
      <c r="CU68">
        <f t="shared" si="30"/>
        <v>0.88677360596979871</v>
      </c>
      <c r="CV68">
        <f t="shared" si="31"/>
        <v>1.1521146953405015</v>
      </c>
      <c r="CW68">
        <f t="shared" si="32"/>
        <v>0.97567881178927818</v>
      </c>
      <c r="CX68">
        <f t="shared" si="33"/>
        <v>1.1066576944105655</v>
      </c>
      <c r="CY68">
        <f t="shared" si="34"/>
        <v>0.94650038504321043</v>
      </c>
      <c r="CZ68">
        <f t="shared" si="35"/>
        <v>0.94650038504321043</v>
      </c>
      <c r="DA68">
        <f t="shared" si="36"/>
        <v>1.4241202346041033</v>
      </c>
      <c r="DB68">
        <f t="shared" si="37"/>
        <v>0.95990596839493281</v>
      </c>
      <c r="DC68">
        <f t="shared" si="38"/>
        <v>0.945881450547578</v>
      </c>
      <c r="DD68">
        <f t="shared" si="39"/>
        <v>1.254516360937826</v>
      </c>
      <c r="DE68">
        <f t="shared" si="40"/>
        <v>0.98033888257669355</v>
      </c>
      <c r="DF68">
        <f t="shared" si="41"/>
        <v>1.0613943808532762</v>
      </c>
      <c r="DG68">
        <f t="shared" si="42"/>
        <v>1.034487280356676</v>
      </c>
      <c r="DH68">
        <f t="shared" si="43"/>
        <v>1.1470357454228415</v>
      </c>
      <c r="DI68">
        <f t="shared" si="44"/>
        <v>1.1583924349881785</v>
      </c>
      <c r="DJ68">
        <f t="shared" si="45"/>
        <v>0.89505181725295524</v>
      </c>
      <c r="DK68">
        <f t="shared" si="46"/>
        <v>1.122742384760536</v>
      </c>
      <c r="DL68">
        <f t="shared" si="47"/>
        <v>1.0924114982900446</v>
      </c>
      <c r="DM68">
        <f t="shared" si="48"/>
        <v>1.089636238846946</v>
      </c>
      <c r="DN68">
        <f t="shared" si="49"/>
        <v>0.97982938294327038</v>
      </c>
      <c r="DO68">
        <f t="shared" si="50"/>
        <v>1.0709869146335618</v>
      </c>
      <c r="DP68">
        <f t="shared" si="51"/>
        <v>0.88385188012979532</v>
      </c>
      <c r="DQ68">
        <f t="shared" si="52"/>
        <v>1.1770282085499975</v>
      </c>
      <c r="DR68">
        <f t="shared" si="53"/>
        <v>1.1642980675238745</v>
      </c>
      <c r="DS68">
        <f t="shared" si="54"/>
        <v>1.0168078091667199</v>
      </c>
      <c r="DT68">
        <f t="shared" si="55"/>
        <v>1.4191021225856992</v>
      </c>
      <c r="DU68">
        <f t="shared" si="56"/>
        <v>1.0854727691154302</v>
      </c>
      <c r="DV68">
        <f t="shared" si="57"/>
        <v>1.4191021225856992</v>
      </c>
      <c r="DW68">
        <f t="shared" si="58"/>
        <v>0</v>
      </c>
      <c r="DX68">
        <f t="shared" si="59"/>
        <v>60.887096774193651</v>
      </c>
      <c r="DY68">
        <f t="shared" si="60"/>
        <v>69.354838709677693</v>
      </c>
      <c r="DZ68">
        <f t="shared" si="61"/>
        <v>-1.9153225806450382</v>
      </c>
      <c r="EA68">
        <f t="shared" si="62"/>
        <v>76.411290322580754</v>
      </c>
      <c r="EB68">
        <f t="shared" si="63"/>
        <v>57.358870967742092</v>
      </c>
      <c r="EC68">
        <f t="shared" si="64"/>
        <v>45.362903225806583</v>
      </c>
      <c r="ED68">
        <f t="shared" si="65"/>
        <v>37.600806451613067</v>
      </c>
      <c r="EE68">
        <f t="shared" si="66"/>
        <v>55.241935483871153</v>
      </c>
      <c r="EF68">
        <f t="shared" si="67"/>
        <v>46.068548387096861</v>
      </c>
      <c r="EG68">
        <f t="shared" si="68"/>
        <v>36.189516129032391</v>
      </c>
      <c r="EH68">
        <f t="shared" si="69"/>
        <v>47.47983870967753</v>
      </c>
      <c r="EI68">
        <f t="shared" si="70"/>
        <v>15.02016129032269</v>
      </c>
      <c r="EJ68">
        <f t="shared" si="71"/>
        <v>30.544354838709825</v>
      </c>
      <c r="EK68">
        <f t="shared" si="72"/>
        <v>44.657258064516384</v>
      </c>
      <c r="EL68">
        <f t="shared" si="73"/>
        <v>39.012096774193616</v>
      </c>
      <c r="EM68">
        <f t="shared" si="74"/>
        <v>31.250000000000199</v>
      </c>
      <c r="EN68">
        <f t="shared" si="75"/>
        <v>31.250000000000099</v>
      </c>
      <c r="EO68">
        <f t="shared" si="76"/>
        <v>48.891129032258199</v>
      </c>
      <c r="EP68">
        <f t="shared" si="77"/>
        <v>22.076612903225993</v>
      </c>
      <c r="EQ68">
        <f t="shared" si="78"/>
        <v>-14.616935483870911</v>
      </c>
      <c r="ER68">
        <f t="shared" si="79"/>
        <v>-6.1491935483870153</v>
      </c>
      <c r="ES68">
        <f t="shared" si="80"/>
        <v>3.0241935483872759</v>
      </c>
      <c r="ET68">
        <f t="shared" si="81"/>
        <v>26.310483870967929</v>
      </c>
      <c r="EU68">
        <f t="shared" si="82"/>
        <v>-11.088709677419299</v>
      </c>
      <c r="EV68">
        <f t="shared" si="83"/>
        <v>47.47983870967763</v>
      </c>
      <c r="EW68">
        <f t="shared" si="84"/>
        <v>12.90322580645174</v>
      </c>
      <c r="EX68">
        <f t="shared" si="85"/>
        <v>-2.6209677419354973</v>
      </c>
      <c r="EY68">
        <f t="shared" si="86"/>
        <v>-16.028225806451481</v>
      </c>
      <c r="EZ68">
        <f t="shared" si="87"/>
        <v>8.6693548387098449</v>
      </c>
      <c r="FA68">
        <f t="shared" si="88"/>
        <v>15.725806451612984</v>
      </c>
      <c r="FB68">
        <f t="shared" si="89"/>
        <v>0.9072580645162257</v>
      </c>
      <c r="FC68">
        <f t="shared" si="90"/>
        <v>26.310483870967825</v>
      </c>
      <c r="FD68">
        <f t="shared" si="91"/>
        <v>6.1995967741937079</v>
      </c>
      <c r="FE68">
        <f t="shared" si="92"/>
        <v>6.1995967741937079</v>
      </c>
      <c r="FF68">
        <f t="shared" si="93"/>
        <v>30.544354838709719</v>
      </c>
      <c r="FG68">
        <f t="shared" si="94"/>
        <v>5.8467741935484989</v>
      </c>
      <c r="FH68">
        <f t="shared" si="95"/>
        <v>6.5524193548388965</v>
      </c>
      <c r="FI68">
        <f t="shared" si="96"/>
        <v>29.838709677419551</v>
      </c>
      <c r="FJ68">
        <f t="shared" si="97"/>
        <v>-4.7379032258063427</v>
      </c>
      <c r="FK68">
        <f t="shared" si="98"/>
        <v>19.959677419354879</v>
      </c>
      <c r="FL68">
        <f t="shared" si="99"/>
        <v>13.60887096774222</v>
      </c>
      <c r="FM68">
        <f t="shared" si="100"/>
        <v>26.310483870967722</v>
      </c>
      <c r="FN68">
        <f t="shared" si="101"/>
        <v>9.375000000000119</v>
      </c>
      <c r="FO68">
        <f t="shared" si="102"/>
        <v>3.0241935483871734</v>
      </c>
      <c r="FP68">
        <f t="shared" si="103"/>
        <v>19.959677419354982</v>
      </c>
      <c r="FQ68">
        <f t="shared" si="104"/>
        <v>41.834677419354961</v>
      </c>
      <c r="FR68">
        <f t="shared" si="105"/>
        <v>-4.7379032258063427</v>
      </c>
      <c r="FS68">
        <f t="shared" si="106"/>
        <v>-5.4435483870966177</v>
      </c>
      <c r="FT68">
        <f t="shared" si="107"/>
        <v>7.2580645161291715</v>
      </c>
      <c r="FU68">
        <f t="shared" si="108"/>
        <v>-11.088709677419299</v>
      </c>
      <c r="FV68">
        <f t="shared" si="109"/>
        <v>22.782258064516306</v>
      </c>
      <c r="FW68">
        <f t="shared" si="110"/>
        <v>11.49193548387117</v>
      </c>
      <c r="FX68">
        <f t="shared" si="111"/>
        <v>51.008064516129146</v>
      </c>
    </row>
    <row r="69" spans="1:180">
      <c r="A69">
        <v>62</v>
      </c>
      <c r="B69">
        <v>0</v>
      </c>
      <c r="C69">
        <v>0</v>
      </c>
      <c r="E69" s="21">
        <v>75.020000000000081</v>
      </c>
      <c r="F69" s="21">
        <v>72.229999999999933</v>
      </c>
      <c r="G69" s="21">
        <v>65.719999999999928</v>
      </c>
      <c r="H69" s="21">
        <v>62</v>
      </c>
      <c r="I69" s="21">
        <v>75.64</v>
      </c>
      <c r="J69" s="21">
        <v>67.579999999999856</v>
      </c>
      <c r="K69" s="53">
        <v>70.370000000000076</v>
      </c>
      <c r="L69" s="21">
        <v>66.34</v>
      </c>
      <c r="M69" s="21">
        <v>62.62</v>
      </c>
      <c r="N69" s="21">
        <v>67.58000000000014</v>
      </c>
      <c r="O69" s="21">
        <v>68.199999999999974</v>
      </c>
      <c r="P69" s="21">
        <v>76.569999999999936</v>
      </c>
      <c r="Q69" s="21">
        <v>65.719999999999928</v>
      </c>
      <c r="R69" s="21">
        <v>66.650000000000063</v>
      </c>
      <c r="S69" s="21">
        <v>72.23</v>
      </c>
      <c r="T69" s="21">
        <v>67.270000000000138</v>
      </c>
      <c r="U69" s="21">
        <v>61.689999999999721</v>
      </c>
      <c r="V69" s="21">
        <v>73.160000000000139</v>
      </c>
      <c r="W69" s="21">
        <v>57.659999999999926</v>
      </c>
      <c r="X69" s="21">
        <v>70.680000000000064</v>
      </c>
      <c r="Y69" s="21">
        <v>66.959999999999923</v>
      </c>
      <c r="Z69" s="21">
        <v>70.680000000000007</v>
      </c>
      <c r="AA69" s="21">
        <v>61.07</v>
      </c>
      <c r="AB69" s="21">
        <v>66.960000000000221</v>
      </c>
      <c r="AC69" s="21">
        <v>66.029999999999859</v>
      </c>
      <c r="AD69" s="21">
        <v>74.710000000000136</v>
      </c>
      <c r="AE69" s="21">
        <v>59.519999999999932</v>
      </c>
      <c r="AF69" s="21">
        <v>68.819999999999794</v>
      </c>
      <c r="AG69" s="21">
        <v>64.789999999999992</v>
      </c>
      <c r="AH69" s="21">
        <v>80.600000000000151</v>
      </c>
      <c r="AI69" s="21">
        <v>55.800000000000004</v>
      </c>
      <c r="AJ69" s="21">
        <v>81.840000000000046</v>
      </c>
      <c r="AK69" s="21">
        <v>79.05</v>
      </c>
      <c r="AL69" s="21">
        <v>62.619999999999727</v>
      </c>
      <c r="AM69" s="21">
        <v>68.820000000000206</v>
      </c>
      <c r="AN69" s="21">
        <v>78.120000000000076</v>
      </c>
      <c r="AO69" s="21">
        <v>69.749999999999858</v>
      </c>
      <c r="AP69" s="21">
        <v>68.2</v>
      </c>
      <c r="AQ69" s="21">
        <v>84.009999999999863</v>
      </c>
      <c r="AR69" s="20">
        <v>75.02000000000011</v>
      </c>
      <c r="AS69" s="20">
        <v>75.02000000000011</v>
      </c>
      <c r="AT69" s="21">
        <v>65.410000000000011</v>
      </c>
      <c r="AU69" s="21">
        <v>70.680000000000007</v>
      </c>
      <c r="AV69" s="21">
        <v>71.299999999999855</v>
      </c>
      <c r="AW69" s="21">
        <v>74.400000000000006</v>
      </c>
      <c r="AX69" s="21">
        <v>66.649999999999935</v>
      </c>
      <c r="AY69" s="21">
        <v>71.920000000000172</v>
      </c>
      <c r="AZ69" s="21">
        <v>78.12</v>
      </c>
      <c r="BA69" s="21">
        <v>68.819999999999965</v>
      </c>
      <c r="BB69" s="21">
        <v>67.27</v>
      </c>
      <c r="BC69" s="21">
        <v>84.010000000000076</v>
      </c>
      <c r="BD69" s="21">
        <v>75.33</v>
      </c>
      <c r="BE69" s="21">
        <v>81.219999999999928</v>
      </c>
      <c r="BF69" s="21">
        <v>57.349999999999859</v>
      </c>
      <c r="BG69" s="21">
        <v>70.369999999999933</v>
      </c>
      <c r="BH69" s="21">
        <v>61.690000000000282</v>
      </c>
      <c r="BI69" s="21">
        <v>70.679999999999865</v>
      </c>
      <c r="BJ69" s="21">
        <v>65.72</v>
      </c>
      <c r="BK69" s="21">
        <v>66.030000000000143</v>
      </c>
      <c r="BL69" s="21">
        <v>93.620000000000147</v>
      </c>
      <c r="BM69" s="21">
        <v>67.579999999999714</v>
      </c>
      <c r="BN69" s="54">
        <v>35.650000000000212</v>
      </c>
      <c r="BO69" s="17">
        <f t="shared" si="112"/>
        <v>67.486999999999995</v>
      </c>
      <c r="BP69" s="26">
        <f t="shared" si="113"/>
        <v>70.708837209302331</v>
      </c>
      <c r="BQ69" s="17">
        <f t="shared" si="0"/>
        <v>69.428727272727258</v>
      </c>
      <c r="BR69">
        <f t="shared" si="1"/>
        <v>1.0044247787610632</v>
      </c>
      <c r="BS69">
        <f t="shared" si="2"/>
        <v>0.91911238367931258</v>
      </c>
      <c r="BT69">
        <f t="shared" si="3"/>
        <v>0.86571428571428544</v>
      </c>
      <c r="BU69">
        <f t="shared" si="4"/>
        <v>0.935622317596568</v>
      </c>
      <c r="BV69">
        <f t="shared" si="5"/>
        <v>0.91539528432732298</v>
      </c>
      <c r="BW69">
        <f t="shared" si="6"/>
        <v>0.94757033248081723</v>
      </c>
      <c r="BX69">
        <f t="shared" si="7"/>
        <v>0.97695852534562111</v>
      </c>
      <c r="BY69">
        <f t="shared" si="8"/>
        <v>0.92011412268188375</v>
      </c>
      <c r="BZ69">
        <f t="shared" si="9"/>
        <v>0.99360341151386</v>
      </c>
      <c r="CA69">
        <f t="shared" si="10"/>
        <v>0.91625615763546897</v>
      </c>
      <c r="CB69">
        <f t="shared" si="11"/>
        <v>0.91284403669724401</v>
      </c>
      <c r="CC69">
        <f t="shared" si="12"/>
        <v>0.9402390438247028</v>
      </c>
      <c r="CD69">
        <f t="shared" si="13"/>
        <v>0.91176470588235237</v>
      </c>
      <c r="CE69">
        <f t="shared" si="14"/>
        <v>0.89646133682831008</v>
      </c>
      <c r="CF69">
        <f t="shared" si="15"/>
        <v>0.89133425034387803</v>
      </c>
      <c r="CG69">
        <f t="shared" si="16"/>
        <v>1.0224215246636779</v>
      </c>
      <c r="CH69">
        <f t="shared" si="17"/>
        <v>0.83711048158640244</v>
      </c>
      <c r="CI69">
        <f t="shared" si="18"/>
        <v>0.94391842680262494</v>
      </c>
      <c r="CJ69">
        <f t="shared" si="19"/>
        <v>0.85143237841438879</v>
      </c>
      <c r="CK69">
        <f t="shared" si="20"/>
        <v>0.95256916996047525</v>
      </c>
      <c r="CL69">
        <f t="shared" si="21"/>
        <v>0.91646778042959476</v>
      </c>
      <c r="CM69">
        <f t="shared" si="22"/>
        <v>1.0144706778370105</v>
      </c>
      <c r="CN69">
        <f t="shared" si="23"/>
        <v>0.83488681757656469</v>
      </c>
      <c r="CO69">
        <f t="shared" si="24"/>
        <v>0.95676172953082028</v>
      </c>
      <c r="CP69">
        <f t="shared" si="25"/>
        <v>0.857483128225486</v>
      </c>
      <c r="CQ69">
        <f t="shared" si="26"/>
        <v>0.99061913696060155</v>
      </c>
      <c r="CR69">
        <f t="shared" si="27"/>
        <v>0.9763880025526479</v>
      </c>
      <c r="CS69">
        <f t="shared" si="28"/>
        <v>0.97820823244551736</v>
      </c>
      <c r="CT69">
        <f t="shared" si="29"/>
        <v>0.9962602842184014</v>
      </c>
      <c r="CU69">
        <f t="shared" si="30"/>
        <v>0.9180327868852467</v>
      </c>
      <c r="CV69">
        <f t="shared" si="31"/>
        <v>0.999999999999998</v>
      </c>
      <c r="CW69">
        <f t="shared" si="32"/>
        <v>0.94964028776978426</v>
      </c>
      <c r="CX69">
        <f t="shared" si="33"/>
        <v>1.0599739243807034</v>
      </c>
      <c r="CY69">
        <f t="shared" si="34"/>
        <v>0.96286472148541213</v>
      </c>
      <c r="CZ69">
        <f t="shared" si="35"/>
        <v>0.96286472148541213</v>
      </c>
      <c r="DA69">
        <f t="shared" si="36"/>
        <v>1.027597402597402</v>
      </c>
      <c r="DB69">
        <f t="shared" si="37"/>
        <v>0.92307692307692324</v>
      </c>
      <c r="DC69">
        <f t="shared" si="38"/>
        <v>0.91149273447820145</v>
      </c>
      <c r="DD69">
        <f t="shared" si="39"/>
        <v>1.0352264557872031</v>
      </c>
      <c r="DE69">
        <f t="shared" si="40"/>
        <v>0.98774885145482327</v>
      </c>
      <c r="DF69">
        <f t="shared" si="41"/>
        <v>0.91639236339697316</v>
      </c>
      <c r="DG69">
        <f t="shared" si="42"/>
        <v>1.024390243902439</v>
      </c>
      <c r="DH69">
        <f t="shared" si="43"/>
        <v>0.9</v>
      </c>
      <c r="DI69">
        <f t="shared" si="44"/>
        <v>1.0260047281323865</v>
      </c>
      <c r="DJ69">
        <f t="shared" si="45"/>
        <v>1.0510665804783459</v>
      </c>
      <c r="DK69">
        <f t="shared" si="46"/>
        <v>1.0153203342618387</v>
      </c>
      <c r="DL69">
        <f t="shared" si="47"/>
        <v>0.90085959885386702</v>
      </c>
      <c r="DM69">
        <f t="shared" si="48"/>
        <v>0.94468085106382771</v>
      </c>
      <c r="DN69">
        <f t="shared" si="49"/>
        <v>1.0501156515034697</v>
      </c>
      <c r="DO69">
        <f t="shared" si="50"/>
        <v>0.88707280832095481</v>
      </c>
      <c r="DP69">
        <f t="shared" si="51"/>
        <v>1.0118343195266253</v>
      </c>
      <c r="DQ69">
        <f t="shared" si="52"/>
        <v>0.90727532097004226</v>
      </c>
      <c r="DR69">
        <f t="shared" si="53"/>
        <v>0.99300699300699491</v>
      </c>
      <c r="DS69">
        <f t="shared" si="54"/>
        <v>0.90781563126252607</v>
      </c>
      <c r="DT69">
        <f t="shared" si="55"/>
        <v>0.93027562139448738</v>
      </c>
      <c r="DU69">
        <f t="shared" si="56"/>
        <v>0.95308122115151017</v>
      </c>
      <c r="DV69">
        <f t="shared" si="57"/>
        <v>0.93027562139448738</v>
      </c>
      <c r="DW69">
        <f t="shared" si="58"/>
        <v>0</v>
      </c>
      <c r="DX69">
        <f t="shared" si="59"/>
        <v>-5.7268722466961322</v>
      </c>
      <c r="DY69">
        <f t="shared" si="60"/>
        <v>-11.013215859030936</v>
      </c>
      <c r="DZ69">
        <f t="shared" si="61"/>
        <v>-3.9647577092510051</v>
      </c>
      <c r="EA69">
        <f t="shared" si="62"/>
        <v>-3.0837004405287747</v>
      </c>
      <c r="EB69">
        <f t="shared" si="63"/>
        <v>8.8105726872244627</v>
      </c>
      <c r="EC69">
        <f t="shared" si="64"/>
        <v>-6.6079295154187045</v>
      </c>
      <c r="ED69">
        <f t="shared" si="65"/>
        <v>-5.2863436123348144</v>
      </c>
      <c r="EE69">
        <f t="shared" si="66"/>
        <v>2.6431718061672962</v>
      </c>
      <c r="EF69">
        <f t="shared" si="67"/>
        <v>-4.4052863436122411</v>
      </c>
      <c r="EG69">
        <f t="shared" si="68"/>
        <v>-12.334801762115029</v>
      </c>
      <c r="EH69">
        <f t="shared" si="69"/>
        <v>3.9647577092511868</v>
      </c>
      <c r="EI69">
        <f t="shared" si="70"/>
        <v>-18.061674008810765</v>
      </c>
      <c r="EJ69">
        <f t="shared" si="71"/>
        <v>0.44052863436121598</v>
      </c>
      <c r="EK69">
        <f t="shared" si="72"/>
        <v>-4.84581497797378</v>
      </c>
      <c r="EL69">
        <f t="shared" si="73"/>
        <v>0.44052863436113526</v>
      </c>
      <c r="EM69">
        <f t="shared" si="74"/>
        <v>-13.215859030837096</v>
      </c>
      <c r="EN69">
        <f t="shared" si="75"/>
        <v>-4.8458149779733564</v>
      </c>
      <c r="EO69">
        <f t="shared" si="76"/>
        <v>-6.1674008810575698</v>
      </c>
      <c r="EP69">
        <f t="shared" si="77"/>
        <v>6.1674008810573477</v>
      </c>
      <c r="EQ69">
        <f t="shared" si="78"/>
        <v>-15.418502202643358</v>
      </c>
      <c r="ER69">
        <f t="shared" si="79"/>
        <v>-2.2026431718065647</v>
      </c>
      <c r="ES69">
        <f t="shared" si="80"/>
        <v>-7.9295154185023131</v>
      </c>
      <c r="ET69">
        <f t="shared" si="81"/>
        <v>14.537444933920796</v>
      </c>
      <c r="EU69">
        <f t="shared" si="82"/>
        <v>-20.704845814978054</v>
      </c>
      <c r="EV69">
        <f t="shared" si="83"/>
        <v>16.29955947136558</v>
      </c>
      <c r="EW69">
        <f t="shared" si="84"/>
        <v>12.334801762114413</v>
      </c>
      <c r="EX69">
        <f t="shared" si="85"/>
        <v>-11.01321585903132</v>
      </c>
      <c r="EY69">
        <f t="shared" si="86"/>
        <v>-2.2026431718059793</v>
      </c>
      <c r="EZ69">
        <f t="shared" si="87"/>
        <v>11.013215859030826</v>
      </c>
      <c r="FA69">
        <f t="shared" si="88"/>
        <v>-0.88105726872277546</v>
      </c>
      <c r="FB69">
        <f t="shared" si="89"/>
        <v>-3.0837004405287343</v>
      </c>
      <c r="FC69">
        <f t="shared" si="90"/>
        <v>19.383259911893948</v>
      </c>
      <c r="FD69">
        <f t="shared" si="91"/>
        <v>6.6079295154185438</v>
      </c>
      <c r="FE69">
        <f t="shared" si="92"/>
        <v>6.6079295154185438</v>
      </c>
      <c r="FF69">
        <f t="shared" si="93"/>
        <v>-7.0484581497798198</v>
      </c>
      <c r="FG69">
        <f t="shared" si="94"/>
        <v>0.44052863436113526</v>
      </c>
      <c r="FH69">
        <f t="shared" si="95"/>
        <v>1.3215859030833856</v>
      </c>
      <c r="FI69">
        <f t="shared" si="96"/>
        <v>5.7268722466959296</v>
      </c>
      <c r="FJ69">
        <f t="shared" si="97"/>
        <v>-5.2863436123349965</v>
      </c>
      <c r="FK69">
        <f t="shared" si="98"/>
        <v>2.2026431718063026</v>
      </c>
      <c r="FL69">
        <f t="shared" si="99"/>
        <v>11.013215859030725</v>
      </c>
      <c r="FM69">
        <f t="shared" si="100"/>
        <v>-2.2026431718063226</v>
      </c>
      <c r="FN69">
        <f t="shared" si="101"/>
        <v>-4.4052863436124436</v>
      </c>
      <c r="FO69">
        <f t="shared" si="102"/>
        <v>19.383259911894253</v>
      </c>
      <c r="FP69">
        <f t="shared" si="103"/>
        <v>7.0484581497796182</v>
      </c>
      <c r="FQ69">
        <f t="shared" si="104"/>
        <v>15.418502202642944</v>
      </c>
      <c r="FR69">
        <f t="shared" si="105"/>
        <v>-18.502202643172094</v>
      </c>
      <c r="FS69">
        <f t="shared" si="106"/>
        <v>-2.0194478776754283E-13</v>
      </c>
      <c r="FT69">
        <f t="shared" si="107"/>
        <v>-12.33480176211423</v>
      </c>
      <c r="FU69">
        <f t="shared" si="108"/>
        <v>0.44052863436093331</v>
      </c>
      <c r="FV69">
        <f t="shared" si="109"/>
        <v>-6.6079295154186033</v>
      </c>
      <c r="FW69">
        <f t="shared" si="110"/>
        <v>-6.1674008810571657</v>
      </c>
      <c r="FX69">
        <f t="shared" si="111"/>
        <v>33.03964757709258</v>
      </c>
    </row>
    <row r="70" spans="1:180">
      <c r="A70">
        <v>63</v>
      </c>
      <c r="B70">
        <v>0</v>
      </c>
      <c r="C70">
        <v>2</v>
      </c>
      <c r="E70" s="20">
        <v>74.399999999999864</v>
      </c>
      <c r="F70" s="20">
        <v>64.17</v>
      </c>
      <c r="G70" s="20">
        <v>69.13000000000001</v>
      </c>
      <c r="H70" s="20">
        <v>63.550000000000033</v>
      </c>
      <c r="I70" s="20">
        <v>75.639999999999901</v>
      </c>
      <c r="J70" s="20">
        <v>54.25</v>
      </c>
      <c r="K70" s="51">
        <v>69.75</v>
      </c>
      <c r="L70" s="20">
        <v>83.790000000000049</v>
      </c>
      <c r="M70" s="20">
        <v>88.200000000000088</v>
      </c>
      <c r="N70" s="20">
        <v>96.529999999999987</v>
      </c>
      <c r="O70" s="20">
        <v>110.25000000000001</v>
      </c>
      <c r="P70" s="20">
        <v>113.68000000000002</v>
      </c>
      <c r="Q70" s="20">
        <v>97.02</v>
      </c>
      <c r="R70" s="20">
        <v>98</v>
      </c>
      <c r="S70" s="20">
        <v>105.84000000000005</v>
      </c>
      <c r="T70" s="20">
        <v>111.22999999999995</v>
      </c>
      <c r="U70" s="20">
        <v>107.31000000000002</v>
      </c>
      <c r="V70" s="20">
        <v>113.18999999999998</v>
      </c>
      <c r="W70" s="20">
        <v>100.93999999999998</v>
      </c>
      <c r="X70" s="20">
        <v>86.240000000000052</v>
      </c>
      <c r="Y70" s="20">
        <v>99.960000000000036</v>
      </c>
      <c r="Z70" s="20">
        <v>97.020000000000067</v>
      </c>
      <c r="AA70" s="20">
        <v>95.550000000000011</v>
      </c>
      <c r="AB70" s="20">
        <v>78.889999999999972</v>
      </c>
      <c r="AC70" s="20">
        <v>99.47</v>
      </c>
      <c r="AD70" s="20">
        <v>99.960000000000036</v>
      </c>
      <c r="AE70" s="20">
        <v>79.86999999999999</v>
      </c>
      <c r="AF70" s="20">
        <v>77.910000000000039</v>
      </c>
      <c r="AG70" s="20">
        <v>71.050000000000011</v>
      </c>
      <c r="AH70" s="20">
        <v>99.47</v>
      </c>
      <c r="AI70" s="20">
        <v>67.130000000000024</v>
      </c>
      <c r="AJ70" s="20">
        <v>110.25000000000001</v>
      </c>
      <c r="AK70" s="20">
        <v>90.160000000000039</v>
      </c>
      <c r="AL70" s="20">
        <v>70.070000000000064</v>
      </c>
      <c r="AM70" s="20">
        <v>77.419999999999987</v>
      </c>
      <c r="AN70" s="20">
        <v>76.930000000000021</v>
      </c>
      <c r="AO70" s="20">
        <v>73.010000000000048</v>
      </c>
      <c r="AP70" s="20">
        <v>88.689999999999984</v>
      </c>
      <c r="AQ70" s="20">
        <v>79.380000000000024</v>
      </c>
      <c r="AR70" s="20">
        <v>72.029999999999987</v>
      </c>
      <c r="AS70" s="20">
        <v>72.029999999999987</v>
      </c>
      <c r="AT70" s="20">
        <v>90.65</v>
      </c>
      <c r="AU70" s="20">
        <v>90.160000000000039</v>
      </c>
      <c r="AV70" s="20">
        <v>58.800000000000004</v>
      </c>
      <c r="AW70" s="20">
        <v>88.689999999999984</v>
      </c>
      <c r="AX70" s="20">
        <v>86.240000000000052</v>
      </c>
      <c r="AY70" s="20">
        <v>72.030000000000015</v>
      </c>
      <c r="AZ70" s="20">
        <v>113.68000000000002</v>
      </c>
      <c r="BA70" s="20">
        <v>79.380000000000024</v>
      </c>
      <c r="BB70" s="20">
        <v>93.589999999999975</v>
      </c>
      <c r="BC70" s="20">
        <v>82.810000000000031</v>
      </c>
      <c r="BD70" s="20">
        <v>85.260000000000034</v>
      </c>
      <c r="BE70" s="20">
        <v>137.69000000000011</v>
      </c>
      <c r="BF70" s="20">
        <v>61.739999999999974</v>
      </c>
      <c r="BG70" s="20">
        <v>79.86999999999999</v>
      </c>
      <c r="BH70" s="20">
        <v>83.789999999999978</v>
      </c>
      <c r="BI70" s="20">
        <v>78.400000000000006</v>
      </c>
      <c r="BJ70" s="20">
        <v>93.589999999999975</v>
      </c>
      <c r="BK70" s="20">
        <v>84.77</v>
      </c>
      <c r="BL70" s="20">
        <v>104.85999999999997</v>
      </c>
      <c r="BM70" s="20">
        <v>79.870000000000061</v>
      </c>
      <c r="BN70" s="52">
        <v>49</v>
      </c>
      <c r="BO70" s="17">
        <f t="shared" si="112"/>
        <v>101.18500000000002</v>
      </c>
      <c r="BP70" s="26">
        <f t="shared" si="113"/>
        <v>87.037674418604695</v>
      </c>
      <c r="BQ70" s="17">
        <f t="shared" si="0"/>
        <v>88.788000000000025</v>
      </c>
      <c r="BR70">
        <f t="shared" si="1"/>
        <v>0.99557522123893827</v>
      </c>
      <c r="BS70">
        <f t="shared" si="2"/>
        <v>1.1608746853857348</v>
      </c>
      <c r="BT70">
        <f t="shared" si="3"/>
        <v>1.2193548387096782</v>
      </c>
      <c r="BU70">
        <f t="shared" si="4"/>
        <v>1.3364253080437483</v>
      </c>
      <c r="BV70">
        <f t="shared" si="5"/>
        <v>1.4797995615408712</v>
      </c>
      <c r="BW70">
        <f t="shared" si="6"/>
        <v>1.4068146192558366</v>
      </c>
      <c r="BX70">
        <f t="shared" si="7"/>
        <v>1.4422476586888657</v>
      </c>
      <c r="BY70">
        <f t="shared" si="8"/>
        <v>1.3529059868390776</v>
      </c>
      <c r="BZ70">
        <f t="shared" si="9"/>
        <v>1.4559460760712581</v>
      </c>
      <c r="CA70">
        <f t="shared" si="10"/>
        <v>1.515016685205782</v>
      </c>
      <c r="CB70">
        <f t="shared" si="11"/>
        <v>1.5878958271678021</v>
      </c>
      <c r="CC70">
        <f t="shared" si="12"/>
        <v>1.4546973396735632</v>
      </c>
      <c r="CD70">
        <f t="shared" si="13"/>
        <v>1.5961416824794441</v>
      </c>
      <c r="CE70">
        <f t="shared" si="14"/>
        <v>1.0938147380881924</v>
      </c>
      <c r="CF70">
        <f t="shared" si="15"/>
        <v>1.3306118826818127</v>
      </c>
      <c r="CG70">
        <f t="shared" si="16"/>
        <v>1.4034427889483601</v>
      </c>
      <c r="CH70">
        <f t="shared" si="17"/>
        <v>1.3097413871881571</v>
      </c>
      <c r="CI70">
        <f t="shared" si="18"/>
        <v>1.1120926626412606</v>
      </c>
      <c r="CJ70">
        <f t="shared" si="19"/>
        <v>1.2826287851110016</v>
      </c>
      <c r="CK70">
        <f t="shared" si="20"/>
        <v>1.2745123039653188</v>
      </c>
      <c r="CL70">
        <f t="shared" si="21"/>
        <v>1.2298098390946204</v>
      </c>
      <c r="CM70">
        <f t="shared" si="22"/>
        <v>1.1484657150578577</v>
      </c>
      <c r="CN70">
        <f t="shared" si="23"/>
        <v>0.91555345560757739</v>
      </c>
      <c r="CO70">
        <f t="shared" si="24"/>
        <v>1.1807579309730833</v>
      </c>
      <c r="CP70">
        <f t="shared" si="25"/>
        <v>1.0315921576662526</v>
      </c>
      <c r="CQ70">
        <f t="shared" si="26"/>
        <v>1.3345034194758831</v>
      </c>
      <c r="CR70">
        <f t="shared" si="27"/>
        <v>1.1136134384585297</v>
      </c>
      <c r="CS70">
        <f t="shared" si="28"/>
        <v>1.0945872061235671</v>
      </c>
      <c r="CT70">
        <f t="shared" si="29"/>
        <v>1.1207566289478115</v>
      </c>
      <c r="CU70">
        <f t="shared" si="30"/>
        <v>0.90404841647570378</v>
      </c>
      <c r="CV70">
        <f t="shared" si="31"/>
        <v>1.046738351254481</v>
      </c>
      <c r="CW70">
        <f t="shared" si="32"/>
        <v>1.2349501044325828</v>
      </c>
      <c r="CX70">
        <f t="shared" si="33"/>
        <v>1.0015561256676633</v>
      </c>
      <c r="CY70">
        <f t="shared" si="34"/>
        <v>0.92448874818173976</v>
      </c>
      <c r="CZ70">
        <f t="shared" si="35"/>
        <v>0.92448874818173976</v>
      </c>
      <c r="DA70">
        <f t="shared" si="36"/>
        <v>1.4241202346041044</v>
      </c>
      <c r="DB70">
        <f t="shared" si="37"/>
        <v>1.1774846545644515</v>
      </c>
      <c r="DC70">
        <f t="shared" si="38"/>
        <v>0.75169386798482973</v>
      </c>
      <c r="DD70">
        <f t="shared" si="39"/>
        <v>1.2340622898355782</v>
      </c>
      <c r="DE70">
        <f t="shared" si="40"/>
        <v>1.2780714320999864</v>
      </c>
      <c r="DF70">
        <f t="shared" si="41"/>
        <v>0.91779396462018681</v>
      </c>
      <c r="DG70">
        <f t="shared" si="42"/>
        <v>1.4906897456071337</v>
      </c>
      <c r="DH70">
        <f t="shared" si="43"/>
        <v>1.0380993897122939</v>
      </c>
      <c r="DI70">
        <f t="shared" si="44"/>
        <v>1.4274384198886583</v>
      </c>
      <c r="DJ70">
        <f t="shared" si="45"/>
        <v>1.0360531309297913</v>
      </c>
      <c r="DK70">
        <f t="shared" si="46"/>
        <v>1.1491598526372548</v>
      </c>
      <c r="DL70">
        <f t="shared" si="47"/>
        <v>1.5272021443756361</v>
      </c>
      <c r="DM70">
        <f t="shared" si="48"/>
        <v>1.0169938229238158</v>
      </c>
      <c r="DN70">
        <f t="shared" si="49"/>
        <v>1.1918820105951713</v>
      </c>
      <c r="DO70">
        <f t="shared" si="50"/>
        <v>1.2048602789627565</v>
      </c>
      <c r="DP70">
        <f t="shared" si="51"/>
        <v>1.1223515938156137</v>
      </c>
      <c r="DQ70">
        <f t="shared" si="52"/>
        <v>1.2920252174313183</v>
      </c>
      <c r="DR70">
        <f t="shared" si="53"/>
        <v>1.2748326941875325</v>
      </c>
      <c r="DS70">
        <f t="shared" si="54"/>
        <v>1.0168078091667199</v>
      </c>
      <c r="DT70">
        <f t="shared" si="55"/>
        <v>1.3947862366204045</v>
      </c>
      <c r="DU70">
        <f t="shared" si="56"/>
        <v>1.1731768799354267</v>
      </c>
      <c r="DV70">
        <f t="shared" si="57"/>
        <v>1.3947862366204045</v>
      </c>
      <c r="DW70">
        <f t="shared" si="58"/>
        <v>0</v>
      </c>
      <c r="DX70">
        <f t="shared" si="59"/>
        <v>20.129032258064587</v>
      </c>
      <c r="DY70">
        <f t="shared" si="60"/>
        <v>26.451612903225936</v>
      </c>
      <c r="DZ70">
        <f t="shared" si="61"/>
        <v>38.394265232974888</v>
      </c>
      <c r="EA70">
        <f t="shared" si="62"/>
        <v>58.06451612903227</v>
      </c>
      <c r="EB70">
        <f t="shared" si="63"/>
        <v>62.98207885304663</v>
      </c>
      <c r="EC70">
        <f t="shared" si="64"/>
        <v>39.096774193548384</v>
      </c>
      <c r="ED70">
        <f t="shared" si="65"/>
        <v>40.501792114695341</v>
      </c>
      <c r="EE70">
        <f t="shared" si="66"/>
        <v>51.741935483871039</v>
      </c>
      <c r="EF70">
        <f t="shared" si="67"/>
        <v>59.469534050179142</v>
      </c>
      <c r="EG70">
        <f t="shared" si="68"/>
        <v>53.849462365591414</v>
      </c>
      <c r="EH70">
        <f t="shared" si="69"/>
        <v>62.279569892473098</v>
      </c>
      <c r="EI70">
        <f t="shared" si="70"/>
        <v>44.716845878136176</v>
      </c>
      <c r="EJ70">
        <f t="shared" si="71"/>
        <v>23.641577060931972</v>
      </c>
      <c r="EK70">
        <f t="shared" si="72"/>
        <v>43.311827956989305</v>
      </c>
      <c r="EL70">
        <f t="shared" si="73"/>
        <v>39.096774193548484</v>
      </c>
      <c r="EM70">
        <f t="shared" si="74"/>
        <v>36.989247311827974</v>
      </c>
      <c r="EN70">
        <f t="shared" si="75"/>
        <v>13.103942652329708</v>
      </c>
      <c r="EO70">
        <f t="shared" si="76"/>
        <v>42.609318996415766</v>
      </c>
      <c r="EP70">
        <f t="shared" si="77"/>
        <v>43.311827956989305</v>
      </c>
      <c r="EQ70">
        <f t="shared" si="78"/>
        <v>14.50896057347669</v>
      </c>
      <c r="ER70">
        <f t="shared" si="79"/>
        <v>11.698924731182853</v>
      </c>
      <c r="ES70">
        <f t="shared" si="80"/>
        <v>1.8637992831541379</v>
      </c>
      <c r="ET70">
        <f t="shared" si="81"/>
        <v>42.609318996415766</v>
      </c>
      <c r="EU70">
        <f t="shared" si="82"/>
        <v>-3.756272401433657</v>
      </c>
      <c r="EV70">
        <f t="shared" si="83"/>
        <v>58.06451612903227</v>
      </c>
      <c r="EW70">
        <f t="shared" si="84"/>
        <v>29.261648745519768</v>
      </c>
      <c r="EX70">
        <f t="shared" si="85"/>
        <v>0.45878136200726055</v>
      </c>
      <c r="EY70">
        <f t="shared" si="86"/>
        <v>10.996415770609302</v>
      </c>
      <c r="EZ70">
        <f t="shared" si="87"/>
        <v>10.293906810035873</v>
      </c>
      <c r="FA70">
        <f t="shared" si="88"/>
        <v>4.6738351254480968</v>
      </c>
      <c r="FB70">
        <f t="shared" si="89"/>
        <v>27.154121863799258</v>
      </c>
      <c r="FC70">
        <f t="shared" si="90"/>
        <v>13.80645161290326</v>
      </c>
      <c r="FD70">
        <f t="shared" si="91"/>
        <v>3.2688172043010564</v>
      </c>
      <c r="FE70">
        <f t="shared" si="92"/>
        <v>3.2688172043010564</v>
      </c>
      <c r="FF70">
        <f t="shared" si="93"/>
        <v>29.964157706093197</v>
      </c>
      <c r="FG70">
        <f t="shared" si="94"/>
        <v>29.261648745519768</v>
      </c>
      <c r="FH70">
        <f t="shared" si="95"/>
        <v>-15.698924731182789</v>
      </c>
      <c r="FI70">
        <f t="shared" si="96"/>
        <v>27.154121863799258</v>
      </c>
      <c r="FJ70">
        <f t="shared" si="97"/>
        <v>23.641577060931972</v>
      </c>
      <c r="FK70">
        <f t="shared" si="98"/>
        <v>3.2688172043010972</v>
      </c>
      <c r="FL70">
        <f t="shared" si="99"/>
        <v>62.98207885304663</v>
      </c>
      <c r="FM70">
        <f t="shared" si="100"/>
        <v>13.80645161290326</v>
      </c>
      <c r="FN70">
        <f t="shared" si="101"/>
        <v>34.179211469534017</v>
      </c>
      <c r="FO70">
        <f t="shared" si="102"/>
        <v>18.724014336917609</v>
      </c>
      <c r="FP70">
        <f t="shared" si="103"/>
        <v>22.236559139784994</v>
      </c>
      <c r="FQ70">
        <f t="shared" si="104"/>
        <v>97.405017921147106</v>
      </c>
      <c r="FR70">
        <f t="shared" si="105"/>
        <v>-11.483870967741973</v>
      </c>
      <c r="FS70">
        <f t="shared" si="106"/>
        <v>14.50896057347669</v>
      </c>
      <c r="FT70">
        <f t="shared" si="107"/>
        <v>20.129032258064484</v>
      </c>
      <c r="FU70">
        <f t="shared" si="108"/>
        <v>12.401433691756282</v>
      </c>
      <c r="FV70">
        <f t="shared" si="109"/>
        <v>34.179211469534017</v>
      </c>
      <c r="FW70">
        <f t="shared" si="110"/>
        <v>21.534050179211466</v>
      </c>
      <c r="FX70">
        <f t="shared" si="111"/>
        <v>50.336917562723968</v>
      </c>
    </row>
    <row r="71" spans="1:180">
      <c r="A71">
        <v>64</v>
      </c>
      <c r="B71">
        <v>0</v>
      </c>
      <c r="C71">
        <v>0</v>
      </c>
      <c r="E71" s="21">
        <v>76.260000000000218</v>
      </c>
      <c r="F71" s="21">
        <v>70.059999999999718</v>
      </c>
      <c r="G71" s="21">
        <v>73.160000000000011</v>
      </c>
      <c r="H71" s="21">
        <v>65.100000000000293</v>
      </c>
      <c r="I71" s="21">
        <v>89.9</v>
      </c>
      <c r="J71" s="21">
        <v>66.959999999999823</v>
      </c>
      <c r="K71" s="53">
        <v>71.92</v>
      </c>
      <c r="L71" s="21">
        <v>75.330000000000041</v>
      </c>
      <c r="M71" s="21">
        <v>83.390000000000043</v>
      </c>
      <c r="N71" s="21">
        <v>78.739999999999895</v>
      </c>
      <c r="O71" s="21">
        <v>93</v>
      </c>
      <c r="P71" s="21">
        <v>86.490000000000137</v>
      </c>
      <c r="Q71" s="21">
        <v>81.840000000000146</v>
      </c>
      <c r="R71" s="21">
        <v>88.039999999999935</v>
      </c>
      <c r="S71" s="21">
        <v>83.700000000000074</v>
      </c>
      <c r="T71" s="21">
        <v>105.08999999999993</v>
      </c>
      <c r="U71" s="21">
        <v>74.089999999999861</v>
      </c>
      <c r="V71" s="21">
        <v>93</v>
      </c>
      <c r="W71" s="21">
        <v>89.589999999999861</v>
      </c>
      <c r="X71" s="21">
        <v>86.800000000000139</v>
      </c>
      <c r="Y71" s="21">
        <v>91.449999999999861</v>
      </c>
      <c r="Z71" s="21">
        <v>73.47</v>
      </c>
      <c r="AA71" s="21">
        <v>86.179999999999922</v>
      </c>
      <c r="AB71" s="21">
        <v>81.530000000000072</v>
      </c>
      <c r="AC71" s="21">
        <v>91.13999999999993</v>
      </c>
      <c r="AD71" s="21">
        <v>87.110000000000213</v>
      </c>
      <c r="AE71" s="21">
        <v>85.249999999999716</v>
      </c>
      <c r="AF71" s="21">
        <v>82.460000000000079</v>
      </c>
      <c r="AG71" s="21">
        <v>89.900000000000148</v>
      </c>
      <c r="AH71" s="21">
        <v>98.57999999999997</v>
      </c>
      <c r="AI71" s="21">
        <v>69.75</v>
      </c>
      <c r="AJ71" s="21">
        <v>98.579999999999927</v>
      </c>
      <c r="AK71" s="21">
        <v>100.44000000000015</v>
      </c>
      <c r="AL71" s="21">
        <v>74.709999999999866</v>
      </c>
      <c r="AM71" s="21">
        <v>78.430000000000064</v>
      </c>
      <c r="AN71" s="21">
        <v>95.790000000000219</v>
      </c>
      <c r="AO71" s="21">
        <v>74.089999999999932</v>
      </c>
      <c r="AP71" s="21">
        <v>80.910000000000011</v>
      </c>
      <c r="AQ71" s="21">
        <v>90.829999999999856</v>
      </c>
      <c r="AR71" s="20">
        <v>91.605000000000018</v>
      </c>
      <c r="AS71" s="20">
        <v>91.605000000000018</v>
      </c>
      <c r="AT71" s="21">
        <v>74.400000000000063</v>
      </c>
      <c r="AU71" s="21">
        <v>88.349999999999937</v>
      </c>
      <c r="AV71" s="21">
        <v>85.870000000000104</v>
      </c>
      <c r="AW71" s="21">
        <v>83.39</v>
      </c>
      <c r="AX71" s="21">
        <v>65.099999999999966</v>
      </c>
      <c r="AY71" s="21">
        <v>96.410000000000011</v>
      </c>
      <c r="AZ71" s="21">
        <v>79.67</v>
      </c>
      <c r="BA71" s="21">
        <v>85.869999999999791</v>
      </c>
      <c r="BB71" s="21">
        <v>69.130000000000067</v>
      </c>
      <c r="BC71" s="21">
        <v>87.110000000000113</v>
      </c>
      <c r="BD71" s="21">
        <v>84.320000000000036</v>
      </c>
      <c r="BE71" s="21">
        <v>100.44000000000023</v>
      </c>
      <c r="BF71" s="21">
        <v>69.129999999999868</v>
      </c>
      <c r="BG71" s="21">
        <v>69.44000000000014</v>
      </c>
      <c r="BH71" s="21">
        <v>77.499999999999716</v>
      </c>
      <c r="BI71" s="21">
        <v>69.750000000000142</v>
      </c>
      <c r="BJ71" s="21">
        <v>77.189999999999785</v>
      </c>
      <c r="BK71" s="21">
        <v>83.700000000000287</v>
      </c>
      <c r="BL71" s="21">
        <v>114.69999999999993</v>
      </c>
      <c r="BM71" s="21">
        <v>86.800000000000068</v>
      </c>
      <c r="BN71" s="54">
        <v>31</v>
      </c>
      <c r="BO71" s="17">
        <f t="shared" si="112"/>
        <v>84.971000000000004</v>
      </c>
      <c r="BP71" s="26">
        <f t="shared" si="113"/>
        <v>84.759767441860433</v>
      </c>
      <c r="BQ71" s="17">
        <f t="shared" si="0"/>
        <v>83.857818181818189</v>
      </c>
      <c r="BR71">
        <f t="shared" si="1"/>
        <v>1.0265486725663719</v>
      </c>
      <c r="BS71">
        <f t="shared" si="2"/>
        <v>1.0436649964209022</v>
      </c>
      <c r="BT71">
        <f t="shared" si="3"/>
        <v>1.152857142857143</v>
      </c>
      <c r="BU71">
        <f t="shared" si="4"/>
        <v>1.0901287553648049</v>
      </c>
      <c r="BV71">
        <f t="shared" si="5"/>
        <v>1.2482662968099865</v>
      </c>
      <c r="BW71">
        <f t="shared" si="6"/>
        <v>1.0703324808184156</v>
      </c>
      <c r="BX71">
        <f t="shared" si="7"/>
        <v>1.2165898617511544</v>
      </c>
      <c r="BY71">
        <f t="shared" si="8"/>
        <v>1.2154065620542072</v>
      </c>
      <c r="BZ71">
        <f t="shared" si="9"/>
        <v>1.1513859275053322</v>
      </c>
      <c r="CA71">
        <f t="shared" si="10"/>
        <v>1.4313863476425028</v>
      </c>
      <c r="CB71">
        <f t="shared" si="11"/>
        <v>1.0963302752293562</v>
      </c>
      <c r="CC71">
        <f t="shared" si="12"/>
        <v>1.1952191235059759</v>
      </c>
      <c r="CD71">
        <f t="shared" si="13"/>
        <v>1.4166666666666654</v>
      </c>
      <c r="CE71">
        <f t="shared" si="14"/>
        <v>1.1009174311926624</v>
      </c>
      <c r="CF71">
        <f t="shared" si="15"/>
        <v>1.2173314993122404</v>
      </c>
      <c r="CG71">
        <f t="shared" si="16"/>
        <v>1.0627802690582966</v>
      </c>
      <c r="CH71">
        <f t="shared" si="17"/>
        <v>1.181303116147308</v>
      </c>
      <c r="CI71">
        <f t="shared" si="18"/>
        <v>1.1493080844865267</v>
      </c>
      <c r="CJ71">
        <f t="shared" si="19"/>
        <v>1.1752165223184536</v>
      </c>
      <c r="CK71">
        <f t="shared" si="20"/>
        <v>1.1106719367588951</v>
      </c>
      <c r="CL71">
        <f t="shared" si="21"/>
        <v>1.312649164677802</v>
      </c>
      <c r="CM71">
        <f t="shared" si="22"/>
        <v>1.2155369383092156</v>
      </c>
      <c r="CN71">
        <f t="shared" si="23"/>
        <v>1.1584553928095895</v>
      </c>
      <c r="CO71">
        <f t="shared" si="24"/>
        <v>1.1701931922723086</v>
      </c>
      <c r="CP71">
        <f t="shared" si="25"/>
        <v>1.0718539102818574</v>
      </c>
      <c r="CQ71">
        <f t="shared" si="26"/>
        <v>1.1932457786116322</v>
      </c>
      <c r="CR71">
        <f t="shared" si="27"/>
        <v>1.2405871091257192</v>
      </c>
      <c r="CS71">
        <f t="shared" si="28"/>
        <v>1.1670702179176746</v>
      </c>
      <c r="CT71">
        <f t="shared" si="29"/>
        <v>1.1353777112939414</v>
      </c>
      <c r="CU71">
        <f t="shared" si="30"/>
        <v>1.125683060109292</v>
      </c>
      <c r="CV71">
        <f t="shared" si="31"/>
        <v>1.0622222222222213</v>
      </c>
      <c r="CW71">
        <f t="shared" si="32"/>
        <v>1.1266187050359715</v>
      </c>
      <c r="CX71">
        <f t="shared" si="33"/>
        <v>1.1460234680573658</v>
      </c>
      <c r="CY71">
        <f t="shared" si="34"/>
        <v>1.175729442970822</v>
      </c>
      <c r="CZ71">
        <f t="shared" si="35"/>
        <v>1.175729442970822</v>
      </c>
      <c r="DA71">
        <f t="shared" si="36"/>
        <v>1.1688311688311688</v>
      </c>
      <c r="DB71">
        <f t="shared" si="37"/>
        <v>1.1538461538461531</v>
      </c>
      <c r="DC71">
        <f t="shared" si="38"/>
        <v>1.097754293262881</v>
      </c>
      <c r="DD71">
        <f t="shared" si="39"/>
        <v>1.1603163191948234</v>
      </c>
      <c r="DE71">
        <f t="shared" si="40"/>
        <v>0.96477794793261851</v>
      </c>
      <c r="DF71">
        <f t="shared" si="41"/>
        <v>1.2284397630019741</v>
      </c>
      <c r="DG71">
        <f t="shared" si="42"/>
        <v>1.0447154471544715</v>
      </c>
      <c r="DH71">
        <f t="shared" si="43"/>
        <v>1.1229729729729709</v>
      </c>
      <c r="DI71">
        <f t="shared" si="44"/>
        <v>1.0543735224586288</v>
      </c>
      <c r="DJ71">
        <f t="shared" si="45"/>
        <v>1.0898513251454438</v>
      </c>
      <c r="DK71">
        <f t="shared" si="46"/>
        <v>1.1364902506963797</v>
      </c>
      <c r="DL71">
        <f t="shared" si="47"/>
        <v>1.1140401146131824</v>
      </c>
      <c r="DM71">
        <f t="shared" si="48"/>
        <v>1.1387234042553172</v>
      </c>
      <c r="DN71">
        <f t="shared" si="49"/>
        <v>1.0362374710871274</v>
      </c>
      <c r="DO71">
        <f t="shared" si="50"/>
        <v>1.1144130757800847</v>
      </c>
      <c r="DP71">
        <f t="shared" si="51"/>
        <v>0.99852071005917353</v>
      </c>
      <c r="DQ71">
        <f t="shared" si="52"/>
        <v>1.0656205420827354</v>
      </c>
      <c r="DR71">
        <f t="shared" si="53"/>
        <v>1.2587412587412627</v>
      </c>
      <c r="DS71">
        <f t="shared" si="54"/>
        <v>1.1122244488977946</v>
      </c>
      <c r="DT71">
        <f t="shared" si="55"/>
        <v>1.1712840965743181</v>
      </c>
      <c r="DU71">
        <f t="shared" si="56"/>
        <v>1.1424730747428935</v>
      </c>
      <c r="DV71">
        <f t="shared" si="57"/>
        <v>1.1712840965743181</v>
      </c>
      <c r="DW71">
        <f t="shared" si="58"/>
        <v>0</v>
      </c>
      <c r="DX71">
        <f t="shared" si="59"/>
        <v>4.7413793103448825</v>
      </c>
      <c r="DY71">
        <f t="shared" si="60"/>
        <v>15.948275862069023</v>
      </c>
      <c r="DZ71">
        <f t="shared" si="61"/>
        <v>9.4827586206895074</v>
      </c>
      <c r="EA71">
        <f t="shared" si="62"/>
        <v>29.310344827586203</v>
      </c>
      <c r="EB71">
        <f t="shared" si="63"/>
        <v>20.258620689655359</v>
      </c>
      <c r="EC71">
        <f t="shared" si="64"/>
        <v>13.793103448276062</v>
      </c>
      <c r="ED71">
        <f t="shared" si="65"/>
        <v>22.413793103448182</v>
      </c>
      <c r="EE71">
        <f t="shared" si="66"/>
        <v>16.379310344827687</v>
      </c>
      <c r="EF71">
        <f t="shared" si="67"/>
        <v>46.120689655172313</v>
      </c>
      <c r="EG71">
        <f t="shared" si="68"/>
        <v>3.0172413793101498</v>
      </c>
      <c r="EH71">
        <f t="shared" si="69"/>
        <v>29.310344827586203</v>
      </c>
      <c r="EI71">
        <f t="shared" si="70"/>
        <v>24.568965517241185</v>
      </c>
      <c r="EJ71">
        <f t="shared" si="71"/>
        <v>20.689655172413985</v>
      </c>
      <c r="EK71">
        <f t="shared" si="72"/>
        <v>27.155172413792904</v>
      </c>
      <c r="EL71">
        <f t="shared" si="73"/>
        <v>2.1551724137930997</v>
      </c>
      <c r="EM71">
        <f t="shared" si="74"/>
        <v>19.827586206896438</v>
      </c>
      <c r="EN71">
        <f t="shared" si="75"/>
        <v>13.36206896551734</v>
      </c>
      <c r="EO71">
        <f t="shared" si="76"/>
        <v>26.724137931034381</v>
      </c>
      <c r="EP71">
        <f t="shared" si="77"/>
        <v>21.120689655172704</v>
      </c>
      <c r="EQ71">
        <f t="shared" si="78"/>
        <v>18.534482758620292</v>
      </c>
      <c r="ER71">
        <f t="shared" si="79"/>
        <v>14.65517241379321</v>
      </c>
      <c r="ES71">
        <f t="shared" si="80"/>
        <v>25.000000000000199</v>
      </c>
      <c r="ET71">
        <f t="shared" si="81"/>
        <v>37.068965517241338</v>
      </c>
      <c r="EU71">
        <f t="shared" si="82"/>
        <v>-3.017241379310347</v>
      </c>
      <c r="EV71">
        <f t="shared" si="83"/>
        <v>37.068965517241274</v>
      </c>
      <c r="EW71">
        <f t="shared" si="84"/>
        <v>39.655172413793316</v>
      </c>
      <c r="EX71">
        <f t="shared" si="85"/>
        <v>3.8793103448273971</v>
      </c>
      <c r="EY71">
        <f t="shared" si="86"/>
        <v>9.0517241379311209</v>
      </c>
      <c r="EZ71">
        <f t="shared" si="87"/>
        <v>33.189655172414092</v>
      </c>
      <c r="FA71">
        <f t="shared" si="88"/>
        <v>3.0172413793102484</v>
      </c>
      <c r="FB71">
        <f t="shared" si="89"/>
        <v>12.500000000000011</v>
      </c>
      <c r="FC71">
        <f t="shared" si="90"/>
        <v>26.293103448275655</v>
      </c>
      <c r="FD71">
        <f t="shared" si="91"/>
        <v>27.370689655172438</v>
      </c>
      <c r="FE71">
        <f t="shared" si="92"/>
        <v>27.370689655172438</v>
      </c>
      <c r="FF71">
        <f t="shared" si="93"/>
        <v>3.4482758620690501</v>
      </c>
      <c r="FG71">
        <f t="shared" si="94"/>
        <v>22.844827586206804</v>
      </c>
      <c r="FH71">
        <f t="shared" si="95"/>
        <v>19.396551724138071</v>
      </c>
      <c r="FI71">
        <f t="shared" si="96"/>
        <v>15.948275862068964</v>
      </c>
      <c r="FJ71">
        <f t="shared" si="97"/>
        <v>-9.4827586206897045</v>
      </c>
      <c r="FK71">
        <f t="shared" si="98"/>
        <v>34.051724137931046</v>
      </c>
      <c r="FL71">
        <f t="shared" si="99"/>
        <v>10.775862068965516</v>
      </c>
      <c r="FM71">
        <f t="shared" si="100"/>
        <v>19.396551724137641</v>
      </c>
      <c r="FN71">
        <f t="shared" si="101"/>
        <v>-3.8793103448274961</v>
      </c>
      <c r="FO71">
        <f t="shared" si="102"/>
        <v>21.120689655172566</v>
      </c>
      <c r="FP71">
        <f t="shared" si="103"/>
        <v>17.241379310344875</v>
      </c>
      <c r="FQ71">
        <f t="shared" si="104"/>
        <v>39.655172413793416</v>
      </c>
      <c r="FR71">
        <f t="shared" si="105"/>
        <v>-3.8793103448277728</v>
      </c>
      <c r="FS71">
        <f t="shared" si="106"/>
        <v>-3.4482758620687735</v>
      </c>
      <c r="FT71">
        <f t="shared" si="107"/>
        <v>7.7586206896547747</v>
      </c>
      <c r="FU71">
        <f t="shared" si="108"/>
        <v>-3.0172413793101498</v>
      </c>
      <c r="FV71">
        <f t="shared" si="109"/>
        <v>7.3275862068962496</v>
      </c>
      <c r="FW71">
        <f t="shared" si="110"/>
        <v>16.379310344827982</v>
      </c>
      <c r="FX71">
        <f t="shared" si="111"/>
        <v>59.482758620689559</v>
      </c>
    </row>
    <row r="72" spans="1:180">
      <c r="A72">
        <v>65</v>
      </c>
      <c r="B72">
        <v>0</v>
      </c>
      <c r="C72">
        <v>1</v>
      </c>
      <c r="E72" s="20">
        <v>83.390000000000285</v>
      </c>
      <c r="F72" s="20">
        <v>79.979999999999791</v>
      </c>
      <c r="G72" s="20">
        <v>71.919999999999931</v>
      </c>
      <c r="H72" s="20">
        <v>62.000000000000213</v>
      </c>
      <c r="I72" s="20">
        <v>76.259999999999934</v>
      </c>
      <c r="J72" s="20">
        <v>61.69</v>
      </c>
      <c r="K72" s="51">
        <v>79.050000000000068</v>
      </c>
      <c r="L72" s="20">
        <v>114.16999999999999</v>
      </c>
      <c r="M72" s="20">
        <v>140.63000000000002</v>
      </c>
      <c r="N72" s="20">
        <v>99.960000000000036</v>
      </c>
      <c r="O72" s="20">
        <v>125.43999999999998</v>
      </c>
      <c r="P72" s="20">
        <v>131.32</v>
      </c>
      <c r="Q72" s="20">
        <v>108.28999999999998</v>
      </c>
      <c r="R72" s="20">
        <v>131.80999999999997</v>
      </c>
      <c r="S72" s="20">
        <v>114.17000000000006</v>
      </c>
      <c r="T72" s="20">
        <v>118.08999999999997</v>
      </c>
      <c r="U72" s="20">
        <v>98.000000000000071</v>
      </c>
      <c r="V72" s="20">
        <v>137.69000000000003</v>
      </c>
      <c r="W72" s="20">
        <v>82.320000000000064</v>
      </c>
      <c r="X72" s="20">
        <v>95.550000000000011</v>
      </c>
      <c r="Y72" s="20">
        <v>97.509999999999962</v>
      </c>
      <c r="Z72" s="20">
        <v>103.88000000000009</v>
      </c>
      <c r="AA72" s="20">
        <v>98.979999999999947</v>
      </c>
      <c r="AB72" s="20">
        <v>89.669999999999987</v>
      </c>
      <c r="AC72" s="20">
        <v>101.42999999999995</v>
      </c>
      <c r="AD72" s="20">
        <v>78.890000000000043</v>
      </c>
      <c r="AE72" s="20">
        <v>75.459999999999965</v>
      </c>
      <c r="AF72" s="20">
        <v>84.77</v>
      </c>
      <c r="AG72" s="20">
        <v>87.22</v>
      </c>
      <c r="AH72" s="20">
        <v>107.79999999999997</v>
      </c>
      <c r="AI72" s="20">
        <v>80.360000000000028</v>
      </c>
      <c r="AJ72" s="20">
        <v>124.46000000000004</v>
      </c>
      <c r="AK72" s="20">
        <v>97.019999999999953</v>
      </c>
      <c r="AL72" s="20">
        <v>92.609999999999971</v>
      </c>
      <c r="AM72" s="20">
        <v>83.299999999999983</v>
      </c>
      <c r="AN72" s="20">
        <v>103.39000000000004</v>
      </c>
      <c r="AO72" s="20">
        <v>98.489999999999981</v>
      </c>
      <c r="AP72" s="20">
        <v>108.77999999999996</v>
      </c>
      <c r="AQ72" s="20">
        <v>99.47000000000007</v>
      </c>
      <c r="AR72" s="20">
        <v>100.20499999999998</v>
      </c>
      <c r="AS72" s="20">
        <v>100.20499999999998</v>
      </c>
      <c r="AT72" s="20">
        <v>89.670000000000059</v>
      </c>
      <c r="AU72" s="20">
        <v>108.77999999999996</v>
      </c>
      <c r="AV72" s="20">
        <v>97.510000000000034</v>
      </c>
      <c r="AW72" s="20">
        <v>91.630000000000095</v>
      </c>
      <c r="AX72" s="20">
        <v>88.689999999999984</v>
      </c>
      <c r="AY72" s="20">
        <v>99.959999999999965</v>
      </c>
      <c r="AZ72" s="20">
        <v>113.18999999999998</v>
      </c>
      <c r="BA72" s="20">
        <v>102.89999999999995</v>
      </c>
      <c r="BB72" s="20">
        <v>79.870000000000061</v>
      </c>
      <c r="BC72" s="20">
        <v>108.78000000000002</v>
      </c>
      <c r="BD72" s="20">
        <v>90.159999999999968</v>
      </c>
      <c r="BE72" s="20">
        <v>131.31999999999994</v>
      </c>
      <c r="BF72" s="20">
        <v>85.750000000000071</v>
      </c>
      <c r="BG72" s="20">
        <v>83.300000000000011</v>
      </c>
      <c r="BH72" s="20">
        <v>90.65</v>
      </c>
      <c r="BI72" s="20">
        <v>87.710000000000036</v>
      </c>
      <c r="BJ72" s="20">
        <v>97.51000000000009</v>
      </c>
      <c r="BK72" s="20">
        <v>84.279999999999944</v>
      </c>
      <c r="BL72" s="21">
        <v>146.02000000000001</v>
      </c>
      <c r="BM72" s="20">
        <v>78.890000000000043</v>
      </c>
      <c r="BN72" s="52">
        <v>78.890000000000029</v>
      </c>
      <c r="BO72" s="17">
        <f t="shared" si="112"/>
        <v>118.18799999999999</v>
      </c>
      <c r="BP72" s="26">
        <f t="shared" si="113"/>
        <v>97.840465116279077</v>
      </c>
      <c r="BQ72" s="17">
        <f t="shared" si="0"/>
        <v>100.8509090909091</v>
      </c>
      <c r="BR72">
        <f t="shared" si="1"/>
        <v>1.1283185840707977</v>
      </c>
      <c r="BS72">
        <f t="shared" si="2"/>
        <v>1.5817766180986901</v>
      </c>
      <c r="BT72">
        <f t="shared" si="3"/>
        <v>1.9441935483870965</v>
      </c>
      <c r="BU72">
        <f t="shared" si="4"/>
        <v>1.3839125017305827</v>
      </c>
      <c r="BV72">
        <f t="shared" si="5"/>
        <v>1.683683056686502</v>
      </c>
      <c r="BW72">
        <f t="shared" si="6"/>
        <v>1.6251134394851903</v>
      </c>
      <c r="BX72">
        <f t="shared" si="7"/>
        <v>1.6097814776274713</v>
      </c>
      <c r="BY72">
        <f t="shared" si="8"/>
        <v>1.8196585522985589</v>
      </c>
      <c r="BZ72">
        <f t="shared" si="9"/>
        <v>1.5705344246509407</v>
      </c>
      <c r="CA72">
        <f t="shared" si="10"/>
        <v>1.6084538375973283</v>
      </c>
      <c r="CB72">
        <f t="shared" si="11"/>
        <v>1.4501331754957105</v>
      </c>
      <c r="CC72">
        <f t="shared" si="12"/>
        <v>1.7695668937154607</v>
      </c>
      <c r="CD72">
        <f t="shared" si="13"/>
        <v>1.3017077798861498</v>
      </c>
      <c r="CE72">
        <f t="shared" si="14"/>
        <v>1.2118970109499854</v>
      </c>
      <c r="CF72">
        <f t="shared" si="15"/>
        <v>1.2979988463415713</v>
      </c>
      <c r="CG72">
        <f t="shared" si="16"/>
        <v>1.5026761174598606</v>
      </c>
      <c r="CH72">
        <f t="shared" si="17"/>
        <v>1.3567577446769621</v>
      </c>
      <c r="CI72">
        <f t="shared" si="18"/>
        <v>1.2640556351760914</v>
      </c>
      <c r="CJ72">
        <f t="shared" si="19"/>
        <v>1.3079022587092473</v>
      </c>
      <c r="CK72">
        <f t="shared" si="20"/>
        <v>1.005865102639296</v>
      </c>
      <c r="CL72">
        <f t="shared" si="21"/>
        <v>1.1619062283470643</v>
      </c>
      <c r="CM72">
        <f t="shared" si="22"/>
        <v>1.249588482421442</v>
      </c>
      <c r="CN72">
        <f t="shared" si="23"/>
        <v>1.1239207937803362</v>
      </c>
      <c r="CO72">
        <f t="shared" si="24"/>
        <v>1.2796391370151639</v>
      </c>
      <c r="CP72">
        <f t="shared" si="25"/>
        <v>1.234898641293908</v>
      </c>
      <c r="CQ72">
        <f t="shared" si="26"/>
        <v>1.5065060824305527</v>
      </c>
      <c r="CR72">
        <f t="shared" si="27"/>
        <v>1.1983448957325473</v>
      </c>
      <c r="CS72">
        <f t="shared" si="28"/>
        <v>1.4466921815199574</v>
      </c>
      <c r="CT72">
        <f t="shared" si="29"/>
        <v>1.2058773855767593</v>
      </c>
      <c r="CU72">
        <f t="shared" si="30"/>
        <v>1.2149950055819969</v>
      </c>
      <c r="CV72">
        <f t="shared" si="31"/>
        <v>1.4120430107526878</v>
      </c>
      <c r="CW72">
        <f t="shared" si="32"/>
        <v>1.5146901833372006</v>
      </c>
      <c r="CX72">
        <f t="shared" si="33"/>
        <v>1.2550363796946651</v>
      </c>
      <c r="CY72">
        <f t="shared" si="34"/>
        <v>1.2861084966201755</v>
      </c>
      <c r="CZ72">
        <f t="shared" si="35"/>
        <v>1.2861084966201755</v>
      </c>
      <c r="DA72">
        <f t="shared" si="36"/>
        <v>1.4087243401759528</v>
      </c>
      <c r="DB72">
        <f t="shared" si="37"/>
        <v>1.4206608332245001</v>
      </c>
      <c r="DC72">
        <f t="shared" si="38"/>
        <v>1.2465589977415097</v>
      </c>
      <c r="DD72">
        <f t="shared" si="39"/>
        <v>1.2749704320400741</v>
      </c>
      <c r="DE72">
        <f t="shared" si="40"/>
        <v>1.3143802796028259</v>
      </c>
      <c r="DF72">
        <f t="shared" si="41"/>
        <v>1.273673257023932</v>
      </c>
      <c r="DG72">
        <f t="shared" si="42"/>
        <v>1.4842643587726196</v>
      </c>
      <c r="DH72">
        <f t="shared" si="43"/>
        <v>1.3456843940714909</v>
      </c>
      <c r="DI72">
        <f t="shared" si="44"/>
        <v>1.2181804316327305</v>
      </c>
      <c r="DJ72">
        <f t="shared" si="45"/>
        <v>1.3609692015764121</v>
      </c>
      <c r="DK72">
        <f t="shared" si="46"/>
        <v>1.21520352232905</v>
      </c>
      <c r="DL72">
        <f t="shared" si="47"/>
        <v>1.4565486643867256</v>
      </c>
      <c r="DM72">
        <f t="shared" si="48"/>
        <v>1.4124914207275236</v>
      </c>
      <c r="DN72">
        <f t="shared" si="49"/>
        <v>1.2430671276145961</v>
      </c>
      <c r="DO72">
        <f t="shared" si="50"/>
        <v>1.3035038105737426</v>
      </c>
      <c r="DP72">
        <f t="shared" si="51"/>
        <v>1.2556308455812182</v>
      </c>
      <c r="DQ72">
        <f t="shared" si="52"/>
        <v>1.3461414569048828</v>
      </c>
      <c r="DR72">
        <f t="shared" si="53"/>
        <v>1.2674637190766211</v>
      </c>
      <c r="DS72">
        <f t="shared" si="54"/>
        <v>1.4159286314564608</v>
      </c>
      <c r="DT72">
        <f t="shared" si="55"/>
        <v>1.6291643596747769</v>
      </c>
      <c r="DU72">
        <f t="shared" si="56"/>
        <v>1.3187872075314966</v>
      </c>
      <c r="DV72">
        <f t="shared" si="57"/>
        <v>1.6291643596747769</v>
      </c>
      <c r="DW72">
        <f t="shared" si="58"/>
        <v>0</v>
      </c>
      <c r="DX72">
        <f t="shared" si="59"/>
        <v>44.427577482605805</v>
      </c>
      <c r="DY72">
        <f t="shared" si="60"/>
        <v>77.900063251106772</v>
      </c>
      <c r="DZ72">
        <f t="shared" si="61"/>
        <v>26.45161290322574</v>
      </c>
      <c r="EA72">
        <f t="shared" si="62"/>
        <v>58.68437697659693</v>
      </c>
      <c r="EB72">
        <f t="shared" si="63"/>
        <v>66.122707147374925</v>
      </c>
      <c r="EC72">
        <f t="shared" si="64"/>
        <v>36.98924731182781</v>
      </c>
      <c r="ED72">
        <f t="shared" si="65"/>
        <v>66.742567994939733</v>
      </c>
      <c r="EE72">
        <f t="shared" si="66"/>
        <v>44.427577482605898</v>
      </c>
      <c r="EF72">
        <f t="shared" si="67"/>
        <v>49.386464263124445</v>
      </c>
      <c r="EG72">
        <f t="shared" si="68"/>
        <v>23.97216951296646</v>
      </c>
      <c r="EH72">
        <f t="shared" si="69"/>
        <v>74.180898165717778</v>
      </c>
      <c r="EI72">
        <f t="shared" si="70"/>
        <v>4.1366223908918327</v>
      </c>
      <c r="EJ72">
        <f t="shared" si="71"/>
        <v>20.872865275142225</v>
      </c>
      <c r="EK72">
        <f t="shared" si="72"/>
        <v>23.352308665401491</v>
      </c>
      <c r="EL72">
        <f t="shared" si="73"/>
        <v>31.410499683744476</v>
      </c>
      <c r="EM72">
        <f t="shared" si="74"/>
        <v>25.211891208095967</v>
      </c>
      <c r="EN72">
        <f t="shared" si="75"/>
        <v>13.434535104364212</v>
      </c>
      <c r="EO72">
        <f t="shared" si="76"/>
        <v>28.311195445920127</v>
      </c>
      <c r="EP72">
        <f t="shared" si="77"/>
        <v>-0.20240354206201755</v>
      </c>
      <c r="EQ72">
        <f t="shared" si="78"/>
        <v>-4.5414294750159385</v>
      </c>
      <c r="ER72">
        <f t="shared" si="79"/>
        <v>7.2359266287159052</v>
      </c>
      <c r="ES72">
        <f t="shared" si="80"/>
        <v>10.335230866540069</v>
      </c>
      <c r="ET72">
        <f t="shared" si="81"/>
        <v>36.369386464262966</v>
      </c>
      <c r="EU72">
        <f t="shared" si="82"/>
        <v>1.6571790006324587</v>
      </c>
      <c r="EV72">
        <f t="shared" si="83"/>
        <v>57.444655281467341</v>
      </c>
      <c r="EW72">
        <f t="shared" si="84"/>
        <v>22.732447817836647</v>
      </c>
      <c r="EX72">
        <f t="shared" si="85"/>
        <v>17.153700189753181</v>
      </c>
      <c r="EY72">
        <f t="shared" si="86"/>
        <v>5.3763440860213931</v>
      </c>
      <c r="EZ72">
        <f t="shared" si="87"/>
        <v>30.790638836179575</v>
      </c>
      <c r="FA72">
        <f t="shared" si="88"/>
        <v>24.592030360531179</v>
      </c>
      <c r="FB72">
        <f t="shared" si="89"/>
        <v>37.609108159392619</v>
      </c>
      <c r="FC72">
        <f t="shared" si="90"/>
        <v>25.831752055660957</v>
      </c>
      <c r="FD72">
        <f t="shared" si="91"/>
        <v>26.761543327008091</v>
      </c>
      <c r="FE72">
        <f t="shared" si="92"/>
        <v>26.761543327008091</v>
      </c>
      <c r="FF72">
        <f t="shared" si="93"/>
        <v>13.434535104364304</v>
      </c>
      <c r="FG72">
        <f t="shared" si="94"/>
        <v>37.609108159392619</v>
      </c>
      <c r="FH72">
        <f t="shared" si="95"/>
        <v>23.35230866540158</v>
      </c>
      <c r="FI72">
        <f t="shared" si="96"/>
        <v>15.913978494623676</v>
      </c>
      <c r="FJ72">
        <f t="shared" si="97"/>
        <v>12.194813409234543</v>
      </c>
      <c r="FK72">
        <f t="shared" si="98"/>
        <v>26.451612903225652</v>
      </c>
      <c r="FL72">
        <f t="shared" si="99"/>
        <v>43.187855787476138</v>
      </c>
      <c r="FM72">
        <f t="shared" si="100"/>
        <v>30.170777988614621</v>
      </c>
      <c r="FN72">
        <f t="shared" si="101"/>
        <v>1.0373181530676692</v>
      </c>
      <c r="FO72">
        <f t="shared" si="102"/>
        <v>37.60910815939269</v>
      </c>
      <c r="FP72">
        <f t="shared" si="103"/>
        <v>14.054395951929019</v>
      </c>
      <c r="FQ72">
        <f t="shared" si="104"/>
        <v>66.122707147374854</v>
      </c>
      <c r="FR72">
        <f t="shared" si="105"/>
        <v>8.4756483238456646</v>
      </c>
      <c r="FS72">
        <f t="shared" si="106"/>
        <v>5.3763440860214295</v>
      </c>
      <c r="FT72">
        <f t="shared" si="107"/>
        <v>14.674256799493898</v>
      </c>
      <c r="FU72">
        <f t="shared" si="108"/>
        <v>10.955091714104947</v>
      </c>
      <c r="FV72">
        <f t="shared" si="109"/>
        <v>23.352308665401651</v>
      </c>
      <c r="FW72">
        <f t="shared" si="110"/>
        <v>6.6160657811510077</v>
      </c>
      <c r="FX72">
        <f t="shared" si="111"/>
        <v>84.718532574319909</v>
      </c>
    </row>
    <row r="73" spans="1:180">
      <c r="A73">
        <v>66</v>
      </c>
      <c r="B73">
        <v>0</v>
      </c>
      <c r="C73">
        <v>2</v>
      </c>
      <c r="E73" s="21">
        <v>69.75</v>
      </c>
      <c r="F73" s="21">
        <v>68.2</v>
      </c>
      <c r="G73" s="21">
        <v>69.749999999999929</v>
      </c>
      <c r="H73" s="21">
        <v>65.100000000000065</v>
      </c>
      <c r="I73" s="21">
        <v>84.320000000000036</v>
      </c>
      <c r="J73" s="21">
        <v>63.239999999999895</v>
      </c>
      <c r="K73" s="53">
        <v>75.950000000000145</v>
      </c>
      <c r="L73" s="21">
        <v>79.86999999999999</v>
      </c>
      <c r="M73" s="21">
        <v>116.13000000000009</v>
      </c>
      <c r="N73" s="21">
        <v>110.25000000000001</v>
      </c>
      <c r="O73" s="21">
        <v>106.82</v>
      </c>
      <c r="P73" s="21">
        <v>112.21000000000004</v>
      </c>
      <c r="Q73" s="21">
        <v>107.79999999999997</v>
      </c>
      <c r="R73" s="21">
        <v>110.73999999999997</v>
      </c>
      <c r="S73" s="21">
        <v>111.72000000000007</v>
      </c>
      <c r="T73" s="21">
        <v>105.35000000000001</v>
      </c>
      <c r="U73" s="21">
        <v>109.27</v>
      </c>
      <c r="V73" s="21">
        <v>119.07000000000004</v>
      </c>
      <c r="W73" s="21">
        <v>78.889999999999972</v>
      </c>
      <c r="X73" s="21">
        <v>91.140000000000043</v>
      </c>
      <c r="Y73" s="21">
        <v>90.649999999999977</v>
      </c>
      <c r="Z73" s="21">
        <v>99.959999999999965</v>
      </c>
      <c r="AA73" s="21">
        <v>82.810000000000031</v>
      </c>
      <c r="AB73" s="21">
        <v>86.239999999999981</v>
      </c>
      <c r="AC73" s="21">
        <v>99.47000000000007</v>
      </c>
      <c r="AD73" s="21">
        <v>101.42999999999995</v>
      </c>
      <c r="AE73" s="21">
        <v>87.710000000000036</v>
      </c>
      <c r="AF73" s="21">
        <v>85.75</v>
      </c>
      <c r="AG73" s="21">
        <v>78.400000000000006</v>
      </c>
      <c r="AH73" s="21">
        <v>92.11999999999999</v>
      </c>
      <c r="AI73" s="21">
        <v>76.439999999999984</v>
      </c>
      <c r="AJ73" s="21">
        <v>100.94000000000005</v>
      </c>
      <c r="AK73" s="21">
        <v>88.690000000000055</v>
      </c>
      <c r="AL73" s="21">
        <v>83.300000000000011</v>
      </c>
      <c r="AM73" s="21">
        <v>77.909999999999968</v>
      </c>
      <c r="AN73" s="21">
        <v>92.11999999999999</v>
      </c>
      <c r="AO73" s="21">
        <v>81.340000000000046</v>
      </c>
      <c r="AP73" s="21">
        <v>73.5</v>
      </c>
      <c r="AQ73" s="21">
        <v>77.420000000000059</v>
      </c>
      <c r="AR73" s="20">
        <v>71.784999999999997</v>
      </c>
      <c r="AS73" s="20">
        <v>71.784999999999997</v>
      </c>
      <c r="AT73" s="21">
        <v>68.110000000000028</v>
      </c>
      <c r="AU73" s="21">
        <v>80.850000000000009</v>
      </c>
      <c r="AV73" s="21">
        <v>75.459999999999965</v>
      </c>
      <c r="AW73" s="21">
        <v>89.180000000000092</v>
      </c>
      <c r="AX73" s="21">
        <v>73.5</v>
      </c>
      <c r="AY73" s="21">
        <v>80.850000000000009</v>
      </c>
      <c r="AZ73" s="21">
        <v>101.91999999999999</v>
      </c>
      <c r="BA73" s="21">
        <v>80.850000000000009</v>
      </c>
      <c r="BB73" s="21">
        <v>81.830000000000041</v>
      </c>
      <c r="BC73" s="21">
        <v>73.989999999999981</v>
      </c>
      <c r="BD73" s="21">
        <v>72.030000000000015</v>
      </c>
      <c r="BE73" s="21">
        <v>130.8300000000001</v>
      </c>
      <c r="BF73" s="21">
        <v>71.04999999999994</v>
      </c>
      <c r="BG73" s="21">
        <v>67.130000000000024</v>
      </c>
      <c r="BH73" s="21">
        <v>84.280000000000015</v>
      </c>
      <c r="BI73" s="21">
        <v>69.580000000000013</v>
      </c>
      <c r="BJ73" s="21">
        <v>80.360000000000028</v>
      </c>
      <c r="BK73" s="21">
        <v>74.969999999999985</v>
      </c>
      <c r="BL73" s="21">
        <v>59.780000000000015</v>
      </c>
      <c r="BM73" s="21">
        <v>78.889999999999972</v>
      </c>
      <c r="BN73" s="54">
        <v>47.530000000000015</v>
      </c>
      <c r="BO73" s="17">
        <f t="shared" si="112"/>
        <v>107.01600000000003</v>
      </c>
      <c r="BP73" s="26">
        <f t="shared" si="113"/>
        <v>83.846976744186065</v>
      </c>
      <c r="BQ73" s="17">
        <f t="shared" si="0"/>
        <v>87.309090909090912</v>
      </c>
      <c r="BR73">
        <f t="shared" si="1"/>
        <v>1.0840707964601792</v>
      </c>
      <c r="BS73">
        <f t="shared" si="2"/>
        <v>1.1065647585840621</v>
      </c>
      <c r="BT73">
        <f t="shared" si="3"/>
        <v>1.6054838709677428</v>
      </c>
      <c r="BU73">
        <f t="shared" si="4"/>
        <v>1.5263740827910834</v>
      </c>
      <c r="BV73">
        <f t="shared" si="5"/>
        <v>1.4337613529595994</v>
      </c>
      <c r="BW73">
        <f t="shared" si="6"/>
        <v>1.3886230509033908</v>
      </c>
      <c r="BX73">
        <f t="shared" si="7"/>
        <v>1.6024973985431838</v>
      </c>
      <c r="BY73">
        <f t="shared" si="8"/>
        <v>1.5287837651281571</v>
      </c>
      <c r="BZ73">
        <f t="shared" si="9"/>
        <v>1.5368319691863284</v>
      </c>
      <c r="CA73">
        <f t="shared" si="10"/>
        <v>1.4349276974416005</v>
      </c>
      <c r="CB73">
        <f t="shared" si="11"/>
        <v>1.616898490677716</v>
      </c>
      <c r="CC73">
        <f t="shared" si="12"/>
        <v>1.5302660326436193</v>
      </c>
      <c r="CD73">
        <f t="shared" si="13"/>
        <v>1.2474699557242255</v>
      </c>
      <c r="CE73">
        <f t="shared" si="14"/>
        <v>1.1559633027522942</v>
      </c>
      <c r="CF73">
        <f t="shared" si="15"/>
        <v>1.2066823445888981</v>
      </c>
      <c r="CG73">
        <f t="shared" si="16"/>
        <v>1.4459713583104301</v>
      </c>
      <c r="CH73">
        <f t="shared" si="17"/>
        <v>1.1351092022297367</v>
      </c>
      <c r="CI73">
        <f t="shared" si="18"/>
        <v>1.2157037802786452</v>
      </c>
      <c r="CJ73">
        <f t="shared" si="19"/>
        <v>1.2826287851110025</v>
      </c>
      <c r="CK73">
        <f t="shared" si="20"/>
        <v>1.2932551319648078</v>
      </c>
      <c r="CL73">
        <f t="shared" si="21"/>
        <v>1.3505273693124979</v>
      </c>
      <c r="CM73">
        <f t="shared" si="22"/>
        <v>1.2640345920448113</v>
      </c>
      <c r="CN73">
        <f t="shared" si="23"/>
        <v>1.0102658820497405</v>
      </c>
      <c r="CO73">
        <f t="shared" si="24"/>
        <v>1.0935098079947767</v>
      </c>
      <c r="CP73">
        <f t="shared" si="25"/>
        <v>1.1746596831820095</v>
      </c>
      <c r="CQ73">
        <f t="shared" si="26"/>
        <v>1.2218120196090312</v>
      </c>
      <c r="CR73">
        <f t="shared" si="27"/>
        <v>1.0954566976140974</v>
      </c>
      <c r="CS73">
        <f t="shared" si="28"/>
        <v>1.3012575177692745</v>
      </c>
      <c r="CT73">
        <f t="shared" si="29"/>
        <v>1.1278500253335568</v>
      </c>
      <c r="CU73">
        <f t="shared" si="30"/>
        <v>1.08255479170339</v>
      </c>
      <c r="CV73">
        <f t="shared" si="31"/>
        <v>1.1661648745519719</v>
      </c>
      <c r="CW73">
        <f t="shared" si="32"/>
        <v>1.0234393130656765</v>
      </c>
      <c r="CX73">
        <f t="shared" si="33"/>
        <v>0.97682634478698072</v>
      </c>
      <c r="CY73">
        <f t="shared" si="34"/>
        <v>0.92134422863010135</v>
      </c>
      <c r="CZ73">
        <f t="shared" si="35"/>
        <v>0.92134422863010135</v>
      </c>
      <c r="DA73">
        <f t="shared" si="36"/>
        <v>1.0700146627565978</v>
      </c>
      <c r="DB73">
        <f t="shared" si="37"/>
        <v>1.0558965652344263</v>
      </c>
      <c r="DC73">
        <f t="shared" si="38"/>
        <v>0.9646737972471976</v>
      </c>
      <c r="DD73">
        <f t="shared" si="39"/>
        <v>1.2408803135363287</v>
      </c>
      <c r="DE73">
        <f t="shared" si="40"/>
        <v>1.089265425085215</v>
      </c>
      <c r="DF73">
        <f t="shared" si="41"/>
        <v>1.030176899063475</v>
      </c>
      <c r="DG73">
        <f t="shared" si="42"/>
        <v>1.3364804615788091</v>
      </c>
      <c r="DH73">
        <f t="shared" si="43"/>
        <v>1.0573234524847435</v>
      </c>
      <c r="DI73">
        <f t="shared" si="44"/>
        <v>1.2480744299550057</v>
      </c>
      <c r="DJ73">
        <f t="shared" si="45"/>
        <v>0.92570427674791955</v>
      </c>
      <c r="DK73">
        <f t="shared" si="46"/>
        <v>0.97084194446940475</v>
      </c>
      <c r="DL73">
        <f t="shared" si="47"/>
        <v>1.4511137813106576</v>
      </c>
      <c r="DM73">
        <f t="shared" si="48"/>
        <v>1.1703500343170892</v>
      </c>
      <c r="DN73">
        <f t="shared" si="49"/>
        <v>1.0017658616658807</v>
      </c>
      <c r="DO73">
        <f t="shared" si="50"/>
        <v>1.2119062455063987</v>
      </c>
      <c r="DP73">
        <f t="shared" si="51"/>
        <v>0.99608703951135724</v>
      </c>
      <c r="DQ73">
        <f t="shared" si="52"/>
        <v>1.1093829092080436</v>
      </c>
      <c r="DR73">
        <f t="shared" si="53"/>
        <v>1.1274531919693205</v>
      </c>
      <c r="DS73">
        <f t="shared" si="54"/>
        <v>0.57967547999224245</v>
      </c>
      <c r="DT73">
        <f t="shared" si="55"/>
        <v>1.4751637485612414</v>
      </c>
      <c r="DU73">
        <f t="shared" si="56"/>
        <v>1.130169610181313</v>
      </c>
      <c r="DV73">
        <f t="shared" si="57"/>
        <v>1.4751637485612414</v>
      </c>
      <c r="DW73">
        <f t="shared" si="58"/>
        <v>0</v>
      </c>
      <c r="DX73">
        <f t="shared" si="59"/>
        <v>5.1612903225804319</v>
      </c>
      <c r="DY73">
        <f t="shared" si="60"/>
        <v>52.903225806451445</v>
      </c>
      <c r="DZ73">
        <f t="shared" si="61"/>
        <v>45.161290322580392</v>
      </c>
      <c r="EA73">
        <f t="shared" si="62"/>
        <v>40.645161290322299</v>
      </c>
      <c r="EB73">
        <f t="shared" si="63"/>
        <v>47.741935483870733</v>
      </c>
      <c r="EC73">
        <f t="shared" si="64"/>
        <v>41.935483870967424</v>
      </c>
      <c r="ED73">
        <f t="shared" si="65"/>
        <v>45.806451612902904</v>
      </c>
      <c r="EE73">
        <f t="shared" si="66"/>
        <v>47.0967741935482</v>
      </c>
      <c r="EF73">
        <f t="shared" si="67"/>
        <v>38.709677419354591</v>
      </c>
      <c r="EG73">
        <f t="shared" si="68"/>
        <v>43.870967741935203</v>
      </c>
      <c r="EH73">
        <f t="shared" si="69"/>
        <v>56.77419354838684</v>
      </c>
      <c r="EI73">
        <f t="shared" si="70"/>
        <v>3.8709677419352486</v>
      </c>
      <c r="EJ73">
        <f t="shared" si="71"/>
        <v>19.999999999999829</v>
      </c>
      <c r="EK73">
        <f t="shared" si="72"/>
        <v>19.354838709677161</v>
      </c>
      <c r="EL73">
        <f t="shared" si="73"/>
        <v>31.612903225806154</v>
      </c>
      <c r="EM73">
        <f t="shared" si="74"/>
        <v>9.0322580645159611</v>
      </c>
      <c r="EN73">
        <f t="shared" si="75"/>
        <v>13.548387096773951</v>
      </c>
      <c r="EO73">
        <f t="shared" si="76"/>
        <v>30.967741935483712</v>
      </c>
      <c r="EP73">
        <f t="shared" si="77"/>
        <v>33.548387096773872</v>
      </c>
      <c r="EQ73">
        <f t="shared" si="78"/>
        <v>15.483870967741764</v>
      </c>
      <c r="ER73">
        <f t="shared" si="79"/>
        <v>12.903225806451395</v>
      </c>
      <c r="ES73">
        <f t="shared" si="80"/>
        <v>3.2258064516127138</v>
      </c>
      <c r="ET73">
        <f t="shared" si="81"/>
        <v>21.290322580644915</v>
      </c>
      <c r="EU73">
        <f t="shared" si="82"/>
        <v>0.6451612903223668</v>
      </c>
      <c r="EV73">
        <f t="shared" si="83"/>
        <v>32.903225806451431</v>
      </c>
      <c r="EW73">
        <f t="shared" si="84"/>
        <v>16.774193548386947</v>
      </c>
      <c r="EX73">
        <f t="shared" si="85"/>
        <v>9.6774193548385146</v>
      </c>
      <c r="EY73">
        <f t="shared" si="86"/>
        <v>2.5806451612900849</v>
      </c>
      <c r="EZ73">
        <f t="shared" si="87"/>
        <v>21.290322580644915</v>
      </c>
      <c r="FA73">
        <f t="shared" si="88"/>
        <v>7.0967741935482431</v>
      </c>
      <c r="FB73">
        <f t="shared" si="89"/>
        <v>-3.2258064516130878</v>
      </c>
      <c r="FC73">
        <f t="shared" si="90"/>
        <v>1.9354838709676243</v>
      </c>
      <c r="FD73">
        <f t="shared" si="91"/>
        <v>-5.4838709677421198</v>
      </c>
      <c r="FE73">
        <f t="shared" si="92"/>
        <v>-5.4838709677421198</v>
      </c>
      <c r="FF73">
        <f t="shared" si="93"/>
        <v>-10.322580645161425</v>
      </c>
      <c r="FG73">
        <f t="shared" si="94"/>
        <v>6.4516129032256151</v>
      </c>
      <c r="FH73">
        <f t="shared" si="95"/>
        <v>-0.64516129032281599</v>
      </c>
      <c r="FI73">
        <f t="shared" si="96"/>
        <v>17.419354838709573</v>
      </c>
      <c r="FJ73">
        <f t="shared" si="97"/>
        <v>-3.2258064516130878</v>
      </c>
      <c r="FK73">
        <f t="shared" si="98"/>
        <v>6.4516129032256151</v>
      </c>
      <c r="FL73">
        <f t="shared" si="99"/>
        <v>34.193548387096499</v>
      </c>
      <c r="FM73">
        <f t="shared" si="100"/>
        <v>6.4516129032256151</v>
      </c>
      <c r="FN73">
        <f t="shared" si="101"/>
        <v>7.7419354838708152</v>
      </c>
      <c r="FO73">
        <f t="shared" si="102"/>
        <v>-2.5806451612905339</v>
      </c>
      <c r="FP73">
        <f t="shared" si="103"/>
        <v>-5.1612903225808058</v>
      </c>
      <c r="FQ73">
        <f t="shared" si="104"/>
        <v>72.258064516128826</v>
      </c>
      <c r="FR73">
        <f t="shared" si="105"/>
        <v>-6.4516129032260627</v>
      </c>
      <c r="FS73">
        <f t="shared" si="106"/>
        <v>-11.612903225806589</v>
      </c>
      <c r="FT73">
        <f t="shared" si="107"/>
        <v>10.96774193548368</v>
      </c>
      <c r="FU73">
        <f t="shared" si="108"/>
        <v>-8.3870967741937079</v>
      </c>
      <c r="FV73">
        <f t="shared" si="109"/>
        <v>5.8064516129030599</v>
      </c>
      <c r="FW73">
        <f t="shared" si="110"/>
        <v>-1.2903225806453698</v>
      </c>
      <c r="FX73">
        <f t="shared" si="111"/>
        <v>-21.290322580645292</v>
      </c>
    </row>
    <row r="74" spans="1:180">
      <c r="A74">
        <v>67</v>
      </c>
      <c r="B74">
        <v>0</v>
      </c>
      <c r="C74">
        <v>0</v>
      </c>
      <c r="E74" s="20">
        <v>86.180000000000149</v>
      </c>
      <c r="F74" s="20">
        <v>83.699999999999974</v>
      </c>
      <c r="G74" s="20">
        <v>78.119999999999933</v>
      </c>
      <c r="H74" s="20">
        <v>69.440000000000069</v>
      </c>
      <c r="I74" s="20">
        <v>90.210000000000036</v>
      </c>
      <c r="J74" s="20">
        <v>67.88999999999993</v>
      </c>
      <c r="K74" s="51">
        <v>81.529999999999859</v>
      </c>
      <c r="L74" s="20">
        <v>76.880000000000152</v>
      </c>
      <c r="M74" s="20">
        <v>71.92000000000003</v>
      </c>
      <c r="N74" s="20">
        <v>67.269999999999968</v>
      </c>
      <c r="O74" s="20">
        <v>70.370000000000033</v>
      </c>
      <c r="P74" s="20">
        <v>76.569999999999936</v>
      </c>
      <c r="Q74" s="20">
        <v>59.519999999999932</v>
      </c>
      <c r="R74" s="20">
        <v>72.230000000000217</v>
      </c>
      <c r="S74" s="20">
        <v>71.299999999999855</v>
      </c>
      <c r="T74" s="20">
        <v>70.989999999999938</v>
      </c>
      <c r="U74" s="20">
        <v>71.920000000000286</v>
      </c>
      <c r="V74" s="20">
        <v>69.439999999999898</v>
      </c>
      <c r="W74" s="20">
        <v>56.419999999999966</v>
      </c>
      <c r="X74" s="20">
        <v>75.949999999999974</v>
      </c>
      <c r="Y74" s="20">
        <v>74.090000000000103</v>
      </c>
      <c r="Z74" s="20">
        <v>65.100000000000009</v>
      </c>
      <c r="AA74" s="20">
        <v>66.03</v>
      </c>
      <c r="AB74" s="20">
        <v>72.850000000000009</v>
      </c>
      <c r="AC74" s="20">
        <v>77.189999999999927</v>
      </c>
      <c r="AD74" s="20">
        <v>75.329999999999799</v>
      </c>
      <c r="AE74" s="20">
        <v>59.520000000000209</v>
      </c>
      <c r="AF74" s="20">
        <v>68.199999999999932</v>
      </c>
      <c r="AG74" s="20">
        <v>80.910000000000011</v>
      </c>
      <c r="AH74" s="20">
        <v>86.18</v>
      </c>
      <c r="AI74" s="20">
        <v>60.450000000000031</v>
      </c>
      <c r="AJ74" s="20">
        <v>75.019999999999939</v>
      </c>
      <c r="AK74" s="20">
        <v>76.569999999999993</v>
      </c>
      <c r="AL74" s="20">
        <v>69.439999999999728</v>
      </c>
      <c r="AM74" s="20">
        <v>61.690000000000282</v>
      </c>
      <c r="AN74" s="20">
        <v>82.459999999999781</v>
      </c>
      <c r="AO74" s="20">
        <v>66.030000000000143</v>
      </c>
      <c r="AP74" s="20">
        <v>71.609999999999857</v>
      </c>
      <c r="AQ74" s="20">
        <v>76.260000000000133</v>
      </c>
      <c r="AR74" s="20">
        <v>75.019999999999939</v>
      </c>
      <c r="AS74" s="20">
        <v>75.019999999999939</v>
      </c>
      <c r="AT74" s="20">
        <v>59.830000000000105</v>
      </c>
      <c r="AU74" s="20">
        <v>76.260000000000076</v>
      </c>
      <c r="AV74" s="20">
        <v>72.539999999999935</v>
      </c>
      <c r="AW74" s="20">
        <v>66.650000000000205</v>
      </c>
      <c r="AX74" s="20">
        <v>65.099999999999895</v>
      </c>
      <c r="AY74" s="20">
        <v>74.400000000000006</v>
      </c>
      <c r="AZ74" s="20">
        <v>72.850000000000065</v>
      </c>
      <c r="BA74" s="20">
        <v>77.19000000000004</v>
      </c>
      <c r="BB74" s="20">
        <v>65.720000000000283</v>
      </c>
      <c r="BC74" s="20">
        <v>76.569999999999851</v>
      </c>
      <c r="BD74" s="20">
        <v>70.990000000000137</v>
      </c>
      <c r="BE74" s="20">
        <v>94.859999999999928</v>
      </c>
      <c r="BF74" s="20">
        <v>56.109999999999893</v>
      </c>
      <c r="BG74" s="20">
        <v>63.860000000000106</v>
      </c>
      <c r="BH74" s="20">
        <v>69.43999999999987</v>
      </c>
      <c r="BI74" s="20">
        <v>72.230000000000103</v>
      </c>
      <c r="BJ74" s="20">
        <v>78.120000000000147</v>
      </c>
      <c r="BK74" s="20">
        <v>60.759999999999927</v>
      </c>
      <c r="BL74" s="20">
        <v>96.72</v>
      </c>
      <c r="BM74" s="20">
        <v>71.299999999999855</v>
      </c>
      <c r="BN74" s="52">
        <v>38.75</v>
      </c>
      <c r="BO74" s="17">
        <f t="shared" si="112"/>
        <v>70.89700000000002</v>
      </c>
      <c r="BP74" s="26">
        <f t="shared" si="113"/>
        <v>71.79023255813955</v>
      </c>
      <c r="BQ74" s="17">
        <f t="shared" si="0"/>
        <v>71.018181818181816</v>
      </c>
      <c r="BR74">
        <f t="shared" si="1"/>
        <v>1.1637168141592902</v>
      </c>
      <c r="BS74">
        <f t="shared" si="2"/>
        <v>1.0651395848246259</v>
      </c>
      <c r="BT74">
        <f t="shared" si="3"/>
        <v>0.99428571428571433</v>
      </c>
      <c r="BU74">
        <f t="shared" si="4"/>
        <v>0.93133047210300346</v>
      </c>
      <c r="BV74">
        <f t="shared" si="5"/>
        <v>0.94452149791955686</v>
      </c>
      <c r="BW74">
        <f t="shared" si="6"/>
        <v>0.94757033248081723</v>
      </c>
      <c r="BX74">
        <f t="shared" si="7"/>
        <v>0.88479262672810965</v>
      </c>
      <c r="BY74">
        <f t="shared" si="8"/>
        <v>0.99714693295292722</v>
      </c>
      <c r="BZ74">
        <f t="shared" si="9"/>
        <v>0.98081023454157645</v>
      </c>
      <c r="CA74">
        <f t="shared" si="10"/>
        <v>0.96692470091484684</v>
      </c>
      <c r="CB74">
        <f t="shared" si="11"/>
        <v>1.0642201834862433</v>
      </c>
      <c r="CC74">
        <f t="shared" si="12"/>
        <v>0.89243027888446069</v>
      </c>
      <c r="CD74">
        <f t="shared" si="13"/>
        <v>0.89215686274509809</v>
      </c>
      <c r="CE74">
        <f t="shared" si="14"/>
        <v>0.96330275229357765</v>
      </c>
      <c r="CF74">
        <f t="shared" si="15"/>
        <v>0.98624484181568239</v>
      </c>
      <c r="CG74">
        <f t="shared" si="16"/>
        <v>0.94170403587444018</v>
      </c>
      <c r="CH74">
        <f t="shared" si="17"/>
        <v>0.90509915014164322</v>
      </c>
      <c r="CI74">
        <f t="shared" si="18"/>
        <v>1.0269482884195191</v>
      </c>
      <c r="CJ74">
        <f t="shared" si="19"/>
        <v>0.99533644237175145</v>
      </c>
      <c r="CK74">
        <f t="shared" si="20"/>
        <v>0.96047430830039193</v>
      </c>
      <c r="CL74">
        <f t="shared" si="21"/>
        <v>0.91646778042959898</v>
      </c>
      <c r="CM74">
        <f t="shared" si="22"/>
        <v>1.0053313023610033</v>
      </c>
      <c r="CN74">
        <f t="shared" si="23"/>
        <v>1.042609853528629</v>
      </c>
      <c r="CO74">
        <f t="shared" si="24"/>
        <v>1.0229990800367983</v>
      </c>
      <c r="CP74">
        <f t="shared" si="25"/>
        <v>0.92894005557761017</v>
      </c>
      <c r="CQ74">
        <f t="shared" si="26"/>
        <v>0.90806754221388342</v>
      </c>
      <c r="CR74">
        <f t="shared" si="27"/>
        <v>0.94575622208040788</v>
      </c>
      <c r="CS74">
        <f t="shared" si="28"/>
        <v>1.0847457627118613</v>
      </c>
      <c r="CT74">
        <f t="shared" si="29"/>
        <v>0.89304412864622607</v>
      </c>
      <c r="CU74">
        <f t="shared" si="30"/>
        <v>0.9690346083788679</v>
      </c>
      <c r="CV74">
        <f t="shared" si="31"/>
        <v>0.94666666666666877</v>
      </c>
      <c r="CW74">
        <f t="shared" si="32"/>
        <v>0.99712230215827147</v>
      </c>
      <c r="CX74">
        <f t="shared" si="33"/>
        <v>0.96219035202086312</v>
      </c>
      <c r="CY74">
        <f t="shared" si="34"/>
        <v>0.96286472148540991</v>
      </c>
      <c r="CZ74">
        <f t="shared" si="35"/>
        <v>0.96286472148540991</v>
      </c>
      <c r="DA74">
        <f t="shared" si="36"/>
        <v>0.93993506493506584</v>
      </c>
      <c r="DB74">
        <f t="shared" si="37"/>
        <v>0.99595141700404966</v>
      </c>
      <c r="DC74">
        <f t="shared" si="38"/>
        <v>0.92734478203434512</v>
      </c>
      <c r="DD74">
        <f t="shared" si="39"/>
        <v>0.92739036664270547</v>
      </c>
      <c r="DE74">
        <f t="shared" si="40"/>
        <v>0.9647779479326174</v>
      </c>
      <c r="DF74">
        <f t="shared" si="41"/>
        <v>0.94799210006583212</v>
      </c>
      <c r="DG74">
        <f t="shared" si="42"/>
        <v>0.95528455284552927</v>
      </c>
      <c r="DH74">
        <f t="shared" si="43"/>
        <v>1.0094594594594606</v>
      </c>
      <c r="DI74">
        <f t="shared" si="44"/>
        <v>1.0023640661938567</v>
      </c>
      <c r="DJ74">
        <f t="shared" si="45"/>
        <v>0.95798319327730874</v>
      </c>
      <c r="DK74">
        <f t="shared" si="46"/>
        <v>0.95682451253482104</v>
      </c>
      <c r="DL74">
        <f t="shared" si="47"/>
        <v>1.0521489971346691</v>
      </c>
      <c r="DM74">
        <f t="shared" si="48"/>
        <v>0.92425531914893455</v>
      </c>
      <c r="DN74">
        <f t="shared" si="49"/>
        <v>0.95296838858905442</v>
      </c>
      <c r="DO74">
        <f t="shared" si="50"/>
        <v>0.99851411589895778</v>
      </c>
      <c r="DP74">
        <f t="shared" si="51"/>
        <v>1.0340236686390547</v>
      </c>
      <c r="DQ74">
        <f t="shared" si="52"/>
        <v>1.0784593437945806</v>
      </c>
      <c r="DR74">
        <f t="shared" si="53"/>
        <v>0.91375291375291234</v>
      </c>
      <c r="DS74">
        <f t="shared" si="54"/>
        <v>0.93787575150300562</v>
      </c>
      <c r="DT74">
        <f t="shared" si="55"/>
        <v>0.9772808204543838</v>
      </c>
      <c r="DU74">
        <f t="shared" si="56"/>
        <v>0.96765730018624996</v>
      </c>
      <c r="DV74">
        <f t="shared" si="57"/>
        <v>0.9772808204543838</v>
      </c>
      <c r="DW74">
        <f t="shared" si="58"/>
        <v>0</v>
      </c>
      <c r="DX74">
        <f t="shared" si="59"/>
        <v>-5.7034220532315896</v>
      </c>
      <c r="DY74">
        <f t="shared" si="60"/>
        <v>-11.787072243345818</v>
      </c>
      <c r="DZ74">
        <f t="shared" si="61"/>
        <v>-17.490494296577843</v>
      </c>
      <c r="EA74">
        <f t="shared" si="62"/>
        <v>-13.688212927756465</v>
      </c>
      <c r="EB74">
        <f t="shared" si="63"/>
        <v>-6.0836501901139846</v>
      </c>
      <c r="EC74">
        <f t="shared" si="64"/>
        <v>-26.996197718631137</v>
      </c>
      <c r="ED74">
        <f t="shared" si="65"/>
        <v>-11.406844106463458</v>
      </c>
      <c r="EE74">
        <f t="shared" si="66"/>
        <v>-12.547528517110292</v>
      </c>
      <c r="EF74">
        <f t="shared" si="67"/>
        <v>-12.92775665399232</v>
      </c>
      <c r="EG74">
        <f t="shared" si="68"/>
        <v>-11.787072243345504</v>
      </c>
      <c r="EH74">
        <f t="shared" si="69"/>
        <v>-14.828897338403019</v>
      </c>
      <c r="EI74">
        <f t="shared" si="70"/>
        <v>-30.798479087452392</v>
      </c>
      <c r="EJ74">
        <f t="shared" si="71"/>
        <v>-6.8441064638781963</v>
      </c>
      <c r="EK74">
        <f t="shared" si="72"/>
        <v>-9.1254752851708201</v>
      </c>
      <c r="EL74">
        <f t="shared" si="73"/>
        <v>-20.152091254752701</v>
      </c>
      <c r="EM74">
        <f t="shared" si="74"/>
        <v>-19.011406844106322</v>
      </c>
      <c r="EN74">
        <f t="shared" si="75"/>
        <v>-10.646387832699455</v>
      </c>
      <c r="EO74">
        <f t="shared" si="76"/>
        <v>-5.3231939163497364</v>
      </c>
      <c r="EP74">
        <f t="shared" si="77"/>
        <v>-7.604562737642671</v>
      </c>
      <c r="EQ74">
        <f t="shared" si="78"/>
        <v>-26.996197718630793</v>
      </c>
      <c r="ER74">
        <f t="shared" si="79"/>
        <v>-16.349809885931499</v>
      </c>
      <c r="ES74">
        <f t="shared" si="80"/>
        <v>-0.76045627376407376</v>
      </c>
      <c r="ET74">
        <f t="shared" si="81"/>
        <v>5.7034220532321305</v>
      </c>
      <c r="EU74">
        <f t="shared" si="82"/>
        <v>-25.855513307984623</v>
      </c>
      <c r="EV74">
        <f t="shared" si="83"/>
        <v>-7.9847908745246308</v>
      </c>
      <c r="EW74">
        <f t="shared" si="84"/>
        <v>-6.0836501901139144</v>
      </c>
      <c r="EX74">
        <f t="shared" si="85"/>
        <v>-14.82889733840323</v>
      </c>
      <c r="EY74">
        <f t="shared" si="86"/>
        <v>-24.334600760455796</v>
      </c>
      <c r="EZ74">
        <f t="shared" si="87"/>
        <v>1.1406844106462937</v>
      </c>
      <c r="FA74">
        <f t="shared" si="88"/>
        <v>-19.011406844106148</v>
      </c>
      <c r="FB74">
        <f t="shared" si="89"/>
        <v>-12.167300380228161</v>
      </c>
      <c r="FC74">
        <f t="shared" si="90"/>
        <v>-6.4638783269958724</v>
      </c>
      <c r="FD74">
        <f t="shared" si="91"/>
        <v>-7.9847908745246308</v>
      </c>
      <c r="FE74">
        <f t="shared" si="92"/>
        <v>-7.9847908745246308</v>
      </c>
      <c r="FF74">
        <f t="shared" si="93"/>
        <v>-26.615969581748793</v>
      </c>
      <c r="FG74">
        <f t="shared" si="94"/>
        <v>-6.4638783269959426</v>
      </c>
      <c r="FH74">
        <f t="shared" si="95"/>
        <v>-11.026615969581673</v>
      </c>
      <c r="FI74">
        <f t="shared" si="96"/>
        <v>-18.250950570341811</v>
      </c>
      <c r="FJ74">
        <f t="shared" si="97"/>
        <v>-20.152091254752843</v>
      </c>
      <c r="FK74">
        <f t="shared" si="98"/>
        <v>-8.7452471482888079</v>
      </c>
      <c r="FL74">
        <f t="shared" si="99"/>
        <v>-10.646387832699384</v>
      </c>
      <c r="FM74">
        <f t="shared" si="100"/>
        <v>-5.3231939163495969</v>
      </c>
      <c r="FN74">
        <f t="shared" si="101"/>
        <v>-19.391634980988108</v>
      </c>
      <c r="FO74">
        <f t="shared" si="102"/>
        <v>-6.0836501901140885</v>
      </c>
      <c r="FP74">
        <f t="shared" si="103"/>
        <v>-12.927756653992075</v>
      </c>
      <c r="FQ74">
        <f t="shared" si="104"/>
        <v>16.34980988593167</v>
      </c>
      <c r="FR74">
        <f t="shared" si="105"/>
        <v>-31.178707224334612</v>
      </c>
      <c r="FS74">
        <f t="shared" si="106"/>
        <v>-21.673003802281105</v>
      </c>
      <c r="FT74">
        <f t="shared" si="107"/>
        <v>-14.828897338403054</v>
      </c>
      <c r="FU74">
        <f t="shared" si="108"/>
        <v>-11.406844106463598</v>
      </c>
      <c r="FV74">
        <f t="shared" si="109"/>
        <v>-4.1825095057030763</v>
      </c>
      <c r="FW74">
        <f t="shared" si="110"/>
        <v>-25.475285171102623</v>
      </c>
      <c r="FX74">
        <f t="shared" si="111"/>
        <v>18.631178707224539</v>
      </c>
    </row>
    <row r="75" spans="1:180">
      <c r="A75">
        <v>68</v>
      </c>
      <c r="B75">
        <v>0</v>
      </c>
      <c r="C75">
        <v>2</v>
      </c>
      <c r="E75" s="21">
        <v>59.20999999999993</v>
      </c>
      <c r="F75" s="21">
        <v>63.86000000000007</v>
      </c>
      <c r="G75" s="21">
        <v>62.310000000000073</v>
      </c>
      <c r="H75" s="21">
        <v>61.689999999999863</v>
      </c>
      <c r="I75" s="21">
        <v>71.30000000000021</v>
      </c>
      <c r="J75" s="21">
        <v>63.549999999999862</v>
      </c>
      <c r="K75" s="53">
        <v>60.450000000000109</v>
      </c>
      <c r="L75" s="21">
        <v>78.400000000000006</v>
      </c>
      <c r="M75" s="21">
        <v>100.45000000000005</v>
      </c>
      <c r="N75" s="21">
        <v>116.62000000000006</v>
      </c>
      <c r="O75" s="21">
        <v>100.44999999999999</v>
      </c>
      <c r="P75" s="21">
        <v>112.20999999999997</v>
      </c>
      <c r="Q75" s="21">
        <v>104.86000000000004</v>
      </c>
      <c r="R75" s="21">
        <v>101.92000000000003</v>
      </c>
      <c r="S75" s="21">
        <v>113.18999999999998</v>
      </c>
      <c r="T75" s="21">
        <v>96.039999999999978</v>
      </c>
      <c r="U75" s="21">
        <v>98.979999999999947</v>
      </c>
      <c r="V75" s="21">
        <v>92.119999999999919</v>
      </c>
      <c r="W75" s="21">
        <v>81.830000000000027</v>
      </c>
      <c r="X75" s="21">
        <v>74.480000000000018</v>
      </c>
      <c r="Y75" s="21">
        <v>84.769999999999953</v>
      </c>
      <c r="Z75" s="21">
        <v>99.47000000000007</v>
      </c>
      <c r="AA75" s="21">
        <v>83.789999999999978</v>
      </c>
      <c r="AB75" s="21">
        <v>76.44000000000004</v>
      </c>
      <c r="AC75" s="21">
        <v>93.099999999999937</v>
      </c>
      <c r="AD75" s="21">
        <v>90.65</v>
      </c>
      <c r="AE75" s="21">
        <v>77.419999999999987</v>
      </c>
      <c r="AF75" s="21">
        <v>56.840000000000032</v>
      </c>
      <c r="AG75" s="21">
        <v>40.17999999999995</v>
      </c>
      <c r="AH75" s="21">
        <v>72.520000000000067</v>
      </c>
      <c r="AI75" s="21">
        <v>74.969999999999985</v>
      </c>
      <c r="AJ75" s="21">
        <v>89.669999999999973</v>
      </c>
      <c r="AK75" s="21">
        <v>82.80999999999996</v>
      </c>
      <c r="AL75" s="21">
        <v>82.80999999999996</v>
      </c>
      <c r="AM75" s="21">
        <v>82.810000000000031</v>
      </c>
      <c r="AN75" s="21">
        <v>93.589999999999975</v>
      </c>
      <c r="AO75" s="21">
        <v>73.990000000000052</v>
      </c>
      <c r="AP75" s="21">
        <v>114.16999999999999</v>
      </c>
      <c r="AQ75" s="21">
        <v>96.530000000000015</v>
      </c>
      <c r="AR75" s="20">
        <v>86.730000000000018</v>
      </c>
      <c r="AS75" s="20">
        <v>86.730000000000018</v>
      </c>
      <c r="AT75" s="21">
        <v>87.220000000000056</v>
      </c>
      <c r="AU75" s="21">
        <v>105.83999999999997</v>
      </c>
      <c r="AV75" s="21">
        <v>109.76000000000003</v>
      </c>
      <c r="AW75" s="21">
        <v>112.7</v>
      </c>
      <c r="AX75" s="21">
        <v>87.220000000000056</v>
      </c>
      <c r="AY75" s="21">
        <v>113.18999999999998</v>
      </c>
      <c r="AZ75" s="21">
        <v>116.12999999999995</v>
      </c>
      <c r="BA75" s="21">
        <v>101.43000000000009</v>
      </c>
      <c r="BB75" s="21">
        <v>94.080000000000084</v>
      </c>
      <c r="BC75" s="21">
        <v>107.79999999999994</v>
      </c>
      <c r="BD75" s="21">
        <v>96.040000000000049</v>
      </c>
      <c r="BE75" s="21">
        <v>131.32000000000008</v>
      </c>
      <c r="BF75" s="21">
        <v>84.280000000000015</v>
      </c>
      <c r="BG75" s="21">
        <v>79.86999999999999</v>
      </c>
      <c r="BH75" s="21">
        <v>92.609999999999971</v>
      </c>
      <c r="BI75" s="21">
        <v>83.789999999999978</v>
      </c>
      <c r="BJ75" s="21">
        <v>90.159999999999897</v>
      </c>
      <c r="BK75" s="21">
        <v>99.47000000000007</v>
      </c>
      <c r="BL75" s="21">
        <v>119.07</v>
      </c>
      <c r="BM75" s="21">
        <v>78.890000000000043</v>
      </c>
      <c r="BN75" s="54">
        <v>46.060000000000031</v>
      </c>
      <c r="BO75" s="17">
        <f t="shared" si="112"/>
        <v>102.312</v>
      </c>
      <c r="BP75" s="26">
        <f t="shared" si="113"/>
        <v>90.706976744186065</v>
      </c>
      <c r="BQ75" s="17">
        <f t="shared" si="0"/>
        <v>91.790363636363651</v>
      </c>
      <c r="BR75">
        <f t="shared" si="1"/>
        <v>0.86283185840708132</v>
      </c>
      <c r="BS75">
        <f t="shared" si="2"/>
        <v>1.0861985360334354</v>
      </c>
      <c r="BT75">
        <f t="shared" si="3"/>
        <v>1.388709677419355</v>
      </c>
      <c r="BU75">
        <f t="shared" si="4"/>
        <v>1.6145645853523467</v>
      </c>
      <c r="BV75">
        <f t="shared" si="5"/>
        <v>1.3482618227372378</v>
      </c>
      <c r="BW75">
        <f t="shared" si="6"/>
        <v>1.3886230509033899</v>
      </c>
      <c r="BX75">
        <f t="shared" si="7"/>
        <v>1.5587929240374616</v>
      </c>
      <c r="BY75">
        <f t="shared" si="8"/>
        <v>1.4070222263126411</v>
      </c>
      <c r="BZ75">
        <f t="shared" si="9"/>
        <v>1.5570534424650948</v>
      </c>
      <c r="CA75">
        <f t="shared" si="10"/>
        <v>1.3081201334816446</v>
      </c>
      <c r="CB75">
        <f t="shared" si="11"/>
        <v>1.4646345072506657</v>
      </c>
      <c r="CC75">
        <f t="shared" si="12"/>
        <v>1.1839095231975312</v>
      </c>
      <c r="CD75">
        <f t="shared" si="13"/>
        <v>1.2939595192915889</v>
      </c>
      <c r="CE75">
        <f t="shared" si="14"/>
        <v>0.94465818289434766</v>
      </c>
      <c r="CF75">
        <f t="shared" si="15"/>
        <v>1.1284110573723207</v>
      </c>
      <c r="CG75">
        <f t="shared" si="16"/>
        <v>1.438883263416753</v>
      </c>
      <c r="CH75">
        <f t="shared" si="17"/>
        <v>1.1485424472265375</v>
      </c>
      <c r="CI75">
        <f t="shared" si="18"/>
        <v>1.0775556234288</v>
      </c>
      <c r="CJ75">
        <f t="shared" si="19"/>
        <v>1.2004899959167001</v>
      </c>
      <c r="CK75">
        <f t="shared" si="20"/>
        <v>1.1558077266352154</v>
      </c>
      <c r="CL75">
        <f t="shared" si="21"/>
        <v>1.1920856109015339</v>
      </c>
      <c r="CM75">
        <f t="shared" si="22"/>
        <v>0.83787435815541822</v>
      </c>
      <c r="CN75">
        <f t="shared" si="23"/>
        <v>0.51776126455049132</v>
      </c>
      <c r="CO75">
        <f t="shared" si="24"/>
        <v>0.86084814671929311</v>
      </c>
      <c r="CP75">
        <f t="shared" si="25"/>
        <v>1.1520700738900478</v>
      </c>
      <c r="CQ75">
        <f t="shared" si="26"/>
        <v>1.085396114507051</v>
      </c>
      <c r="CR75">
        <f t="shared" si="27"/>
        <v>1.0228297342363661</v>
      </c>
      <c r="CS75">
        <f t="shared" si="28"/>
        <v>1.2936030617823955</v>
      </c>
      <c r="CT75">
        <f t="shared" si="29"/>
        <v>1.1987839891910141</v>
      </c>
      <c r="CU75">
        <f t="shared" si="30"/>
        <v>1.099829602209295</v>
      </c>
      <c r="CV75">
        <f t="shared" si="31"/>
        <v>1.0607885304659506</v>
      </c>
      <c r="CW75">
        <f t="shared" si="32"/>
        <v>1.5897423996286841</v>
      </c>
      <c r="CX75">
        <f t="shared" si="33"/>
        <v>1.2179417083736397</v>
      </c>
      <c r="CY75">
        <f t="shared" si="34"/>
        <v>1.1131599212800545</v>
      </c>
      <c r="CZ75">
        <f t="shared" si="35"/>
        <v>1.1131599212800545</v>
      </c>
      <c r="DA75">
        <f t="shared" si="36"/>
        <v>1.3702346041055715</v>
      </c>
      <c r="DB75">
        <f t="shared" si="37"/>
        <v>1.3822645944887029</v>
      </c>
      <c r="DC75">
        <f t="shared" si="38"/>
        <v>1.4031618869050158</v>
      </c>
      <c r="DD75">
        <f t="shared" si="39"/>
        <v>1.5681454511722819</v>
      </c>
      <c r="DE75">
        <f t="shared" si="40"/>
        <v>1.2925949711011226</v>
      </c>
      <c r="DF75">
        <f t="shared" si="41"/>
        <v>1.4422476586888644</v>
      </c>
      <c r="DG75">
        <f t="shared" si="42"/>
        <v>1.5228166797797003</v>
      </c>
      <c r="DH75">
        <f t="shared" si="43"/>
        <v>1.3264603312990428</v>
      </c>
      <c r="DI75">
        <f t="shared" si="44"/>
        <v>1.4349119194692288</v>
      </c>
      <c r="DJ75">
        <f t="shared" si="45"/>
        <v>1.3487082177784253</v>
      </c>
      <c r="DK75">
        <f t="shared" si="46"/>
        <v>1.2944559259592068</v>
      </c>
      <c r="DL75">
        <f t="shared" si="47"/>
        <v>1.4565486643867274</v>
      </c>
      <c r="DM75">
        <f t="shared" si="48"/>
        <v>1.3882772820864795</v>
      </c>
      <c r="DN75">
        <f t="shared" si="49"/>
        <v>1.1918820105951713</v>
      </c>
      <c r="DO75">
        <f t="shared" si="50"/>
        <v>1.3316876767483097</v>
      </c>
      <c r="DP75">
        <f t="shared" si="51"/>
        <v>1.1995132658904366</v>
      </c>
      <c r="DQ75">
        <f t="shared" si="52"/>
        <v>1.2446735078919495</v>
      </c>
      <c r="DR75">
        <f t="shared" si="53"/>
        <v>1.4959019475148514</v>
      </c>
      <c r="DS75">
        <f t="shared" si="54"/>
        <v>1.1545995216238925</v>
      </c>
      <c r="DT75">
        <f t="shared" si="55"/>
        <v>1.4103213859871204</v>
      </c>
      <c r="DU75">
        <f t="shared" si="56"/>
        <v>1.222635240152657</v>
      </c>
      <c r="DV75">
        <f t="shared" si="57"/>
        <v>1.4103213859871204</v>
      </c>
      <c r="DW75">
        <f t="shared" si="58"/>
        <v>0</v>
      </c>
      <c r="DX75">
        <f t="shared" si="59"/>
        <v>29.693961952026243</v>
      </c>
      <c r="DY75">
        <f t="shared" si="60"/>
        <v>66.170388751033684</v>
      </c>
      <c r="DZ75">
        <f t="shared" si="61"/>
        <v>92.919768403639125</v>
      </c>
      <c r="EA75">
        <f t="shared" si="62"/>
        <v>66.170388751033599</v>
      </c>
      <c r="EB75">
        <f t="shared" si="63"/>
        <v>85.624483043837486</v>
      </c>
      <c r="EC75">
        <f t="shared" si="64"/>
        <v>73.465674110835153</v>
      </c>
      <c r="ED75">
        <f t="shared" si="65"/>
        <v>68.602150537634159</v>
      </c>
      <c r="EE75">
        <f t="shared" si="66"/>
        <v>87.245657568237846</v>
      </c>
      <c r="EF75">
        <f t="shared" si="67"/>
        <v>58.875103391232095</v>
      </c>
      <c r="EG75">
        <f t="shared" si="68"/>
        <v>63.738626964433031</v>
      </c>
      <c r="EH75">
        <f t="shared" si="69"/>
        <v>52.390405293630693</v>
      </c>
      <c r="EI75">
        <f t="shared" si="70"/>
        <v>35.368072787427423</v>
      </c>
      <c r="EJ75">
        <f t="shared" si="71"/>
        <v>23.209263854424954</v>
      </c>
      <c r="EK75">
        <f t="shared" si="72"/>
        <v>40.231596360628288</v>
      </c>
      <c r="EL75">
        <f t="shared" si="73"/>
        <v>64.549214226633396</v>
      </c>
      <c r="EM75">
        <f t="shared" si="74"/>
        <v>38.610421836227999</v>
      </c>
      <c r="EN75">
        <f t="shared" si="75"/>
        <v>26.451612903225648</v>
      </c>
      <c r="EO75">
        <f t="shared" si="76"/>
        <v>54.011579818031052</v>
      </c>
      <c r="EP75">
        <f t="shared" si="77"/>
        <v>49.958643507030345</v>
      </c>
      <c r="EQ75">
        <f t="shared" si="78"/>
        <v>28.072787427625883</v>
      </c>
      <c r="ER75">
        <f t="shared" si="79"/>
        <v>-5.9718775847809287</v>
      </c>
      <c r="ES75">
        <f t="shared" si="80"/>
        <v>-33.53184449958664</v>
      </c>
      <c r="ET75">
        <f t="shared" si="81"/>
        <v>19.966914805624377</v>
      </c>
      <c r="EU75">
        <f t="shared" si="82"/>
        <v>24.019851116625059</v>
      </c>
      <c r="EV75">
        <f t="shared" si="83"/>
        <v>48.337468982629957</v>
      </c>
      <c r="EW75">
        <f t="shared" si="84"/>
        <v>36.989247311827647</v>
      </c>
      <c r="EX75">
        <f t="shared" si="85"/>
        <v>36.989247311827647</v>
      </c>
      <c r="EY75">
        <f t="shared" si="86"/>
        <v>36.989247311827761</v>
      </c>
      <c r="EZ75">
        <f t="shared" si="87"/>
        <v>54.822167080231274</v>
      </c>
      <c r="FA75">
        <f t="shared" si="88"/>
        <v>22.398676592224842</v>
      </c>
      <c r="FB75">
        <f t="shared" si="89"/>
        <v>88.866832092638177</v>
      </c>
      <c r="FC75">
        <f t="shared" si="90"/>
        <v>59.685690653432324</v>
      </c>
      <c r="FD75">
        <f t="shared" si="91"/>
        <v>43.473945409429049</v>
      </c>
      <c r="FE75">
        <f t="shared" si="92"/>
        <v>43.473945409429049</v>
      </c>
      <c r="FF75">
        <f t="shared" si="93"/>
        <v>44.284532671629279</v>
      </c>
      <c r="FG75">
        <f t="shared" si="94"/>
        <v>75.08684863523537</v>
      </c>
      <c r="FH75">
        <f t="shared" si="95"/>
        <v>81.571546732836779</v>
      </c>
      <c r="FI75">
        <f t="shared" si="96"/>
        <v>86.435070306037716</v>
      </c>
      <c r="FJ75">
        <f t="shared" si="97"/>
        <v>44.284532671629279</v>
      </c>
      <c r="FK75">
        <f t="shared" si="98"/>
        <v>87.245657568237846</v>
      </c>
      <c r="FL75">
        <f t="shared" si="99"/>
        <v>92.109181141438782</v>
      </c>
      <c r="FM75">
        <f t="shared" si="100"/>
        <v>67.7915632754341</v>
      </c>
      <c r="FN75">
        <f t="shared" si="101"/>
        <v>55.632754342431625</v>
      </c>
      <c r="FO75">
        <f t="shared" si="102"/>
        <v>78.329197684035961</v>
      </c>
      <c r="FP75">
        <f t="shared" si="103"/>
        <v>58.875103391232223</v>
      </c>
      <c r="FQ75">
        <f t="shared" si="104"/>
        <v>117.23738626964408</v>
      </c>
      <c r="FR75">
        <f t="shared" si="105"/>
        <v>39.421009098428229</v>
      </c>
      <c r="FS75">
        <f t="shared" si="106"/>
        <v>32.125723738626711</v>
      </c>
      <c r="FT75">
        <f t="shared" si="107"/>
        <v>53.200992555830936</v>
      </c>
      <c r="FU75">
        <f t="shared" si="108"/>
        <v>38.610421836227999</v>
      </c>
      <c r="FV75">
        <f t="shared" si="109"/>
        <v>49.148056244829995</v>
      </c>
      <c r="FW75">
        <f t="shared" si="110"/>
        <v>64.549214226633396</v>
      </c>
      <c r="FX75">
        <f t="shared" si="111"/>
        <v>96.972704714639832</v>
      </c>
    </row>
    <row r="76" spans="1:180">
      <c r="A76">
        <v>69</v>
      </c>
      <c r="B76">
        <v>0</v>
      </c>
      <c r="C76">
        <v>1</v>
      </c>
      <c r="E76" s="20">
        <v>75.019999999999854</v>
      </c>
      <c r="F76" s="20">
        <v>68.820000000000149</v>
      </c>
      <c r="G76" s="20">
        <v>65.719999999999857</v>
      </c>
      <c r="H76" s="20">
        <v>54.250000000000071</v>
      </c>
      <c r="I76" s="20">
        <v>68.510000000000005</v>
      </c>
      <c r="J76" s="20">
        <v>57.969999999999963</v>
      </c>
      <c r="K76" s="51">
        <v>71.92</v>
      </c>
      <c r="L76" s="20">
        <v>133.28</v>
      </c>
      <c r="M76" s="20">
        <v>131.80999999999997</v>
      </c>
      <c r="N76" s="20">
        <v>120.53999999999998</v>
      </c>
      <c r="O76" s="20">
        <v>125.44000000000005</v>
      </c>
      <c r="P76" s="20">
        <v>141.12</v>
      </c>
      <c r="Q76" s="20">
        <v>118.58000000000003</v>
      </c>
      <c r="R76" s="20">
        <v>108.78000000000002</v>
      </c>
      <c r="S76" s="20">
        <v>120.54000000000003</v>
      </c>
      <c r="T76" s="20">
        <v>115.15</v>
      </c>
      <c r="U76" s="20">
        <v>109.75999999999996</v>
      </c>
      <c r="V76" s="20">
        <v>121.52000000000008</v>
      </c>
      <c r="W76" s="20">
        <v>82.80999999999996</v>
      </c>
      <c r="X76" s="20">
        <v>111.72000000000007</v>
      </c>
      <c r="Y76" s="20">
        <v>88.2</v>
      </c>
      <c r="Z76" s="20">
        <v>108.28999999999998</v>
      </c>
      <c r="AA76" s="20">
        <v>97.02</v>
      </c>
      <c r="AB76" s="20">
        <v>101.43000000000002</v>
      </c>
      <c r="AC76" s="20">
        <v>107.31000000000003</v>
      </c>
      <c r="AD76" s="20">
        <v>109.75999999999996</v>
      </c>
      <c r="AE76" s="20">
        <v>71.539999999999978</v>
      </c>
      <c r="AF76" s="20">
        <v>85.75</v>
      </c>
      <c r="AG76" s="20">
        <v>85.75</v>
      </c>
      <c r="AH76" s="20">
        <v>108.78000000000002</v>
      </c>
      <c r="AI76" s="20">
        <v>68.109999999999957</v>
      </c>
      <c r="AJ76" s="20">
        <v>114.6599999999999</v>
      </c>
      <c r="AK76" s="20">
        <v>88.690000000000055</v>
      </c>
      <c r="AL76" s="20">
        <v>77.910000000000039</v>
      </c>
      <c r="AM76" s="20">
        <v>68.600000000000009</v>
      </c>
      <c r="AN76" s="20">
        <v>109.27000000000007</v>
      </c>
      <c r="AO76" s="20">
        <v>67.61999999999999</v>
      </c>
      <c r="AP76" s="20">
        <v>96.040000000000049</v>
      </c>
      <c r="AQ76" s="20">
        <v>84.77</v>
      </c>
      <c r="AR76" s="20">
        <v>81.830000000000027</v>
      </c>
      <c r="AS76" s="20">
        <v>81.830000000000027</v>
      </c>
      <c r="AT76" s="20">
        <v>76.92999999999995</v>
      </c>
      <c r="AU76" s="20">
        <v>83.300000000000011</v>
      </c>
      <c r="AV76" s="20">
        <v>75.460000000000036</v>
      </c>
      <c r="AW76" s="20">
        <v>76.92999999999995</v>
      </c>
      <c r="AX76" s="20">
        <v>73.989999999999981</v>
      </c>
      <c r="AY76" s="20">
        <v>82.320000000000064</v>
      </c>
      <c r="AZ76" s="20">
        <v>92.120000000000061</v>
      </c>
      <c r="BA76" s="20">
        <v>77.909999999999968</v>
      </c>
      <c r="BB76" s="20">
        <v>78.400000000000006</v>
      </c>
      <c r="BC76" s="20">
        <v>82.809999999999889</v>
      </c>
      <c r="BD76" s="20">
        <v>86.730000000000089</v>
      </c>
      <c r="BE76" s="20">
        <v>104.37000000000003</v>
      </c>
      <c r="BF76" s="20">
        <v>67.619999999999919</v>
      </c>
      <c r="BG76" s="20">
        <v>60.760000000000034</v>
      </c>
      <c r="BH76" s="20">
        <v>60.760000000000034</v>
      </c>
      <c r="BI76" s="20">
        <v>65.659999999999968</v>
      </c>
      <c r="BJ76" s="20">
        <v>69.579999999999956</v>
      </c>
      <c r="BK76" s="20">
        <v>86.239999999999981</v>
      </c>
      <c r="BL76" s="20">
        <v>114.66000000000004</v>
      </c>
      <c r="BM76" s="20">
        <v>66.640000000000043</v>
      </c>
      <c r="BN76" s="52">
        <v>44.589999999999975</v>
      </c>
      <c r="BO76" s="17">
        <f t="shared" si="112"/>
        <v>122.50000000000003</v>
      </c>
      <c r="BP76" s="26">
        <f t="shared" si="113"/>
        <v>86.878139534883701</v>
      </c>
      <c r="BQ76" s="17">
        <f t="shared" si="0"/>
        <v>92.217999999999975</v>
      </c>
      <c r="BR76">
        <f t="shared" si="1"/>
        <v>1.0265486725663719</v>
      </c>
      <c r="BS76">
        <f t="shared" si="2"/>
        <v>1.8465375112568401</v>
      </c>
      <c r="BT76">
        <f t="shared" si="3"/>
        <v>1.8222580645161282</v>
      </c>
      <c r="BU76">
        <f t="shared" si="4"/>
        <v>1.6688356638515842</v>
      </c>
      <c r="BV76">
        <f t="shared" si="5"/>
        <v>1.6836830566865029</v>
      </c>
      <c r="BW76">
        <f t="shared" si="6"/>
        <v>1.7463905618348314</v>
      </c>
      <c r="BX76">
        <f t="shared" si="7"/>
        <v>1.7627471383975031</v>
      </c>
      <c r="BY76">
        <f t="shared" si="8"/>
        <v>1.5017256453913763</v>
      </c>
      <c r="BZ76">
        <f t="shared" si="9"/>
        <v>1.6581608088589328</v>
      </c>
      <c r="CA76">
        <f t="shared" si="10"/>
        <v>1.5684093437152375</v>
      </c>
      <c r="CB76">
        <f t="shared" si="11"/>
        <v>1.624149156555194</v>
      </c>
      <c r="CC76">
        <f t="shared" si="12"/>
        <v>1.5617529880478094</v>
      </c>
      <c r="CD76">
        <f t="shared" si="13"/>
        <v>1.3094560404807085</v>
      </c>
      <c r="CE76">
        <f t="shared" si="14"/>
        <v>1.4169872743415219</v>
      </c>
      <c r="CF76">
        <f t="shared" si="15"/>
        <v>1.174069308248658</v>
      </c>
      <c r="CG76">
        <f t="shared" si="16"/>
        <v>1.5664689715029663</v>
      </c>
      <c r="CH76">
        <f t="shared" si="17"/>
        <v>1.3298912546833594</v>
      </c>
      <c r="CI76">
        <f t="shared" si="18"/>
        <v>1.4298334233959074</v>
      </c>
      <c r="CJ76">
        <f t="shared" si="19"/>
        <v>1.3837226795039874</v>
      </c>
      <c r="CK76">
        <f t="shared" si="20"/>
        <v>1.3994644906285845</v>
      </c>
      <c r="CL76">
        <f t="shared" si="21"/>
        <v>1.1015474632381261</v>
      </c>
      <c r="CM76">
        <f t="shared" si="22"/>
        <v>1.2640345920448113</v>
      </c>
      <c r="CN76">
        <f t="shared" si="23"/>
        <v>1.1049783084919036</v>
      </c>
      <c r="CO76">
        <f t="shared" si="24"/>
        <v>1.2912722200789386</v>
      </c>
      <c r="CP76">
        <f t="shared" si="25"/>
        <v>1.046651897194226</v>
      </c>
      <c r="CQ76">
        <f t="shared" si="26"/>
        <v>1.387883556254917</v>
      </c>
      <c r="CR76">
        <f t="shared" si="27"/>
        <v>1.0954566976140974</v>
      </c>
      <c r="CS76">
        <f t="shared" si="28"/>
        <v>1.217058501913616</v>
      </c>
      <c r="CT76">
        <f t="shared" si="29"/>
        <v>0.99307549400439021</v>
      </c>
      <c r="CU76">
        <f t="shared" si="30"/>
        <v>1.2840942476056179</v>
      </c>
      <c r="CV76">
        <f t="shared" si="31"/>
        <v>0.96946236559139776</v>
      </c>
      <c r="CW76">
        <f t="shared" si="32"/>
        <v>1.3372940357391514</v>
      </c>
      <c r="CX76">
        <f t="shared" si="33"/>
        <v>1.0695630230895412</v>
      </c>
      <c r="CY76">
        <f t="shared" si="34"/>
        <v>1.0502695302472831</v>
      </c>
      <c r="CZ76">
        <f t="shared" si="35"/>
        <v>1.0502695302472831</v>
      </c>
      <c r="DA76">
        <f t="shared" si="36"/>
        <v>1.2085777126099688</v>
      </c>
      <c r="DB76">
        <f t="shared" si="37"/>
        <v>1.0878934308475907</v>
      </c>
      <c r="DC76">
        <f t="shared" si="38"/>
        <v>0.96467379724719848</v>
      </c>
      <c r="DD76">
        <f t="shared" si="39"/>
        <v>1.0704297210176004</v>
      </c>
      <c r="DE76">
        <f t="shared" si="40"/>
        <v>1.0965271945857828</v>
      </c>
      <c r="DF76">
        <f t="shared" si="41"/>
        <v>1.048907388137357</v>
      </c>
      <c r="DG76">
        <f t="shared" si="42"/>
        <v>1.2079727248885399</v>
      </c>
      <c r="DH76">
        <f t="shared" si="43"/>
        <v>1.0188753269398432</v>
      </c>
      <c r="DI76">
        <f t="shared" si="44"/>
        <v>1.1957599328910231</v>
      </c>
      <c r="DJ76">
        <f t="shared" si="45"/>
        <v>1.0360531309297896</v>
      </c>
      <c r="DK76">
        <f t="shared" si="46"/>
        <v>1.1689729535447944</v>
      </c>
      <c r="DL76">
        <f t="shared" si="47"/>
        <v>1.1576300952028837</v>
      </c>
      <c r="DM76">
        <f t="shared" si="48"/>
        <v>1.113850377487988</v>
      </c>
      <c r="DN76">
        <f t="shared" si="49"/>
        <v>0.90670778720123524</v>
      </c>
      <c r="DO76">
        <f t="shared" si="50"/>
        <v>0.87369985141159012</v>
      </c>
      <c r="DP76">
        <f t="shared" si="51"/>
        <v>0.93996945982057589</v>
      </c>
      <c r="DQ76">
        <f t="shared" si="52"/>
        <v>0.96056325065574411</v>
      </c>
      <c r="DR76">
        <f t="shared" si="53"/>
        <v>1.296939619520264</v>
      </c>
      <c r="DS76">
        <f t="shared" si="54"/>
        <v>1.1118365763785636</v>
      </c>
      <c r="DT76">
        <f t="shared" si="55"/>
        <v>1.688603192034388</v>
      </c>
      <c r="DU76">
        <f t="shared" si="56"/>
        <v>1.1710265164477203</v>
      </c>
      <c r="DV76">
        <f t="shared" si="57"/>
        <v>1.688603192034388</v>
      </c>
      <c r="DW76">
        <f t="shared" si="58"/>
        <v>0</v>
      </c>
      <c r="DX76">
        <f t="shared" si="59"/>
        <v>85.317018909899886</v>
      </c>
      <c r="DY76">
        <f t="shared" si="60"/>
        <v>83.273081201334776</v>
      </c>
      <c r="DZ76">
        <f t="shared" si="61"/>
        <v>67.6028921023359</v>
      </c>
      <c r="EA76">
        <f t="shared" si="62"/>
        <v>74.416017797552911</v>
      </c>
      <c r="EB76">
        <f t="shared" si="63"/>
        <v>96.218020022246947</v>
      </c>
      <c r="EC76">
        <f t="shared" si="64"/>
        <v>64.877641824249196</v>
      </c>
      <c r="ED76">
        <f t="shared" si="65"/>
        <v>51.251390433815367</v>
      </c>
      <c r="EE76">
        <f t="shared" si="66"/>
        <v>67.602892102335971</v>
      </c>
      <c r="EF76">
        <f t="shared" si="67"/>
        <v>60.108453837597331</v>
      </c>
      <c r="EG76">
        <f t="shared" si="68"/>
        <v>52.614015572858676</v>
      </c>
      <c r="EH76">
        <f t="shared" si="69"/>
        <v>68.965517241379416</v>
      </c>
      <c r="EI76">
        <f t="shared" si="70"/>
        <v>15.14182424916568</v>
      </c>
      <c r="EJ76">
        <f t="shared" si="71"/>
        <v>55.339265850945587</v>
      </c>
      <c r="EK76">
        <f t="shared" si="72"/>
        <v>22.636262513904342</v>
      </c>
      <c r="EL76">
        <f t="shared" si="73"/>
        <v>50.57007786429363</v>
      </c>
      <c r="EM76">
        <f t="shared" si="74"/>
        <v>34.899888765294762</v>
      </c>
      <c r="EN76">
        <f t="shared" si="75"/>
        <v>41.031701890990014</v>
      </c>
      <c r="EO76">
        <f t="shared" si="76"/>
        <v>49.20745272525032</v>
      </c>
      <c r="EP76">
        <f t="shared" si="77"/>
        <v>52.614015572858676</v>
      </c>
      <c r="EQ76">
        <f t="shared" si="78"/>
        <v>-0.5283648498331811</v>
      </c>
      <c r="ER76">
        <f t="shared" si="79"/>
        <v>19.229699666295883</v>
      </c>
      <c r="ES76">
        <f t="shared" si="80"/>
        <v>19.229699666295883</v>
      </c>
      <c r="ET76">
        <f t="shared" si="81"/>
        <v>51.251390433815367</v>
      </c>
      <c r="EU76">
        <f t="shared" si="82"/>
        <v>-5.2975528364850453</v>
      </c>
      <c r="EV76">
        <f t="shared" si="83"/>
        <v>59.427141268075488</v>
      </c>
      <c r="EW76">
        <f t="shared" si="84"/>
        <v>23.3175750834261</v>
      </c>
      <c r="EX76">
        <f t="shared" si="85"/>
        <v>8.3286985539488843</v>
      </c>
      <c r="EY76">
        <f t="shared" si="86"/>
        <v>-4.6162402669632829</v>
      </c>
      <c r="EZ76">
        <f t="shared" si="87"/>
        <v>51.932703003337132</v>
      </c>
      <c r="FA76">
        <f t="shared" si="88"/>
        <v>-5.9788654060066904</v>
      </c>
      <c r="FB76">
        <f t="shared" si="89"/>
        <v>33.537263626251459</v>
      </c>
      <c r="FC76">
        <f t="shared" si="90"/>
        <v>17.867074527252495</v>
      </c>
      <c r="FD76">
        <f t="shared" si="91"/>
        <v>13.779199110122391</v>
      </c>
      <c r="FE76">
        <f t="shared" si="92"/>
        <v>13.779199110122391</v>
      </c>
      <c r="FF76">
        <f t="shared" si="93"/>
        <v>6.9660734149053782</v>
      </c>
      <c r="FG76">
        <f t="shared" si="94"/>
        <v>15.823136818687445</v>
      </c>
      <c r="FH76">
        <f t="shared" si="95"/>
        <v>4.9221357063404261</v>
      </c>
      <c r="FI76">
        <f t="shared" si="96"/>
        <v>6.9660734149053782</v>
      </c>
      <c r="FJ76">
        <f t="shared" si="97"/>
        <v>2.8781979977752767</v>
      </c>
      <c r="FK76">
        <f t="shared" si="98"/>
        <v>14.460511679644137</v>
      </c>
      <c r="FL76">
        <f t="shared" si="99"/>
        <v>28.086763070077946</v>
      </c>
      <c r="FM76">
        <f t="shared" si="100"/>
        <v>8.3286985539487848</v>
      </c>
      <c r="FN76">
        <f t="shared" si="101"/>
        <v>9.0100111234705285</v>
      </c>
      <c r="FO76">
        <f t="shared" si="102"/>
        <v>15.14182424916558</v>
      </c>
      <c r="FP76">
        <f t="shared" si="103"/>
        <v>20.592324805339388</v>
      </c>
      <c r="FQ76">
        <f t="shared" si="104"/>
        <v>45.119577308120171</v>
      </c>
      <c r="FR76">
        <f t="shared" si="105"/>
        <v>-5.9788654060067881</v>
      </c>
      <c r="FS76">
        <f t="shared" si="106"/>
        <v>-15.517241379310301</v>
      </c>
      <c r="FT76">
        <f t="shared" si="107"/>
        <v>-15.517241379310301</v>
      </c>
      <c r="FU76">
        <f t="shared" si="108"/>
        <v>-8.7041156840934839</v>
      </c>
      <c r="FV76">
        <f t="shared" si="109"/>
        <v>-3.2536151279199754</v>
      </c>
      <c r="FW76">
        <f t="shared" si="110"/>
        <v>19.911012235817545</v>
      </c>
      <c r="FX76">
        <f t="shared" si="111"/>
        <v>59.427141268075687</v>
      </c>
    </row>
    <row r="77" spans="1:180">
      <c r="A77">
        <v>70</v>
      </c>
      <c r="B77">
        <v>0</v>
      </c>
      <c r="C77">
        <v>1</v>
      </c>
      <c r="E77" s="21">
        <v>78.429999999999922</v>
      </c>
      <c r="F77" s="21">
        <v>83.079999999999856</v>
      </c>
      <c r="G77" s="21">
        <v>80.600000000000009</v>
      </c>
      <c r="H77" s="21">
        <v>79.050000000000068</v>
      </c>
      <c r="I77" s="21">
        <v>93.000000000000071</v>
      </c>
      <c r="J77" s="21">
        <v>73.78</v>
      </c>
      <c r="K77" s="53">
        <v>80.290000000000049</v>
      </c>
      <c r="L77" s="21">
        <v>127.4</v>
      </c>
      <c r="M77" s="21">
        <v>153.86000000000004</v>
      </c>
      <c r="N77" s="55">
        <f>AVERAGE(M77,O77)</f>
        <v>144.30500000000001</v>
      </c>
      <c r="O77" s="21">
        <v>134.75</v>
      </c>
      <c r="P77" s="21">
        <v>147</v>
      </c>
      <c r="Q77" s="21">
        <v>124.95</v>
      </c>
      <c r="R77" s="21">
        <v>142.09999999999997</v>
      </c>
      <c r="S77" s="21">
        <v>140.13999999999999</v>
      </c>
      <c r="T77" s="21">
        <v>122.01000000000003</v>
      </c>
      <c r="U77" s="21">
        <v>134.25999999999996</v>
      </c>
      <c r="V77" s="21">
        <v>130.8300000000001</v>
      </c>
      <c r="W77" s="21">
        <v>97.509999999999962</v>
      </c>
      <c r="X77" s="21">
        <v>105.35000000000001</v>
      </c>
      <c r="Y77" s="21">
        <v>97.510000000000034</v>
      </c>
      <c r="Z77" s="21">
        <v>119.07000000000006</v>
      </c>
      <c r="AA77" s="21">
        <v>111.23000000000002</v>
      </c>
      <c r="AB77" s="21">
        <v>99.47</v>
      </c>
      <c r="AC77" s="21">
        <v>115.15</v>
      </c>
      <c r="AD77" s="21">
        <v>127.4</v>
      </c>
      <c r="AE77" s="21">
        <v>74.480000000000018</v>
      </c>
      <c r="AF77" s="21">
        <v>92.11999999999999</v>
      </c>
      <c r="AG77" s="21">
        <v>102.9</v>
      </c>
      <c r="AH77" s="21">
        <v>117.10999999999997</v>
      </c>
      <c r="AI77" s="21">
        <v>87.220000000000027</v>
      </c>
      <c r="AJ77" s="21">
        <v>129.85000000000002</v>
      </c>
      <c r="AK77" s="21">
        <v>137.20000000000002</v>
      </c>
      <c r="AL77" s="21">
        <v>87.710000000000036</v>
      </c>
      <c r="AM77" s="21">
        <v>40.669999999999987</v>
      </c>
      <c r="AN77" s="21">
        <v>130.33999999999997</v>
      </c>
      <c r="AO77" s="21">
        <v>86.729999999999947</v>
      </c>
      <c r="AP77" s="21">
        <v>110.25000000000007</v>
      </c>
      <c r="AQ77" s="21">
        <v>112.20999999999997</v>
      </c>
      <c r="AR77" s="20">
        <v>106.08500000000002</v>
      </c>
      <c r="AS77" s="20">
        <v>106.08500000000002</v>
      </c>
      <c r="AT77" s="21">
        <v>104.37000000000006</v>
      </c>
      <c r="AU77" s="21">
        <v>98</v>
      </c>
      <c r="AV77" s="21">
        <v>114.17000000000006</v>
      </c>
      <c r="AW77" s="21">
        <v>109.76000000000003</v>
      </c>
      <c r="AX77" s="21">
        <v>91.140000000000043</v>
      </c>
      <c r="AY77" s="21">
        <v>97.02</v>
      </c>
      <c r="AZ77" s="21">
        <v>116.13000000000009</v>
      </c>
      <c r="BA77" s="21">
        <v>111.71999999999993</v>
      </c>
      <c r="BB77" s="21">
        <v>91.139999999999972</v>
      </c>
      <c r="BC77" s="21">
        <v>101.43000000000002</v>
      </c>
      <c r="BD77" s="21">
        <v>104.85999999999997</v>
      </c>
      <c r="BE77" s="21">
        <v>133.27999999999994</v>
      </c>
      <c r="BF77" s="21">
        <v>77.910000000000039</v>
      </c>
      <c r="BG77" s="21">
        <v>80.850000000000009</v>
      </c>
      <c r="BH77" s="21">
        <v>99.47</v>
      </c>
      <c r="BI77" s="21">
        <v>95.550000000000011</v>
      </c>
      <c r="BJ77" s="21">
        <v>98</v>
      </c>
      <c r="BK77" s="21">
        <v>93.099999999999937</v>
      </c>
      <c r="BL77" s="21">
        <v>134.75</v>
      </c>
      <c r="BM77" s="21">
        <v>107.30999999999996</v>
      </c>
      <c r="BN77" s="54">
        <v>42.140000000000043</v>
      </c>
      <c r="BO77" s="17">
        <f t="shared" si="112"/>
        <v>137.07750000000001</v>
      </c>
      <c r="BP77" s="26">
        <f t="shared" si="113"/>
        <v>104.1193023255814</v>
      </c>
      <c r="BQ77" s="17">
        <f t="shared" si="0"/>
        <v>109.04281818181826</v>
      </c>
      <c r="BR77">
        <f t="shared" si="1"/>
        <v>1.146017699115045</v>
      </c>
      <c r="BS77">
        <f t="shared" si="2"/>
        <v>1.7650726210543326</v>
      </c>
      <c r="BT77">
        <f t="shared" si="3"/>
        <v>2.1270967741935483</v>
      </c>
      <c r="BU77">
        <f t="shared" si="4"/>
        <v>1.9978540772532181</v>
      </c>
      <c r="BV77">
        <f t="shared" si="5"/>
        <v>1.8086439085499535</v>
      </c>
      <c r="BW77">
        <f t="shared" si="6"/>
        <v>1.8191568352446159</v>
      </c>
      <c r="BX77">
        <f t="shared" si="7"/>
        <v>1.8574401664932363</v>
      </c>
      <c r="BY77">
        <f t="shared" si="8"/>
        <v>1.961713680916662</v>
      </c>
      <c r="BZ77">
        <f t="shared" si="9"/>
        <v>1.9277804525758317</v>
      </c>
      <c r="CA77">
        <f t="shared" si="10"/>
        <v>1.661846496106784</v>
      </c>
      <c r="CB77">
        <f t="shared" si="11"/>
        <v>1.9866824504291214</v>
      </c>
      <c r="CC77">
        <f t="shared" si="12"/>
        <v>1.6814034185837305</v>
      </c>
      <c r="CD77">
        <f t="shared" si="13"/>
        <v>1.5419038583175209</v>
      </c>
      <c r="CE77">
        <f t="shared" si="14"/>
        <v>1.3361941402781889</v>
      </c>
      <c r="CF77">
        <f t="shared" si="15"/>
        <v>1.2979988463415724</v>
      </c>
      <c r="CG77">
        <f t="shared" si="16"/>
        <v>1.7224070591638962</v>
      </c>
      <c r="CH77">
        <f t="shared" si="17"/>
        <v>1.5246733071369831</v>
      </c>
      <c r="CI77">
        <f t="shared" si="18"/>
        <v>1.4022037920259378</v>
      </c>
      <c r="CJ77">
        <f t="shared" si="19"/>
        <v>1.4848165738969723</v>
      </c>
      <c r="CK77">
        <f t="shared" si="20"/>
        <v>1.6243784266224646</v>
      </c>
      <c r="CL77">
        <f t="shared" si="21"/>
        <v>1.1468165370698304</v>
      </c>
      <c r="CM77">
        <f t="shared" si="22"/>
        <v>1.3579343045967114</v>
      </c>
      <c r="CN77">
        <f t="shared" si="23"/>
        <v>1.3259739701902844</v>
      </c>
      <c r="CO77">
        <f t="shared" si="24"/>
        <v>1.3901534261210189</v>
      </c>
      <c r="CP77">
        <f t="shared" si="25"/>
        <v>1.3403168179897293</v>
      </c>
      <c r="CQ77">
        <f t="shared" si="26"/>
        <v>1.5717484718271513</v>
      </c>
      <c r="CR77">
        <f t="shared" si="27"/>
        <v>1.6946291454803708</v>
      </c>
      <c r="CS77">
        <f t="shared" si="28"/>
        <v>1.3701476216511776</v>
      </c>
      <c r="CT77">
        <f t="shared" si="29"/>
        <v>0.58875190001688826</v>
      </c>
      <c r="CU77">
        <f t="shared" si="30"/>
        <v>1.531699864856924</v>
      </c>
      <c r="CV77">
        <f t="shared" si="31"/>
        <v>1.2434408602150531</v>
      </c>
      <c r="CW77">
        <f t="shared" si="32"/>
        <v>1.5351589695985157</v>
      </c>
      <c r="CX77">
        <f t="shared" si="33"/>
        <v>1.4157799554191035</v>
      </c>
      <c r="CY77">
        <f t="shared" si="34"/>
        <v>1.3615769658595016</v>
      </c>
      <c r="CZ77">
        <f t="shared" si="35"/>
        <v>1.3615769658595016</v>
      </c>
      <c r="DA77">
        <f t="shared" si="36"/>
        <v>1.63966275659824</v>
      </c>
      <c r="DB77">
        <f t="shared" si="37"/>
        <v>1.2798746245265771</v>
      </c>
      <c r="DC77">
        <f t="shared" si="38"/>
        <v>1.4595389270038783</v>
      </c>
      <c r="DD77">
        <f t="shared" si="39"/>
        <v>1.527237308967788</v>
      </c>
      <c r="DE77">
        <f t="shared" si="40"/>
        <v>1.3506891271056671</v>
      </c>
      <c r="DF77">
        <f t="shared" si="41"/>
        <v>1.2362122788761696</v>
      </c>
      <c r="DG77">
        <f t="shared" si="42"/>
        <v>1.5228166797797023</v>
      </c>
      <c r="DH77">
        <f t="shared" si="43"/>
        <v>1.46102877070619</v>
      </c>
      <c r="DI77">
        <f t="shared" si="44"/>
        <v>1.3900709219858136</v>
      </c>
      <c r="DJ77">
        <f t="shared" si="45"/>
        <v>1.2690118230915195</v>
      </c>
      <c r="DK77">
        <f t="shared" si="46"/>
        <v>1.4133345314044388</v>
      </c>
      <c r="DL77">
        <f t="shared" si="47"/>
        <v>1.4782881966910053</v>
      </c>
      <c r="DM77">
        <f t="shared" si="48"/>
        <v>1.2833493479752927</v>
      </c>
      <c r="DN77">
        <f t="shared" si="49"/>
        <v>1.2065063297435785</v>
      </c>
      <c r="DO77">
        <f t="shared" si="50"/>
        <v>1.4303312083592961</v>
      </c>
      <c r="DP77">
        <f t="shared" si="51"/>
        <v>1.3678660049627791</v>
      </c>
      <c r="DQ77">
        <f t="shared" si="52"/>
        <v>1.3529059868390769</v>
      </c>
      <c r="DR77">
        <f t="shared" si="53"/>
        <v>1.4001052710730117</v>
      </c>
      <c r="DS77">
        <f t="shared" si="54"/>
        <v>1.3066455491628413</v>
      </c>
      <c r="DT77">
        <f t="shared" si="55"/>
        <v>1.8895469718864799</v>
      </c>
      <c r="DU77">
        <f t="shared" si="56"/>
        <v>1.4034193705119129</v>
      </c>
      <c r="DV77">
        <f t="shared" si="57"/>
        <v>1.8895469718864799</v>
      </c>
      <c r="DW77">
        <f t="shared" si="58"/>
        <v>0</v>
      </c>
      <c r="DX77">
        <f t="shared" si="59"/>
        <v>58.674803836094071</v>
      </c>
      <c r="DY77">
        <f t="shared" si="60"/>
        <v>91.630340017436723</v>
      </c>
      <c r="DZ77">
        <f t="shared" si="61"/>
        <v>79.729729729729627</v>
      </c>
      <c r="EA77">
        <f t="shared" si="62"/>
        <v>67.829119442022574</v>
      </c>
      <c r="EB77">
        <f t="shared" si="63"/>
        <v>83.086312118570078</v>
      </c>
      <c r="EC77">
        <f t="shared" si="64"/>
        <v>55.623365300784563</v>
      </c>
      <c r="ED77">
        <f t="shared" si="65"/>
        <v>76.983435047951033</v>
      </c>
      <c r="EE77">
        <f t="shared" si="66"/>
        <v>74.542284219703447</v>
      </c>
      <c r="EF77">
        <f t="shared" si="67"/>
        <v>51.961639058413198</v>
      </c>
      <c r="EG77">
        <f t="shared" si="68"/>
        <v>67.218831734960617</v>
      </c>
      <c r="EH77">
        <f t="shared" si="69"/>
        <v>62.946817785527486</v>
      </c>
      <c r="EI77">
        <f t="shared" si="70"/>
        <v>21.447253705318101</v>
      </c>
      <c r="EJ77">
        <f t="shared" si="71"/>
        <v>31.211857018308564</v>
      </c>
      <c r="EK77">
        <f t="shared" si="72"/>
        <v>21.44725370531819</v>
      </c>
      <c r="EL77">
        <f t="shared" si="73"/>
        <v>48.299912816041839</v>
      </c>
      <c r="EM77">
        <f t="shared" si="74"/>
        <v>38.53530950305138</v>
      </c>
      <c r="EN77">
        <f t="shared" si="75"/>
        <v>23.888404533565748</v>
      </c>
      <c r="EO77">
        <f t="shared" si="76"/>
        <v>43.417611159546567</v>
      </c>
      <c r="EP77">
        <f t="shared" si="77"/>
        <v>58.674803836094071</v>
      </c>
      <c r="EQ77">
        <f t="shared" si="78"/>
        <v>-7.2362685265911413</v>
      </c>
      <c r="ER77">
        <f t="shared" si="79"/>
        <v>14.734088927637231</v>
      </c>
      <c r="ES77">
        <f t="shared" si="80"/>
        <v>28.160418482999056</v>
      </c>
      <c r="ET77">
        <f t="shared" si="81"/>
        <v>45.858761987794125</v>
      </c>
      <c r="EU77">
        <f t="shared" si="82"/>
        <v>8.6312118570182772</v>
      </c>
      <c r="EV77">
        <f t="shared" si="83"/>
        <v>61.726242371403593</v>
      </c>
      <c r="EW77">
        <f t="shared" si="84"/>
        <v>70.880557977332089</v>
      </c>
      <c r="EX77">
        <f t="shared" si="85"/>
        <v>9.241499564080188</v>
      </c>
      <c r="EY77">
        <f t="shared" si="86"/>
        <v>-49.346120313862293</v>
      </c>
      <c r="EZ77">
        <f t="shared" si="87"/>
        <v>62.336530078465437</v>
      </c>
      <c r="FA77">
        <f t="shared" si="88"/>
        <v>8.0209241499562758</v>
      </c>
      <c r="FB77">
        <f t="shared" si="89"/>
        <v>37.314734088927644</v>
      </c>
      <c r="FC77">
        <f t="shared" si="90"/>
        <v>39.755884917175109</v>
      </c>
      <c r="FD77">
        <f t="shared" si="91"/>
        <v>32.127288578901428</v>
      </c>
      <c r="FE77">
        <f t="shared" si="92"/>
        <v>32.127288578901428</v>
      </c>
      <c r="FF77">
        <f t="shared" si="93"/>
        <v>29.991281604184827</v>
      </c>
      <c r="FG77">
        <f t="shared" si="94"/>
        <v>22.057541412380047</v>
      </c>
      <c r="FH77">
        <f t="shared" si="95"/>
        <v>42.197035745422831</v>
      </c>
      <c r="FI77">
        <f t="shared" si="96"/>
        <v>36.704446381865694</v>
      </c>
      <c r="FJ77">
        <f t="shared" si="97"/>
        <v>13.513513513513498</v>
      </c>
      <c r="FK77">
        <f t="shared" si="98"/>
        <v>20.836965998256243</v>
      </c>
      <c r="FL77">
        <f t="shared" si="99"/>
        <v>44.638186573670474</v>
      </c>
      <c r="FM77">
        <f t="shared" si="100"/>
        <v>39.145597210113166</v>
      </c>
      <c r="FN77">
        <f t="shared" si="101"/>
        <v>13.513513513513409</v>
      </c>
      <c r="FO77">
        <f t="shared" si="102"/>
        <v>26.329555361813377</v>
      </c>
      <c r="FP77">
        <f t="shared" si="103"/>
        <v>30.601569311246614</v>
      </c>
      <c r="FQ77">
        <f t="shared" si="104"/>
        <v>65.998256320836788</v>
      </c>
      <c r="FR77">
        <f t="shared" si="105"/>
        <v>-2.964254577157813</v>
      </c>
      <c r="FS77">
        <f t="shared" si="106"/>
        <v>0.69747166521354997</v>
      </c>
      <c r="FT77">
        <f t="shared" si="107"/>
        <v>23.888404533565748</v>
      </c>
      <c r="FU77">
        <f t="shared" si="108"/>
        <v>19.00610287707056</v>
      </c>
      <c r="FV77">
        <f t="shared" si="109"/>
        <v>22.057541412380047</v>
      </c>
      <c r="FW77">
        <f t="shared" si="110"/>
        <v>15.954664341760969</v>
      </c>
      <c r="FX77">
        <f t="shared" si="111"/>
        <v>67.829119442022574</v>
      </c>
    </row>
    <row r="78" spans="1:180">
      <c r="A78">
        <v>71</v>
      </c>
      <c r="B78">
        <v>0</v>
      </c>
      <c r="C78">
        <v>0</v>
      </c>
      <c r="E78" s="20">
        <v>71.610000000000142</v>
      </c>
      <c r="F78" s="20">
        <v>71.919999999999717</v>
      </c>
      <c r="G78" s="20">
        <v>73.160000000000011</v>
      </c>
      <c r="H78" s="20">
        <v>68.2</v>
      </c>
      <c r="I78" s="20">
        <v>78.740000000000222</v>
      </c>
      <c r="J78" s="20">
        <v>67.270000000000081</v>
      </c>
      <c r="K78" s="51">
        <v>71.299999999999898</v>
      </c>
      <c r="L78" s="20">
        <v>73.78</v>
      </c>
      <c r="M78" s="20">
        <v>70.679999999999922</v>
      </c>
      <c r="N78" s="20">
        <v>76.260000000000076</v>
      </c>
      <c r="O78" s="20">
        <v>68.820000000000036</v>
      </c>
      <c r="P78" s="20">
        <v>74.710000000000136</v>
      </c>
      <c r="Q78" s="20">
        <v>68.2</v>
      </c>
      <c r="R78" s="20">
        <v>71.3</v>
      </c>
      <c r="S78" s="20">
        <v>63.859999999999864</v>
      </c>
      <c r="T78" s="20">
        <v>69.75</v>
      </c>
      <c r="U78" s="20">
        <v>74.090000000000103</v>
      </c>
      <c r="V78" s="20">
        <v>75.640000000000114</v>
      </c>
      <c r="W78" s="20">
        <v>60.449999999999889</v>
      </c>
      <c r="X78" s="20">
        <v>79.67000000000003</v>
      </c>
      <c r="Y78" s="20">
        <v>65.410000000000039</v>
      </c>
      <c r="Z78" s="20">
        <v>72.849999999999937</v>
      </c>
      <c r="AA78" s="20">
        <v>73.160000000000068</v>
      </c>
      <c r="AB78" s="20">
        <v>76.879999999999797</v>
      </c>
      <c r="AC78" s="20">
        <v>76.569999999999936</v>
      </c>
      <c r="AD78" s="20">
        <v>77.500000000000142</v>
      </c>
      <c r="AE78" s="20">
        <v>55.179999999999929</v>
      </c>
      <c r="AF78" s="20">
        <v>64.790000000000077</v>
      </c>
      <c r="AG78" s="20">
        <v>73.78</v>
      </c>
      <c r="AH78" s="20">
        <v>82.15</v>
      </c>
      <c r="AI78" s="20">
        <v>59.830000000000069</v>
      </c>
      <c r="AJ78" s="20">
        <v>78.429999999999922</v>
      </c>
      <c r="AK78" s="20">
        <v>80.289999999999935</v>
      </c>
      <c r="AL78" s="20">
        <v>62.930000000000149</v>
      </c>
      <c r="AM78" s="20">
        <v>67.269999999999797</v>
      </c>
      <c r="AN78" s="20">
        <v>79.670000000000215</v>
      </c>
      <c r="AO78" s="20">
        <v>73.77999999999993</v>
      </c>
      <c r="AP78" s="20">
        <v>70.679999999999865</v>
      </c>
      <c r="AQ78" s="20">
        <v>83.079999999999927</v>
      </c>
      <c r="AR78" s="20">
        <v>78.895000000000081</v>
      </c>
      <c r="AS78" s="20">
        <v>78.895000000000081</v>
      </c>
      <c r="AT78" s="20">
        <v>65.409999999999926</v>
      </c>
      <c r="AU78" s="20">
        <v>80.910000000000068</v>
      </c>
      <c r="AV78" s="20">
        <v>84.319999999999936</v>
      </c>
      <c r="AW78" s="20">
        <v>73.160000000000068</v>
      </c>
      <c r="AX78" s="20">
        <v>70.059999999999931</v>
      </c>
      <c r="AY78" s="20">
        <v>78.430000000000106</v>
      </c>
      <c r="AZ78" s="20">
        <v>74.709999999999923</v>
      </c>
      <c r="BA78" s="20">
        <v>80.910000000000011</v>
      </c>
      <c r="BB78" s="20">
        <v>68.819999999999993</v>
      </c>
      <c r="BC78" s="20">
        <v>82.15</v>
      </c>
      <c r="BD78" s="20">
        <v>75.019999999999939</v>
      </c>
      <c r="BE78" s="20">
        <v>89.280000000000143</v>
      </c>
      <c r="BF78" s="20">
        <v>69.749999999999929</v>
      </c>
      <c r="BG78" s="20">
        <v>66.959999999999866</v>
      </c>
      <c r="BH78" s="20">
        <v>71.920000000000144</v>
      </c>
      <c r="BI78" s="20">
        <v>76.259999999999792</v>
      </c>
      <c r="BJ78" s="20">
        <v>76.259999999999792</v>
      </c>
      <c r="BK78" s="20">
        <v>78.430000000000007</v>
      </c>
      <c r="BL78" s="20">
        <v>110.05000000000014</v>
      </c>
      <c r="BM78" s="20">
        <v>78.120000000000147</v>
      </c>
      <c r="BN78" s="52">
        <v>35.339999999999719</v>
      </c>
      <c r="BO78" s="17">
        <f t="shared" si="112"/>
        <v>71.14500000000001</v>
      </c>
      <c r="BP78" s="26">
        <f t="shared" si="113"/>
        <v>74.897441860465108</v>
      </c>
      <c r="BQ78" s="17">
        <f t="shared" si="0"/>
        <v>73.554545454545433</v>
      </c>
      <c r="BR78">
        <f t="shared" si="1"/>
        <v>1.0176991150442465</v>
      </c>
      <c r="BS78">
        <f t="shared" si="2"/>
        <v>1.0221904080171793</v>
      </c>
      <c r="BT78">
        <f t="shared" si="3"/>
        <v>0.97714285714285576</v>
      </c>
      <c r="BU78">
        <f t="shared" si="4"/>
        <v>1.0557939914163097</v>
      </c>
      <c r="BV78">
        <f t="shared" si="5"/>
        <v>0.92371705963939044</v>
      </c>
      <c r="BW78">
        <f t="shared" si="6"/>
        <v>0.92455242966752049</v>
      </c>
      <c r="BX78">
        <f t="shared" si="7"/>
        <v>1.0138248847926268</v>
      </c>
      <c r="BY78">
        <f t="shared" si="8"/>
        <v>0.98430813124108396</v>
      </c>
      <c r="BZ78">
        <f t="shared" si="9"/>
        <v>0.87846481876332494</v>
      </c>
      <c r="CA78">
        <f t="shared" si="10"/>
        <v>0.95003518648838747</v>
      </c>
      <c r="CB78">
        <f t="shared" si="11"/>
        <v>1.0963302752293598</v>
      </c>
      <c r="CC78">
        <f t="shared" si="12"/>
        <v>0.9721115537848618</v>
      </c>
      <c r="CD78">
        <f t="shared" si="13"/>
        <v>0.9558823529411753</v>
      </c>
      <c r="CE78">
        <f t="shared" si="14"/>
        <v>1.010484927916121</v>
      </c>
      <c r="CF78">
        <f t="shared" si="15"/>
        <v>0.87070151306740096</v>
      </c>
      <c r="CG78">
        <f t="shared" si="16"/>
        <v>1.0538116591928248</v>
      </c>
      <c r="CH78">
        <f t="shared" si="17"/>
        <v>1.0028328611898027</v>
      </c>
      <c r="CI78">
        <f t="shared" si="18"/>
        <v>1.0837581937363407</v>
      </c>
      <c r="CJ78">
        <f t="shared" si="19"/>
        <v>0.98734177215189811</v>
      </c>
      <c r="CK78">
        <f t="shared" si="20"/>
        <v>0.98814229249011953</v>
      </c>
      <c r="CL78">
        <f t="shared" si="21"/>
        <v>0.84964200477327001</v>
      </c>
      <c r="CM78">
        <f t="shared" si="22"/>
        <v>0.95506473724295537</v>
      </c>
      <c r="CN78">
        <f t="shared" si="23"/>
        <v>0.95073235685752355</v>
      </c>
      <c r="CO78">
        <f t="shared" si="24"/>
        <v>0.97516099356025743</v>
      </c>
      <c r="CP78">
        <f t="shared" si="25"/>
        <v>0.91941246526399423</v>
      </c>
      <c r="CQ78">
        <f t="shared" si="26"/>
        <v>0.9493433395872416</v>
      </c>
      <c r="CR78">
        <f t="shared" si="27"/>
        <v>0.99170389278876714</v>
      </c>
      <c r="CS78">
        <f t="shared" si="28"/>
        <v>0.98305084745763049</v>
      </c>
      <c r="CT78">
        <f t="shared" si="29"/>
        <v>0.97382198952879184</v>
      </c>
      <c r="CU78">
        <f t="shared" si="30"/>
        <v>0.93624772313297144</v>
      </c>
      <c r="CV78">
        <f t="shared" si="31"/>
        <v>1.0577777777777768</v>
      </c>
      <c r="CW78">
        <f t="shared" si="32"/>
        <v>0.98417266187050179</v>
      </c>
      <c r="CX78">
        <f t="shared" si="33"/>
        <v>1.048239895697523</v>
      </c>
      <c r="CY78">
        <f t="shared" si="34"/>
        <v>1.0125994694960219</v>
      </c>
      <c r="CZ78">
        <f t="shared" si="35"/>
        <v>1.0125994694960219</v>
      </c>
      <c r="DA78">
        <f t="shared" si="36"/>
        <v>1.0275974025974006</v>
      </c>
      <c r="DB78">
        <f t="shared" si="37"/>
        <v>1.0566801619433208</v>
      </c>
      <c r="DC78">
        <f t="shared" si="38"/>
        <v>1.0779392338177005</v>
      </c>
      <c r="DD78">
        <f t="shared" si="39"/>
        <v>1.0179726815240839</v>
      </c>
      <c r="DE78">
        <f t="shared" si="40"/>
        <v>1.0382848392036748</v>
      </c>
      <c r="DF78">
        <f t="shared" si="41"/>
        <v>0.99934167215273262</v>
      </c>
      <c r="DG78">
        <f t="shared" si="42"/>
        <v>0.97967479674796643</v>
      </c>
      <c r="DH78">
        <f t="shared" si="43"/>
        <v>1.0581081081081087</v>
      </c>
      <c r="DI78">
        <f t="shared" si="44"/>
        <v>1.0496453900709208</v>
      </c>
      <c r="DJ78">
        <f t="shared" si="45"/>
        <v>1.0277957336780863</v>
      </c>
      <c r="DK78">
        <f t="shared" si="46"/>
        <v>1.0111420612813364</v>
      </c>
      <c r="DL78">
        <f t="shared" si="47"/>
        <v>0.99025787965616163</v>
      </c>
      <c r="DM78">
        <f t="shared" si="48"/>
        <v>1.148936170212765</v>
      </c>
      <c r="DN78">
        <f t="shared" si="49"/>
        <v>0.99922898997686893</v>
      </c>
      <c r="DO78">
        <f t="shared" si="50"/>
        <v>1.0341753343239246</v>
      </c>
      <c r="DP78">
        <f t="shared" si="51"/>
        <v>1.091715976331358</v>
      </c>
      <c r="DQ78">
        <f t="shared" si="52"/>
        <v>1.0527817403708952</v>
      </c>
      <c r="DR78">
        <f t="shared" si="53"/>
        <v>1.1794871794871793</v>
      </c>
      <c r="DS78">
        <f t="shared" si="54"/>
        <v>1.067134268537075</v>
      </c>
      <c r="DT78">
        <f t="shared" si="55"/>
        <v>0.98069938038601245</v>
      </c>
      <c r="DU78">
        <f t="shared" si="56"/>
        <v>1.0095392339460683</v>
      </c>
      <c r="DV78">
        <f t="shared" si="57"/>
        <v>0.98069938038601245</v>
      </c>
      <c r="DW78">
        <f t="shared" si="58"/>
        <v>0</v>
      </c>
      <c r="DX78">
        <f t="shared" si="59"/>
        <v>3.4782608695653674</v>
      </c>
      <c r="DY78">
        <f t="shared" si="60"/>
        <v>-0.86956521739127213</v>
      </c>
      <c r="DZ78">
        <f t="shared" si="61"/>
        <v>6.9565217391306957</v>
      </c>
      <c r="EA78">
        <f t="shared" si="62"/>
        <v>-3.4782608695650286</v>
      </c>
      <c r="EB78">
        <f t="shared" si="63"/>
        <v>4.7826086956525149</v>
      </c>
      <c r="EC78">
        <f t="shared" si="64"/>
        <v>-4.3478260869563812</v>
      </c>
      <c r="ED78">
        <f t="shared" si="65"/>
        <v>1.39517507722881E-13</v>
      </c>
      <c r="EE78">
        <f t="shared" si="66"/>
        <v>-10.434782608695715</v>
      </c>
      <c r="EF78">
        <f t="shared" si="67"/>
        <v>-2.1739130434781204</v>
      </c>
      <c r="EG78">
        <f t="shared" si="68"/>
        <v>3.9130434782611627</v>
      </c>
      <c r="EH78">
        <f t="shared" si="69"/>
        <v>6.0869565217394426</v>
      </c>
      <c r="EI78">
        <f t="shared" si="70"/>
        <v>-15.21739130434786</v>
      </c>
      <c r="EJ78">
        <f t="shared" si="71"/>
        <v>11.739130434782812</v>
      </c>
      <c r="EK78">
        <f t="shared" si="72"/>
        <v>-8.2608695652172042</v>
      </c>
      <c r="EL78">
        <f t="shared" si="73"/>
        <v>2.1739130434783198</v>
      </c>
      <c r="EM78">
        <f t="shared" si="74"/>
        <v>2.6086956521741551</v>
      </c>
      <c r="EN78">
        <f t="shared" si="75"/>
        <v>7.8260869565216078</v>
      </c>
      <c r="EO78">
        <f t="shared" si="76"/>
        <v>7.3913043478261509</v>
      </c>
      <c r="EP78">
        <f t="shared" si="77"/>
        <v>8.6956521739133983</v>
      </c>
      <c r="EQ78">
        <f t="shared" si="78"/>
        <v>-22.608695652173903</v>
      </c>
      <c r="ER78">
        <f t="shared" si="79"/>
        <v>-9.1304347826084573</v>
      </c>
      <c r="ES78">
        <f t="shared" si="80"/>
        <v>3.4782608695653674</v>
      </c>
      <c r="ET78">
        <f t="shared" si="81"/>
        <v>15.217391304347998</v>
      </c>
      <c r="EU78">
        <f t="shared" si="82"/>
        <v>-16.086956521738912</v>
      </c>
      <c r="EV78">
        <f t="shared" si="83"/>
        <v>10.000000000000048</v>
      </c>
      <c r="EW78">
        <f t="shared" si="84"/>
        <v>12.608695652173985</v>
      </c>
      <c r="EX78">
        <f t="shared" si="85"/>
        <v>-11.739130434782274</v>
      </c>
      <c r="EY78">
        <f t="shared" si="86"/>
        <v>-5.6521739130436277</v>
      </c>
      <c r="EZ78">
        <f t="shared" si="87"/>
        <v>11.739130434783071</v>
      </c>
      <c r="FA78">
        <f t="shared" si="88"/>
        <v>3.4782608695652679</v>
      </c>
      <c r="FB78">
        <f t="shared" si="89"/>
        <v>-0.86956521739135184</v>
      </c>
      <c r="FC78">
        <f t="shared" si="90"/>
        <v>16.521739130434849</v>
      </c>
      <c r="FD78">
        <f t="shared" si="91"/>
        <v>10.652173913043752</v>
      </c>
      <c r="FE78">
        <f t="shared" si="92"/>
        <v>10.652173913043752</v>
      </c>
      <c r="FF78">
        <f t="shared" si="93"/>
        <v>-8.260869565217364</v>
      </c>
      <c r="FG78">
        <f t="shared" si="94"/>
        <v>13.478260869565476</v>
      </c>
      <c r="FH78">
        <f t="shared" si="95"/>
        <v>18.260869565217472</v>
      </c>
      <c r="FI78">
        <f t="shared" si="96"/>
        <v>2.6086956521741551</v>
      </c>
      <c r="FJ78">
        <f t="shared" si="97"/>
        <v>-1.7391304347825642</v>
      </c>
      <c r="FK78">
        <f t="shared" si="98"/>
        <v>10.000000000000307</v>
      </c>
      <c r="FL78">
        <f t="shared" si="99"/>
        <v>4.7826086956522156</v>
      </c>
      <c r="FM78">
        <f t="shared" si="100"/>
        <v>13.478260869565394</v>
      </c>
      <c r="FN78">
        <f t="shared" si="101"/>
        <v>-3.4782608695650885</v>
      </c>
      <c r="FO78">
        <f t="shared" si="102"/>
        <v>15.217391304347998</v>
      </c>
      <c r="FP78">
        <f t="shared" si="103"/>
        <v>5.2173913043478919</v>
      </c>
      <c r="FQ78">
        <f t="shared" si="104"/>
        <v>25.217391304348208</v>
      </c>
      <c r="FR78">
        <f t="shared" si="105"/>
        <v>-2.1739130434782203</v>
      </c>
      <c r="FS78">
        <f t="shared" si="106"/>
        <v>-6.0869565217391841</v>
      </c>
      <c r="FT78">
        <f t="shared" si="107"/>
        <v>0.86956521739165082</v>
      </c>
      <c r="FU78">
        <f t="shared" si="108"/>
        <v>6.956521739130296</v>
      </c>
      <c r="FV78">
        <f t="shared" si="109"/>
        <v>6.956521739130296</v>
      </c>
      <c r="FW78">
        <f t="shared" si="110"/>
        <v>10.000000000000167</v>
      </c>
      <c r="FX78">
        <f t="shared" si="111"/>
        <v>54.347826086956943</v>
      </c>
    </row>
    <row r="79" spans="1:180">
      <c r="A79">
        <v>72</v>
      </c>
      <c r="B79">
        <v>0</v>
      </c>
      <c r="C79">
        <v>2</v>
      </c>
      <c r="E79" s="21">
        <v>70.99000000000008</v>
      </c>
      <c r="F79" s="21">
        <v>66.650000000000148</v>
      </c>
      <c r="G79" s="21">
        <v>65.100000000000009</v>
      </c>
      <c r="H79" s="21">
        <v>61.380000000000067</v>
      </c>
      <c r="I79" s="21">
        <v>70.679999999999723</v>
      </c>
      <c r="J79" s="21">
        <v>68.820000000000078</v>
      </c>
      <c r="K79" s="53">
        <v>69.13000000000001</v>
      </c>
      <c r="L79" s="21">
        <v>79.86999999999999</v>
      </c>
      <c r="M79" s="21">
        <v>94.570000000000022</v>
      </c>
      <c r="N79" s="21">
        <v>82.32</v>
      </c>
      <c r="O79" s="21">
        <v>84.770000000000067</v>
      </c>
      <c r="P79" s="21">
        <v>89.180000000000021</v>
      </c>
      <c r="Q79" s="21">
        <v>90.159999999999968</v>
      </c>
      <c r="R79" s="21">
        <v>99.959999999999965</v>
      </c>
      <c r="S79" s="21">
        <v>111.72</v>
      </c>
      <c r="T79" s="21">
        <v>80.850000000000009</v>
      </c>
      <c r="U79" s="21">
        <v>103.38999999999999</v>
      </c>
      <c r="V79" s="21">
        <v>114.65999999999997</v>
      </c>
      <c r="W79" s="21">
        <v>86.240000000000052</v>
      </c>
      <c r="X79" s="21">
        <v>105.35000000000001</v>
      </c>
      <c r="Y79" s="21">
        <v>91.139999999999972</v>
      </c>
      <c r="Z79" s="21">
        <v>116.12999999999995</v>
      </c>
      <c r="AA79" s="21">
        <v>87.220000000000056</v>
      </c>
      <c r="AB79" s="21">
        <v>91.139999999999972</v>
      </c>
      <c r="AC79" s="21">
        <v>100.94000000000005</v>
      </c>
      <c r="AD79" s="21">
        <v>118.09000000000005</v>
      </c>
      <c r="AE79" s="21">
        <v>83.300000000000011</v>
      </c>
      <c r="AF79" s="21">
        <v>88.2</v>
      </c>
      <c r="AG79" s="21">
        <v>85.75</v>
      </c>
      <c r="AH79" s="21">
        <v>109.27</v>
      </c>
      <c r="AI79" s="21">
        <v>83.300000000000011</v>
      </c>
      <c r="AJ79" s="21">
        <v>124.95000000000007</v>
      </c>
      <c r="AK79" s="21">
        <v>110.73999999999998</v>
      </c>
      <c r="AL79" s="21">
        <v>85.260000000000034</v>
      </c>
      <c r="AM79" s="21">
        <v>76.439999999999984</v>
      </c>
      <c r="AN79" s="21">
        <v>112.7</v>
      </c>
      <c r="AO79" s="21">
        <v>81.339999999999975</v>
      </c>
      <c r="AP79" s="21">
        <v>106.82</v>
      </c>
      <c r="AQ79" s="21">
        <v>96.039999999999978</v>
      </c>
      <c r="AR79" s="20">
        <v>95.305000000000021</v>
      </c>
      <c r="AS79" s="20">
        <v>95.305000000000021</v>
      </c>
      <c r="AT79" s="21">
        <v>86.730000000000089</v>
      </c>
      <c r="AU79" s="21">
        <v>104.36999999999999</v>
      </c>
      <c r="AV79" s="21">
        <v>83.789999999999978</v>
      </c>
      <c r="AW79" s="21">
        <v>91.630000000000095</v>
      </c>
      <c r="AX79" s="21">
        <v>85.259999999999962</v>
      </c>
      <c r="AY79" s="21">
        <v>91.630000000000024</v>
      </c>
      <c r="AZ79" s="21">
        <v>97.509999999999891</v>
      </c>
      <c r="BA79" s="21">
        <v>95.550000000000082</v>
      </c>
      <c r="BB79" s="21">
        <v>84.279999999999944</v>
      </c>
      <c r="BC79" s="21">
        <v>99.47000000000007</v>
      </c>
      <c r="BD79" s="21">
        <v>79.86999999999999</v>
      </c>
      <c r="BE79" s="21">
        <v>135.24000000000012</v>
      </c>
      <c r="BF79" s="21">
        <v>71.539999999999978</v>
      </c>
      <c r="BG79" s="21">
        <v>86.239999999999981</v>
      </c>
      <c r="BH79" s="21">
        <v>78.890000000000043</v>
      </c>
      <c r="BI79" s="21">
        <v>85.259999999999962</v>
      </c>
      <c r="BJ79" s="21">
        <v>88.2</v>
      </c>
      <c r="BK79" s="21">
        <v>93.589999999999975</v>
      </c>
      <c r="BL79" s="21">
        <v>142.58999999999997</v>
      </c>
      <c r="BM79" s="21">
        <v>74.970000000000056</v>
      </c>
      <c r="BN79" s="54">
        <v>53.410000000000032</v>
      </c>
      <c r="BO79" s="17">
        <f t="shared" si="112"/>
        <v>91.679000000000002</v>
      </c>
      <c r="BP79" s="26">
        <f t="shared" si="113"/>
        <v>95.983023255813919</v>
      </c>
      <c r="BQ79" s="17">
        <f t="shared" si="0"/>
        <v>94.044363636363627</v>
      </c>
      <c r="BR79">
        <f t="shared" si="1"/>
        <v>0.98672566371681447</v>
      </c>
      <c r="BS79">
        <f t="shared" si="2"/>
        <v>1.1065647585840621</v>
      </c>
      <c r="BT79">
        <f t="shared" si="3"/>
        <v>1.3074193548387096</v>
      </c>
      <c r="BU79">
        <f t="shared" si="4"/>
        <v>1.1396926484840089</v>
      </c>
      <c r="BV79">
        <f t="shared" si="5"/>
        <v>1.1378014406514261</v>
      </c>
      <c r="BW79">
        <f t="shared" si="6"/>
        <v>1.1036218133817339</v>
      </c>
      <c r="BX79">
        <f t="shared" si="7"/>
        <v>1.3402705515088447</v>
      </c>
      <c r="BY79">
        <f t="shared" si="8"/>
        <v>1.3799641065758586</v>
      </c>
      <c r="BZ79">
        <f t="shared" si="9"/>
        <v>1.5368319691863275</v>
      </c>
      <c r="CA79">
        <f t="shared" si="10"/>
        <v>1.1012235817575073</v>
      </c>
      <c r="CB79">
        <f t="shared" si="11"/>
        <v>1.5298905001479732</v>
      </c>
      <c r="CC79">
        <f t="shared" si="12"/>
        <v>1.473589512916077</v>
      </c>
      <c r="CD79">
        <f t="shared" si="13"/>
        <v>1.3636938646426329</v>
      </c>
      <c r="CE79">
        <f t="shared" si="14"/>
        <v>1.3361941402781889</v>
      </c>
      <c r="CF79">
        <f t="shared" si="15"/>
        <v>1.2132049518569461</v>
      </c>
      <c r="CG79">
        <f t="shared" si="16"/>
        <v>1.6798784898018231</v>
      </c>
      <c r="CH79">
        <f t="shared" si="17"/>
        <v>1.195558804715344</v>
      </c>
      <c r="CI79">
        <f t="shared" si="18"/>
        <v>1.2847778587035681</v>
      </c>
      <c r="CJ79">
        <f t="shared" si="19"/>
        <v>1.301583890309687</v>
      </c>
      <c r="CK79">
        <f t="shared" si="20"/>
        <v>1.505673849292362</v>
      </c>
      <c r="CL79">
        <f t="shared" si="21"/>
        <v>1.2826237585649418</v>
      </c>
      <c r="CM79">
        <f t="shared" si="22"/>
        <v>1.3001498661032345</v>
      </c>
      <c r="CN79">
        <f t="shared" si="23"/>
        <v>1.1049783084919036</v>
      </c>
      <c r="CO79">
        <f t="shared" si="24"/>
        <v>1.2970887616108255</v>
      </c>
      <c r="CP79">
        <f t="shared" si="25"/>
        <v>1.2800778598778313</v>
      </c>
      <c r="CQ79">
        <f t="shared" si="26"/>
        <v>1.5124372087393347</v>
      </c>
      <c r="CR79">
        <f t="shared" si="27"/>
        <v>1.3678078102805846</v>
      </c>
      <c r="CS79">
        <f t="shared" si="28"/>
        <v>1.331875341716787</v>
      </c>
      <c r="CT79">
        <f t="shared" si="29"/>
        <v>1.1065698361763201</v>
      </c>
      <c r="CU79">
        <f t="shared" si="30"/>
        <v>1.3244021387860625</v>
      </c>
      <c r="CV79">
        <f t="shared" si="31"/>
        <v>1.166164874551971</v>
      </c>
      <c r="CW79">
        <f t="shared" si="32"/>
        <v>1.4873984683221164</v>
      </c>
      <c r="CX79">
        <f t="shared" si="33"/>
        <v>1.2117592631534686</v>
      </c>
      <c r="CY79">
        <f t="shared" si="34"/>
        <v>1.2232181055874045</v>
      </c>
      <c r="CZ79">
        <f t="shared" si="35"/>
        <v>1.2232181055874045</v>
      </c>
      <c r="DA79">
        <f t="shared" si="36"/>
        <v>1.3625366568914958</v>
      </c>
      <c r="DB79">
        <f t="shared" si="37"/>
        <v>1.3630664751208046</v>
      </c>
      <c r="DC79">
        <f t="shared" si="38"/>
        <v>1.071163761878382</v>
      </c>
      <c r="DD79">
        <f t="shared" si="39"/>
        <v>1.2749704320400741</v>
      </c>
      <c r="DE79">
        <f t="shared" si="40"/>
        <v>1.2635478930988489</v>
      </c>
      <c r="DF79">
        <f t="shared" si="41"/>
        <v>1.1675338189386051</v>
      </c>
      <c r="DG79">
        <f t="shared" si="42"/>
        <v>1.2786519800681864</v>
      </c>
      <c r="DH79">
        <f t="shared" si="43"/>
        <v>1.2495640802092431</v>
      </c>
      <c r="DI79">
        <f t="shared" si="44"/>
        <v>1.2854419278578488</v>
      </c>
      <c r="DJ79">
        <f t="shared" si="45"/>
        <v>1.2444898554955486</v>
      </c>
      <c r="DK79">
        <f t="shared" si="46"/>
        <v>1.0765118159762783</v>
      </c>
      <c r="DL79">
        <f t="shared" si="47"/>
        <v>1.5000277289952868</v>
      </c>
      <c r="DM79">
        <f t="shared" si="48"/>
        <v>1.1784214138641043</v>
      </c>
      <c r="DN79">
        <f t="shared" si="49"/>
        <v>1.2869400850598167</v>
      </c>
      <c r="DO79">
        <f t="shared" si="50"/>
        <v>1.1344006135263389</v>
      </c>
      <c r="DP79">
        <f t="shared" si="51"/>
        <v>1.2205573582744793</v>
      </c>
      <c r="DQ79">
        <f t="shared" si="52"/>
        <v>1.2176153881551695</v>
      </c>
      <c r="DR79">
        <f t="shared" si="53"/>
        <v>1.4074742461839229</v>
      </c>
      <c r="DS79">
        <f t="shared" si="54"/>
        <v>1.3826685629323154</v>
      </c>
      <c r="DT79">
        <f t="shared" si="55"/>
        <v>1.2637506289185356</v>
      </c>
      <c r="DU79">
        <f t="shared" si="56"/>
        <v>1.2937508326389227</v>
      </c>
      <c r="DV79">
        <f t="shared" si="57"/>
        <v>1.2637506289185356</v>
      </c>
      <c r="DW79">
        <f t="shared" si="58"/>
        <v>0</v>
      </c>
      <c r="DX79">
        <f t="shared" si="59"/>
        <v>15.535946766960768</v>
      </c>
      <c r="DY79">
        <f t="shared" si="60"/>
        <v>36.800231447996538</v>
      </c>
      <c r="DZ79">
        <f t="shared" si="61"/>
        <v>19.07999421380006</v>
      </c>
      <c r="EA79">
        <f t="shared" si="62"/>
        <v>22.624041660639456</v>
      </c>
      <c r="EB79">
        <f t="shared" si="63"/>
        <v>29.003327064950106</v>
      </c>
      <c r="EC79">
        <f t="shared" si="64"/>
        <v>30.420946043685742</v>
      </c>
      <c r="ED79">
        <f t="shared" si="65"/>
        <v>44.597135831042891</v>
      </c>
      <c r="EE79">
        <f t="shared" si="66"/>
        <v>61.608563575871521</v>
      </c>
      <c r="EF79">
        <f t="shared" si="67"/>
        <v>16.953565745696512</v>
      </c>
      <c r="EG79">
        <f t="shared" si="68"/>
        <v>49.558802256617923</v>
      </c>
      <c r="EH79">
        <f t="shared" si="69"/>
        <v>65.861420512078624</v>
      </c>
      <c r="EI79">
        <f t="shared" si="70"/>
        <v>24.750470128743004</v>
      </c>
      <c r="EJ79">
        <f t="shared" si="71"/>
        <v>52.394040214089387</v>
      </c>
      <c r="EK79">
        <f t="shared" si="72"/>
        <v>31.838565022421466</v>
      </c>
      <c r="EL79">
        <f t="shared" si="73"/>
        <v>67.987848980182179</v>
      </c>
      <c r="EM79">
        <f t="shared" si="74"/>
        <v>26.168089107478725</v>
      </c>
      <c r="EN79">
        <f t="shared" si="75"/>
        <v>31.838565022421466</v>
      </c>
      <c r="EO79">
        <f t="shared" si="76"/>
        <v>46.014754809778736</v>
      </c>
      <c r="EP79">
        <f t="shared" si="77"/>
        <v>70.823086937653727</v>
      </c>
      <c r="EQ79">
        <f t="shared" si="78"/>
        <v>20.497613192535802</v>
      </c>
      <c r="ER79">
        <f t="shared" si="79"/>
        <v>27.585708086214368</v>
      </c>
      <c r="ES79">
        <f t="shared" si="80"/>
        <v>24.041660639375074</v>
      </c>
      <c r="ET79">
        <f t="shared" si="81"/>
        <v>58.064516129032228</v>
      </c>
      <c r="EU79">
        <f t="shared" si="82"/>
        <v>20.497613192535802</v>
      </c>
      <c r="EV79">
        <f t="shared" si="83"/>
        <v>80.746419788803777</v>
      </c>
      <c r="EW79">
        <f t="shared" si="84"/>
        <v>60.190944597135775</v>
      </c>
      <c r="EX79">
        <f t="shared" si="85"/>
        <v>23.332851150007265</v>
      </c>
      <c r="EY79">
        <f t="shared" si="86"/>
        <v>10.574280341385755</v>
      </c>
      <c r="EZ79">
        <f t="shared" si="87"/>
        <v>63.026182554607246</v>
      </c>
      <c r="FA79">
        <f t="shared" si="88"/>
        <v>17.662375235064317</v>
      </c>
      <c r="FB79">
        <f t="shared" si="89"/>
        <v>54.520468682192934</v>
      </c>
      <c r="FC79">
        <f t="shared" si="90"/>
        <v>38.92665991610005</v>
      </c>
      <c r="FD79">
        <f t="shared" si="91"/>
        <v>37.863445682048322</v>
      </c>
      <c r="FE79">
        <f t="shared" si="92"/>
        <v>37.863445682048322</v>
      </c>
      <c r="FF79">
        <f t="shared" si="93"/>
        <v>25.459279618110919</v>
      </c>
      <c r="FG79">
        <f t="shared" si="94"/>
        <v>50.976421235353641</v>
      </c>
      <c r="FH79">
        <f t="shared" si="95"/>
        <v>21.206422681903611</v>
      </c>
      <c r="FI79">
        <f t="shared" si="96"/>
        <v>32.547374511789499</v>
      </c>
      <c r="FJ79">
        <f t="shared" si="97"/>
        <v>23.332851150007162</v>
      </c>
      <c r="FK79">
        <f t="shared" si="98"/>
        <v>32.5473745117894</v>
      </c>
      <c r="FL79">
        <f t="shared" si="99"/>
        <v>41.053088384203498</v>
      </c>
      <c r="FM79">
        <f t="shared" si="100"/>
        <v>38.21785042673234</v>
      </c>
      <c r="FN79">
        <f t="shared" si="101"/>
        <v>21.91523217127142</v>
      </c>
      <c r="FO79">
        <f t="shared" si="102"/>
        <v>43.888326341675189</v>
      </c>
      <c r="FP79">
        <f t="shared" si="103"/>
        <v>15.535946766960768</v>
      </c>
      <c r="FQ79">
        <f t="shared" si="104"/>
        <v>95.63141906552886</v>
      </c>
      <c r="FR79">
        <f t="shared" si="105"/>
        <v>3.4861854477071721</v>
      </c>
      <c r="FS79">
        <f t="shared" si="106"/>
        <v>24.750470128742901</v>
      </c>
      <c r="FT79">
        <f t="shared" si="107"/>
        <v>14.11832778822513</v>
      </c>
      <c r="FU79">
        <f t="shared" si="108"/>
        <v>23.332851150007162</v>
      </c>
      <c r="FV79">
        <f t="shared" si="109"/>
        <v>27.585708086214368</v>
      </c>
      <c r="FW79">
        <f t="shared" si="110"/>
        <v>35.382612469260764</v>
      </c>
      <c r="FX79">
        <f t="shared" si="111"/>
        <v>106.26356140604652</v>
      </c>
    </row>
    <row r="80" spans="1:180">
      <c r="A80">
        <v>73</v>
      </c>
      <c r="B80">
        <v>0</v>
      </c>
      <c r="C80">
        <v>1</v>
      </c>
      <c r="E80" s="20">
        <v>76.569999999999851</v>
      </c>
      <c r="F80" s="20">
        <v>73.469999999999928</v>
      </c>
      <c r="G80" s="20">
        <v>70.680000000000277</v>
      </c>
      <c r="H80" s="20">
        <v>70.369999999999933</v>
      </c>
      <c r="I80" s="20">
        <v>77.810000000000073</v>
      </c>
      <c r="J80" s="20">
        <v>75.019999999999825</v>
      </c>
      <c r="K80" s="51">
        <v>79.670000000000073</v>
      </c>
      <c r="L80" s="20">
        <v>116.12999999999995</v>
      </c>
      <c r="M80" s="20">
        <v>123.48000000000002</v>
      </c>
      <c r="N80" s="20">
        <v>112.20999999999997</v>
      </c>
      <c r="O80" s="20">
        <v>110.25000000000001</v>
      </c>
      <c r="P80" s="20">
        <v>113.68000000000002</v>
      </c>
      <c r="Q80" s="20">
        <v>100.93999999999998</v>
      </c>
      <c r="R80" s="20">
        <v>98</v>
      </c>
      <c r="S80" s="20">
        <v>99.47000000000007</v>
      </c>
      <c r="T80" s="20">
        <v>79.86999999999999</v>
      </c>
      <c r="U80" s="20">
        <v>96.530000000000086</v>
      </c>
      <c r="V80" s="20">
        <v>89.17999999999995</v>
      </c>
      <c r="W80" s="20">
        <v>88.689999999999984</v>
      </c>
      <c r="X80" s="20">
        <v>92.610000000000028</v>
      </c>
      <c r="Y80" s="20">
        <v>83.300000000000011</v>
      </c>
      <c r="Z80" s="20">
        <v>93.590000000000117</v>
      </c>
      <c r="AA80" s="20">
        <v>84.279999999999944</v>
      </c>
      <c r="AB80" s="20">
        <v>65.169999999999987</v>
      </c>
      <c r="AC80" s="20">
        <v>84.280000000000086</v>
      </c>
      <c r="AD80" s="20">
        <v>76.92999999999995</v>
      </c>
      <c r="AE80" s="20">
        <v>75.950000000000074</v>
      </c>
      <c r="AF80" s="20">
        <v>60.269999999999989</v>
      </c>
      <c r="AG80" s="20">
        <v>67.130000000000024</v>
      </c>
      <c r="AH80" s="20">
        <v>78.889999999999972</v>
      </c>
      <c r="AI80" s="20">
        <v>75.95</v>
      </c>
      <c r="AJ80" s="20">
        <v>82.319999999999922</v>
      </c>
      <c r="AK80" s="20">
        <v>79.870000000000061</v>
      </c>
      <c r="AL80" s="20">
        <v>56.840000000000046</v>
      </c>
      <c r="AM80" s="20">
        <v>65.660000000000039</v>
      </c>
      <c r="AN80" s="20">
        <v>68.600000000000009</v>
      </c>
      <c r="AO80" s="20">
        <v>78.889999999999972</v>
      </c>
      <c r="AP80" s="20">
        <v>90.65</v>
      </c>
      <c r="AQ80" s="20">
        <v>68.109999999999957</v>
      </c>
      <c r="AR80" s="20">
        <v>69.825000000000003</v>
      </c>
      <c r="AS80" s="20">
        <v>69.825000000000003</v>
      </c>
      <c r="AT80" s="20">
        <v>92.610000000000028</v>
      </c>
      <c r="AU80" s="20">
        <v>78.400000000000006</v>
      </c>
      <c r="AV80" s="20">
        <v>79.380000000000024</v>
      </c>
      <c r="AW80" s="20">
        <v>88.689999999999984</v>
      </c>
      <c r="AX80" s="20">
        <v>55.860000000000035</v>
      </c>
      <c r="AY80" s="20">
        <v>75.95</v>
      </c>
      <c r="AZ80" s="20">
        <v>85.260000000000034</v>
      </c>
      <c r="BA80" s="20">
        <v>89.670000000000059</v>
      </c>
      <c r="BB80" s="20">
        <v>85.260000000000034</v>
      </c>
      <c r="BC80" s="20">
        <v>72.029999999999944</v>
      </c>
      <c r="BD80" s="20">
        <v>78.400000000000006</v>
      </c>
      <c r="BE80" s="20">
        <v>98</v>
      </c>
      <c r="BF80" s="20">
        <v>67.129999999999953</v>
      </c>
      <c r="BG80" s="20">
        <v>73.010000000000034</v>
      </c>
      <c r="BH80" s="20">
        <v>77.910000000000039</v>
      </c>
      <c r="BI80" s="20">
        <v>66.150000000000006</v>
      </c>
      <c r="BJ80" s="20">
        <v>98.979999999999947</v>
      </c>
      <c r="BK80" s="20">
        <v>62.720000000000063</v>
      </c>
      <c r="BL80" s="20">
        <v>125.93000000000002</v>
      </c>
      <c r="BM80" s="20">
        <v>81.830000000000027</v>
      </c>
      <c r="BN80" s="52">
        <v>39.200000000000003</v>
      </c>
      <c r="BO80" s="17">
        <f t="shared" si="112"/>
        <v>105.056</v>
      </c>
      <c r="BP80" s="26">
        <f t="shared" si="113"/>
        <v>79.026744186046528</v>
      </c>
      <c r="BQ80" s="17">
        <f t="shared" si="0"/>
        <v>83.086181818181814</v>
      </c>
      <c r="BR80">
        <f t="shared" si="1"/>
        <v>1.1371681415929216</v>
      </c>
      <c r="BS80">
        <f t="shared" si="2"/>
        <v>1.6089315814995255</v>
      </c>
      <c r="BT80">
        <f t="shared" si="3"/>
        <v>1.7070967741935481</v>
      </c>
      <c r="BU80">
        <f t="shared" si="4"/>
        <v>1.5535096220407021</v>
      </c>
      <c r="BV80">
        <f t="shared" si="5"/>
        <v>1.4797995615408712</v>
      </c>
      <c r="BW80">
        <f t="shared" si="6"/>
        <v>1.4068146192558366</v>
      </c>
      <c r="BX80">
        <f t="shared" si="7"/>
        <v>1.5005202913631632</v>
      </c>
      <c r="BY80">
        <f t="shared" si="8"/>
        <v>1.3529059868390776</v>
      </c>
      <c r="BZ80">
        <f t="shared" si="9"/>
        <v>1.3683196918632663</v>
      </c>
      <c r="CA80">
        <f t="shared" si="10"/>
        <v>1.0878754171301435</v>
      </c>
      <c r="CB80">
        <f t="shared" si="11"/>
        <v>1.4283811778632751</v>
      </c>
      <c r="CC80">
        <f t="shared" si="12"/>
        <v>1.146125176712504</v>
      </c>
      <c r="CD80">
        <f t="shared" si="13"/>
        <v>1.4024351676154339</v>
      </c>
      <c r="CE80">
        <f t="shared" si="14"/>
        <v>1.1746078721515245</v>
      </c>
      <c r="CF80">
        <f t="shared" si="15"/>
        <v>1.1088432355681772</v>
      </c>
      <c r="CG80">
        <f t="shared" si="16"/>
        <v>1.3538261246926107</v>
      </c>
      <c r="CH80">
        <f t="shared" si="17"/>
        <v>1.1552590697249379</v>
      </c>
      <c r="CI80">
        <f t="shared" si="18"/>
        <v>0.91868524305147625</v>
      </c>
      <c r="CJ80">
        <f t="shared" si="19"/>
        <v>1.0867593647245937</v>
      </c>
      <c r="CK80">
        <f t="shared" si="20"/>
        <v>0.98087466530664147</v>
      </c>
      <c r="CL80">
        <f t="shared" si="21"/>
        <v>1.1694510739856832</v>
      </c>
      <c r="CM80">
        <f t="shared" si="22"/>
        <v>0.88843574183721008</v>
      </c>
      <c r="CN80">
        <f t="shared" si="23"/>
        <v>0.86504016150509055</v>
      </c>
      <c r="CO80">
        <f t="shared" si="24"/>
        <v>0.93646318663382444</v>
      </c>
      <c r="CP80">
        <f t="shared" si="25"/>
        <v>1.1671298134180226</v>
      </c>
      <c r="CQ80">
        <f t="shared" si="26"/>
        <v>0.99642921987532496</v>
      </c>
      <c r="CR80">
        <f t="shared" si="27"/>
        <v>0.98651625254750219</v>
      </c>
      <c r="CS80">
        <f t="shared" si="28"/>
        <v>0.88791689447785849</v>
      </c>
      <c r="CT80">
        <f t="shared" si="29"/>
        <v>0.95051511568991687</v>
      </c>
      <c r="CU80">
        <f t="shared" si="30"/>
        <v>0.80615782360890764</v>
      </c>
      <c r="CV80">
        <f t="shared" si="31"/>
        <v>1.131039426523297</v>
      </c>
      <c r="CW80">
        <f t="shared" si="32"/>
        <v>1.2622418194476679</v>
      </c>
      <c r="CX80">
        <f t="shared" si="33"/>
        <v>0.859359885603735</v>
      </c>
      <c r="CY80">
        <f t="shared" si="34"/>
        <v>0.89618807221699281</v>
      </c>
      <c r="CZ80">
        <f t="shared" si="35"/>
        <v>0.89618807221699281</v>
      </c>
      <c r="DA80">
        <f t="shared" si="36"/>
        <v>1.4549120234604098</v>
      </c>
      <c r="DB80">
        <f t="shared" si="37"/>
        <v>1.0238996996212617</v>
      </c>
      <c r="DC80">
        <f t="shared" si="38"/>
        <v>1.0147867217795203</v>
      </c>
      <c r="DD80">
        <f t="shared" si="39"/>
        <v>1.2340622898355782</v>
      </c>
      <c r="DE80">
        <f t="shared" si="40"/>
        <v>0.82784172306476389</v>
      </c>
      <c r="DF80">
        <f t="shared" si="41"/>
        <v>0.96774193548387022</v>
      </c>
      <c r="DG80">
        <f t="shared" si="42"/>
        <v>1.1180173092053505</v>
      </c>
      <c r="DH80">
        <f t="shared" si="43"/>
        <v>1.1726678291194435</v>
      </c>
      <c r="DI80">
        <f t="shared" si="44"/>
        <v>1.3003889270189879</v>
      </c>
      <c r="DJ80">
        <f t="shared" si="45"/>
        <v>0.90118230915194764</v>
      </c>
      <c r="DK80">
        <f t="shared" si="46"/>
        <v>1.0566987150687397</v>
      </c>
      <c r="DL80">
        <f t="shared" si="47"/>
        <v>1.0869766152139748</v>
      </c>
      <c r="DM80">
        <f t="shared" si="48"/>
        <v>1.105778997940974</v>
      </c>
      <c r="DN80">
        <f t="shared" si="49"/>
        <v>1.0895117765563229</v>
      </c>
      <c r="DO80">
        <f t="shared" si="50"/>
        <v>1.120308680439055</v>
      </c>
      <c r="DP80">
        <f t="shared" si="51"/>
        <v>0.94698415728192409</v>
      </c>
      <c r="DQ80">
        <f t="shared" si="52"/>
        <v>1.3664350467074671</v>
      </c>
      <c r="DR80">
        <f t="shared" si="53"/>
        <v>0.9432288141965568</v>
      </c>
      <c r="DS80">
        <f t="shared" si="54"/>
        <v>1.2211196586721829</v>
      </c>
      <c r="DT80">
        <f t="shared" si="55"/>
        <v>1.4481460974886908</v>
      </c>
      <c r="DU80">
        <f t="shared" si="56"/>
        <v>1.0651979133742056</v>
      </c>
      <c r="DV80">
        <f t="shared" si="57"/>
        <v>1.4481460974886908</v>
      </c>
      <c r="DW80">
        <f t="shared" si="58"/>
        <v>0</v>
      </c>
      <c r="DX80">
        <f t="shared" si="59"/>
        <v>45.763775574243567</v>
      </c>
      <c r="DY80">
        <f t="shared" si="60"/>
        <v>54.98933099033502</v>
      </c>
      <c r="DZ80">
        <f t="shared" si="61"/>
        <v>40.843479352328181</v>
      </c>
      <c r="EA80">
        <f t="shared" si="62"/>
        <v>38.383331241370541</v>
      </c>
      <c r="EB80">
        <f t="shared" si="63"/>
        <v>42.688590435546523</v>
      </c>
      <c r="EC80">
        <f t="shared" si="64"/>
        <v>26.697627714321442</v>
      </c>
      <c r="ED80">
        <f t="shared" si="65"/>
        <v>23.007405547884911</v>
      </c>
      <c r="EE80">
        <f t="shared" si="66"/>
        <v>24.852516631103274</v>
      </c>
      <c r="EF80">
        <f t="shared" si="67"/>
        <v>0.2510355215261923</v>
      </c>
      <c r="EG80">
        <f t="shared" si="68"/>
        <v>21.162294464666747</v>
      </c>
      <c r="EH80">
        <f t="shared" si="69"/>
        <v>11.936739048575209</v>
      </c>
      <c r="EI80">
        <f t="shared" si="70"/>
        <v>11.321702020835826</v>
      </c>
      <c r="EJ80">
        <f t="shared" si="71"/>
        <v>16.241998242751279</v>
      </c>
      <c r="EK80">
        <f t="shared" si="72"/>
        <v>4.5562947157021911</v>
      </c>
      <c r="EL80">
        <f t="shared" si="73"/>
        <v>17.472072298230241</v>
      </c>
      <c r="EM80">
        <f t="shared" si="74"/>
        <v>5.7863687711809551</v>
      </c>
      <c r="EN80">
        <f t="shared" si="75"/>
        <v>-18.200075310656551</v>
      </c>
      <c r="EO80">
        <f t="shared" si="76"/>
        <v>5.7863687711811345</v>
      </c>
      <c r="EP80">
        <f t="shared" si="77"/>
        <v>-3.4391866449104058</v>
      </c>
      <c r="EQ80">
        <f t="shared" si="78"/>
        <v>-4.6692607003890991</v>
      </c>
      <c r="ER80">
        <f t="shared" si="79"/>
        <v>-24.350445588050793</v>
      </c>
      <c r="ES80">
        <f t="shared" si="80"/>
        <v>-15.739927199698805</v>
      </c>
      <c r="ET80">
        <f t="shared" si="81"/>
        <v>-0.97903853395267959</v>
      </c>
      <c r="EU80">
        <f t="shared" si="82"/>
        <v>-4.6692607003891879</v>
      </c>
      <c r="EV80">
        <f t="shared" si="83"/>
        <v>3.3262206602232296</v>
      </c>
      <c r="EW80">
        <f t="shared" si="84"/>
        <v>0.25103552152628145</v>
      </c>
      <c r="EX80">
        <f t="shared" si="85"/>
        <v>-28.655704782226692</v>
      </c>
      <c r="EY80">
        <f t="shared" si="86"/>
        <v>-17.585038282917058</v>
      </c>
      <c r="EZ80">
        <f t="shared" si="87"/>
        <v>-13.894816116480548</v>
      </c>
      <c r="FA80">
        <f t="shared" si="88"/>
        <v>-0.97903853395267959</v>
      </c>
      <c r="FB80">
        <f t="shared" si="89"/>
        <v>13.781850131793552</v>
      </c>
      <c r="FC80">
        <f t="shared" si="90"/>
        <v>-14.509853144220038</v>
      </c>
      <c r="FD80">
        <f t="shared" si="91"/>
        <v>-12.357223547131996</v>
      </c>
      <c r="FE80">
        <f t="shared" si="92"/>
        <v>-12.357223547131996</v>
      </c>
      <c r="FF80">
        <f t="shared" si="93"/>
        <v>16.241998242751279</v>
      </c>
      <c r="FG80">
        <f t="shared" si="94"/>
        <v>-1.5940755616920623</v>
      </c>
      <c r="FH80">
        <f t="shared" si="95"/>
        <v>-0.36400150621319022</v>
      </c>
      <c r="FI80">
        <f t="shared" si="96"/>
        <v>11.321702020835826</v>
      </c>
      <c r="FJ80">
        <f t="shared" si="97"/>
        <v>-29.885778837705558</v>
      </c>
      <c r="FK80">
        <f t="shared" si="98"/>
        <v>-4.6692607003891879</v>
      </c>
      <c r="FL80">
        <f t="shared" si="99"/>
        <v>7.016442826659917</v>
      </c>
      <c r="FM80">
        <f t="shared" si="100"/>
        <v>12.55177607631477</v>
      </c>
      <c r="FN80">
        <f t="shared" si="101"/>
        <v>7.016442826659917</v>
      </c>
      <c r="FO80">
        <f t="shared" si="102"/>
        <v>-9.5895569223046575</v>
      </c>
      <c r="FP80">
        <f t="shared" si="103"/>
        <v>-1.5940755616920623</v>
      </c>
      <c r="FQ80">
        <f t="shared" si="104"/>
        <v>23.007405547884911</v>
      </c>
      <c r="FR80">
        <f t="shared" si="105"/>
        <v>-15.739927199698894</v>
      </c>
      <c r="FS80">
        <f t="shared" si="106"/>
        <v>-8.3594828668256973</v>
      </c>
      <c r="FT80">
        <f t="shared" si="107"/>
        <v>-2.2091125894314443</v>
      </c>
      <c r="FU80">
        <f t="shared" si="108"/>
        <v>-16.970001255177678</v>
      </c>
      <c r="FV80">
        <f t="shared" si="109"/>
        <v>24.237479603363695</v>
      </c>
      <c r="FW80">
        <f t="shared" si="110"/>
        <v>-21.275260449353578</v>
      </c>
      <c r="FX80">
        <f t="shared" si="111"/>
        <v>58.064516129032143</v>
      </c>
    </row>
    <row r="81" spans="1:180">
      <c r="A81">
        <v>74</v>
      </c>
      <c r="B81">
        <v>0</v>
      </c>
      <c r="C81">
        <v>1</v>
      </c>
      <c r="E81" s="21">
        <v>74.09</v>
      </c>
      <c r="F81" s="21">
        <v>88.039999999999992</v>
      </c>
      <c r="G81" s="21">
        <v>72.850000000000065</v>
      </c>
      <c r="H81" s="21">
        <v>62.310000000000073</v>
      </c>
      <c r="I81" s="21">
        <v>83.699999999999889</v>
      </c>
      <c r="J81" s="21">
        <v>62.310000000000073</v>
      </c>
      <c r="K81" s="53">
        <v>75.640000000000043</v>
      </c>
      <c r="L81" s="21">
        <v>113.67999999999995</v>
      </c>
      <c r="M81" s="21">
        <v>155.33000000000001</v>
      </c>
      <c r="N81" s="21">
        <v>96.039999999999978</v>
      </c>
      <c r="O81" s="21">
        <v>103.88000000000004</v>
      </c>
      <c r="P81" s="21">
        <v>110.25000000000001</v>
      </c>
      <c r="Q81" s="21">
        <v>116.12999999999995</v>
      </c>
      <c r="R81" s="21">
        <v>118.08999999999997</v>
      </c>
      <c r="S81" s="21">
        <v>117.10999999999997</v>
      </c>
      <c r="T81" s="21">
        <v>99.47</v>
      </c>
      <c r="U81" s="21">
        <v>112.7</v>
      </c>
      <c r="V81" s="21">
        <v>135.24000000000004</v>
      </c>
      <c r="W81" s="21">
        <v>108.78000000000009</v>
      </c>
      <c r="X81" s="21">
        <v>95.550000000000011</v>
      </c>
      <c r="Y81" s="21">
        <v>115.15</v>
      </c>
      <c r="Z81" s="21">
        <v>122.01000000000003</v>
      </c>
      <c r="AA81" s="21">
        <v>110.74000000000005</v>
      </c>
      <c r="AB81" s="21">
        <v>105.35000000000001</v>
      </c>
      <c r="AC81" s="21">
        <v>111.22999999999995</v>
      </c>
      <c r="AD81" s="21">
        <v>124.95</v>
      </c>
      <c r="AE81" s="21">
        <v>91.629999999999981</v>
      </c>
      <c r="AF81" s="21">
        <v>94.57</v>
      </c>
      <c r="AG81" s="21">
        <v>104.86000000000004</v>
      </c>
      <c r="AH81" s="21">
        <v>106.33000000000003</v>
      </c>
      <c r="AI81" s="21">
        <v>67.61999999999999</v>
      </c>
      <c r="AJ81" s="21">
        <v>103.88000000000004</v>
      </c>
      <c r="AK81" s="21">
        <v>99.959999999999965</v>
      </c>
      <c r="AL81" s="21">
        <v>99.960000000000036</v>
      </c>
      <c r="AM81" s="21">
        <v>77.909999999999968</v>
      </c>
      <c r="AN81" s="21">
        <v>100.94000000000005</v>
      </c>
      <c r="AO81" s="21">
        <v>74.480000000000018</v>
      </c>
      <c r="AP81" s="21">
        <v>94.080000000000027</v>
      </c>
      <c r="AQ81" s="21">
        <v>104.36999999999999</v>
      </c>
      <c r="AR81" s="20">
        <v>83.055000000000007</v>
      </c>
      <c r="AS81" s="20">
        <v>83.055000000000007</v>
      </c>
      <c r="AT81" s="21">
        <v>98</v>
      </c>
      <c r="AU81" s="21">
        <v>75.460000000000036</v>
      </c>
      <c r="AV81" s="21">
        <v>77.909999999999968</v>
      </c>
      <c r="AW81" s="21">
        <v>76.439999999999984</v>
      </c>
      <c r="AX81" s="21">
        <v>78.889999999999972</v>
      </c>
      <c r="AY81" s="21">
        <v>89.669999999999987</v>
      </c>
      <c r="AZ81" s="21">
        <v>92.119999999999919</v>
      </c>
      <c r="BA81" s="21">
        <v>100.94000000000005</v>
      </c>
      <c r="BB81" s="21">
        <v>77.420000000000059</v>
      </c>
      <c r="BC81" s="21">
        <v>84.769999999999925</v>
      </c>
      <c r="BD81" s="21">
        <v>92.610000000000028</v>
      </c>
      <c r="BE81" s="21">
        <v>116.12999999999995</v>
      </c>
      <c r="BF81" s="21">
        <v>71.539999999999978</v>
      </c>
      <c r="BG81" s="21">
        <v>75.950000000000074</v>
      </c>
      <c r="BH81" s="21">
        <v>78.889999999999972</v>
      </c>
      <c r="BI81" s="21">
        <v>75.460000000000036</v>
      </c>
      <c r="BJ81" s="21">
        <v>84.769999999999925</v>
      </c>
      <c r="BK81" s="21">
        <v>76.930000000000092</v>
      </c>
      <c r="BL81" s="21">
        <v>125.92999999999995</v>
      </c>
      <c r="BM81" s="21">
        <v>76.44000000000004</v>
      </c>
      <c r="BN81" s="54">
        <v>40.180000000000014</v>
      </c>
      <c r="BO81" s="17">
        <f t="shared" si="112"/>
        <v>114.268</v>
      </c>
      <c r="BP81" s="26">
        <f t="shared" si="113"/>
        <v>94.54720930232557</v>
      </c>
      <c r="BQ81" s="17">
        <f t="shared" si="0"/>
        <v>96.815090909090898</v>
      </c>
      <c r="BR81">
        <f t="shared" si="1"/>
        <v>1.0796460176991158</v>
      </c>
      <c r="BS81">
        <f t="shared" si="2"/>
        <v>1.5749878772484807</v>
      </c>
      <c r="BT81">
        <f t="shared" si="3"/>
        <v>2.1474193548387093</v>
      </c>
      <c r="BU81">
        <f t="shared" si="4"/>
        <v>1.3296414232313434</v>
      </c>
      <c r="BV81">
        <f t="shared" si="5"/>
        <v>1.3943000313185101</v>
      </c>
      <c r="BW81">
        <f t="shared" si="6"/>
        <v>1.3643676264334621</v>
      </c>
      <c r="BX81">
        <f t="shared" si="7"/>
        <v>1.726326742976066</v>
      </c>
      <c r="BY81">
        <f t="shared" si="8"/>
        <v>1.6302517141410882</v>
      </c>
      <c r="BZ81">
        <f t="shared" si="9"/>
        <v>1.6109773712084745</v>
      </c>
      <c r="CA81">
        <f t="shared" si="10"/>
        <v>1.3548387096774179</v>
      </c>
      <c r="CB81">
        <f t="shared" si="11"/>
        <v>1.6676531518200659</v>
      </c>
      <c r="CC81">
        <f t="shared" si="12"/>
        <v>1.7380799383112711</v>
      </c>
      <c r="CD81">
        <f t="shared" si="13"/>
        <v>1.7201138519924124</v>
      </c>
      <c r="CE81">
        <f t="shared" si="14"/>
        <v>1.2118970109499854</v>
      </c>
      <c r="CF81">
        <f t="shared" si="15"/>
        <v>1.5328127079913034</v>
      </c>
      <c r="CG81">
        <f t="shared" si="16"/>
        <v>1.7649356285259672</v>
      </c>
      <c r="CH81">
        <f t="shared" si="17"/>
        <v>1.5179566846385828</v>
      </c>
      <c r="CI81">
        <f t="shared" si="18"/>
        <v>1.4850926861358456</v>
      </c>
      <c r="CJ81">
        <f t="shared" si="19"/>
        <v>1.4342696267004789</v>
      </c>
      <c r="CK81">
        <f t="shared" si="20"/>
        <v>1.5931403799566479</v>
      </c>
      <c r="CL81">
        <f t="shared" si="21"/>
        <v>1.4108861344214356</v>
      </c>
      <c r="CM81">
        <f t="shared" si="22"/>
        <v>1.3940495786551346</v>
      </c>
      <c r="CN81">
        <f t="shared" si="23"/>
        <v>1.3512306172415283</v>
      </c>
      <c r="CO81">
        <f t="shared" si="24"/>
        <v>1.2621895124195033</v>
      </c>
      <c r="CP81">
        <f t="shared" si="25"/>
        <v>1.0391220274302393</v>
      </c>
      <c r="CQ81">
        <f t="shared" si="26"/>
        <v>1.2573987774617212</v>
      </c>
      <c r="CR81">
        <f t="shared" si="27"/>
        <v>1.2346583774214124</v>
      </c>
      <c r="CS81">
        <f t="shared" si="28"/>
        <v>1.5615090213231297</v>
      </c>
      <c r="CT81">
        <f t="shared" si="29"/>
        <v>1.1278500253335568</v>
      </c>
      <c r="CU81">
        <f t="shared" si="30"/>
        <v>1.1862036547388217</v>
      </c>
      <c r="CV81">
        <f t="shared" si="31"/>
        <v>1.0678136200716848</v>
      </c>
      <c r="CW81">
        <f t="shared" si="32"/>
        <v>1.3100023207240663</v>
      </c>
      <c r="CX81">
        <f t="shared" si="33"/>
        <v>1.3168608318963717</v>
      </c>
      <c r="CY81">
        <f t="shared" si="34"/>
        <v>1.0659921280054758</v>
      </c>
      <c r="CZ81">
        <f t="shared" si="35"/>
        <v>1.0659921280054758</v>
      </c>
      <c r="DA81">
        <f t="shared" si="36"/>
        <v>1.5395894428152479</v>
      </c>
      <c r="DB81">
        <f t="shared" si="37"/>
        <v>0.98550346088546481</v>
      </c>
      <c r="DC81">
        <f t="shared" si="38"/>
        <v>0.99599437507989885</v>
      </c>
      <c r="DD81">
        <f t="shared" si="39"/>
        <v>1.0636116973168519</v>
      </c>
      <c r="DE81">
        <f t="shared" si="40"/>
        <v>1.1691448895914636</v>
      </c>
      <c r="DF81">
        <f t="shared" si="41"/>
        <v>1.1425598335067628</v>
      </c>
      <c r="DG81">
        <f t="shared" si="42"/>
        <v>1.2079727248885381</v>
      </c>
      <c r="DH81">
        <f t="shared" si="43"/>
        <v>1.3200523103748925</v>
      </c>
      <c r="DI81">
        <f t="shared" si="44"/>
        <v>1.180812933729886</v>
      </c>
      <c r="DJ81">
        <f t="shared" si="45"/>
        <v>1.0605750985257614</v>
      </c>
      <c r="DK81">
        <f t="shared" si="46"/>
        <v>1.2482253571749491</v>
      </c>
      <c r="DL81">
        <f t="shared" si="47"/>
        <v>1.2880672890285598</v>
      </c>
      <c r="DM81">
        <f t="shared" si="48"/>
        <v>1.1784214138641043</v>
      </c>
      <c r="DN81">
        <f t="shared" si="49"/>
        <v>1.1333847340015446</v>
      </c>
      <c r="DO81">
        <f t="shared" si="50"/>
        <v>1.1344006135263378</v>
      </c>
      <c r="DP81">
        <f t="shared" si="51"/>
        <v>1.0802634090475285</v>
      </c>
      <c r="DQ81">
        <f t="shared" si="52"/>
        <v>1.1702636786158005</v>
      </c>
      <c r="DR81">
        <f t="shared" si="53"/>
        <v>1.1569290924129645</v>
      </c>
      <c r="DS81">
        <f t="shared" si="54"/>
        <v>1.2211196586721822</v>
      </c>
      <c r="DT81">
        <f t="shared" si="55"/>
        <v>1.5751290575296768</v>
      </c>
      <c r="DU81">
        <f t="shared" si="56"/>
        <v>1.2743975612495719</v>
      </c>
      <c r="DV81">
        <f t="shared" si="57"/>
        <v>1.5751290575296768</v>
      </c>
      <c r="DW81">
        <f t="shared" si="58"/>
        <v>0</v>
      </c>
      <c r="DX81">
        <f t="shared" si="59"/>
        <v>50.29085140137478</v>
      </c>
      <c r="DY81">
        <f t="shared" si="60"/>
        <v>105.35430988894754</v>
      </c>
      <c r="DZ81">
        <f t="shared" si="61"/>
        <v>26.969857218402858</v>
      </c>
      <c r="EA81">
        <f t="shared" si="62"/>
        <v>37.334743521946038</v>
      </c>
      <c r="EB81">
        <f t="shared" si="63"/>
        <v>45.75621364357476</v>
      </c>
      <c r="EC81">
        <f t="shared" si="64"/>
        <v>53.529878371232002</v>
      </c>
      <c r="ED81">
        <f t="shared" si="65"/>
        <v>56.121099947117806</v>
      </c>
      <c r="EE81">
        <f t="shared" si="66"/>
        <v>54.825489159174914</v>
      </c>
      <c r="EF81">
        <f t="shared" si="67"/>
        <v>31.504494976202992</v>
      </c>
      <c r="EG81">
        <f t="shared" si="68"/>
        <v>48.995240613431967</v>
      </c>
      <c r="EH81">
        <f t="shared" si="69"/>
        <v>78.794288736118403</v>
      </c>
      <c r="EI81">
        <f t="shared" si="70"/>
        <v>43.81279746166053</v>
      </c>
      <c r="EJ81">
        <f t="shared" si="71"/>
        <v>26.322051824431458</v>
      </c>
      <c r="EK81">
        <f t="shared" si="72"/>
        <v>52.234267583289181</v>
      </c>
      <c r="EL81">
        <f t="shared" si="73"/>
        <v>61.303543098889421</v>
      </c>
      <c r="EM81">
        <f t="shared" si="74"/>
        <v>46.404019037546256</v>
      </c>
      <c r="EN81">
        <f t="shared" si="75"/>
        <v>39.278159703860318</v>
      </c>
      <c r="EO81">
        <f t="shared" si="76"/>
        <v>47.051824431517566</v>
      </c>
      <c r="EP81">
        <f t="shared" si="77"/>
        <v>65.190375462718052</v>
      </c>
      <c r="EQ81">
        <f t="shared" si="78"/>
        <v>21.139608672659875</v>
      </c>
      <c r="ER81">
        <f t="shared" si="79"/>
        <v>25.026441036488549</v>
      </c>
      <c r="ES81">
        <f t="shared" si="80"/>
        <v>38.630354309888929</v>
      </c>
      <c r="ET81">
        <f t="shared" si="81"/>
        <v>40.573770491803238</v>
      </c>
      <c r="EU81">
        <f t="shared" si="82"/>
        <v>-10.602855631940836</v>
      </c>
      <c r="EV81">
        <f t="shared" si="83"/>
        <v>37.334743521946038</v>
      </c>
      <c r="EW81">
        <f t="shared" si="84"/>
        <v>32.152300370174395</v>
      </c>
      <c r="EX81">
        <f t="shared" si="85"/>
        <v>32.152300370174487</v>
      </c>
      <c r="EY81">
        <f t="shared" si="86"/>
        <v>3.0010576414594441</v>
      </c>
      <c r="EZ81">
        <f t="shared" si="87"/>
        <v>33.447911158117392</v>
      </c>
      <c r="FA81">
        <f t="shared" si="88"/>
        <v>-1.5335801163405927</v>
      </c>
      <c r="FB81">
        <f t="shared" si="89"/>
        <v>24.378635642517153</v>
      </c>
      <c r="FC81">
        <f t="shared" si="90"/>
        <v>37.982548915917413</v>
      </c>
      <c r="FD81">
        <f t="shared" si="91"/>
        <v>9.8030142781596492</v>
      </c>
      <c r="FE81">
        <f t="shared" si="92"/>
        <v>9.8030142781596492</v>
      </c>
      <c r="FF81">
        <f t="shared" si="93"/>
        <v>29.561078794288665</v>
      </c>
      <c r="FG81">
        <f t="shared" si="94"/>
        <v>-0.23796932839768209</v>
      </c>
      <c r="FH81">
        <f t="shared" si="95"/>
        <v>3.0010576414594441</v>
      </c>
      <c r="FI81">
        <f t="shared" si="96"/>
        <v>1.0576414595451347</v>
      </c>
      <c r="FJ81">
        <f t="shared" si="97"/>
        <v>4.2966684294023363</v>
      </c>
      <c r="FK81">
        <f t="shared" si="98"/>
        <v>18.54838709677411</v>
      </c>
      <c r="FL81">
        <f t="shared" si="99"/>
        <v>21.787414066631236</v>
      </c>
      <c r="FM81">
        <f t="shared" si="100"/>
        <v>33.447911158117392</v>
      </c>
      <c r="FN81">
        <f t="shared" si="101"/>
        <v>2.3532522474881206</v>
      </c>
      <c r="FO81">
        <f t="shared" si="102"/>
        <v>12.070333157059594</v>
      </c>
      <c r="FP81">
        <f t="shared" si="103"/>
        <v>22.435219460602823</v>
      </c>
      <c r="FQ81">
        <f t="shared" si="104"/>
        <v>53.529878371232002</v>
      </c>
      <c r="FR81">
        <f t="shared" si="105"/>
        <v>-5.4204124801693059</v>
      </c>
      <c r="FS81">
        <f t="shared" si="106"/>
        <v>0.40983606557381086</v>
      </c>
      <c r="FT81">
        <f t="shared" si="107"/>
        <v>4.2966684294023363</v>
      </c>
      <c r="FU81">
        <f t="shared" si="108"/>
        <v>-0.23796932839768209</v>
      </c>
      <c r="FV81">
        <f t="shared" si="109"/>
        <v>12.070333157059594</v>
      </c>
      <c r="FW81">
        <f t="shared" si="110"/>
        <v>1.7054468535167215</v>
      </c>
      <c r="FX81">
        <f t="shared" si="111"/>
        <v>66.485986250660872</v>
      </c>
    </row>
    <row r="88" spans="1:180">
      <c r="AO88" t="s">
        <v>36</v>
      </c>
      <c r="AP88" t="s">
        <v>37</v>
      </c>
      <c r="AQ88" t="s">
        <v>123</v>
      </c>
      <c r="AR88" t="s">
        <v>295</v>
      </c>
    </row>
    <row r="89" spans="1:180">
      <c r="AO89">
        <v>57</v>
      </c>
      <c r="AP89">
        <v>0</v>
      </c>
      <c r="AQ89">
        <v>0</v>
      </c>
      <c r="AR89" s="17">
        <v>138.57000000000008</v>
      </c>
      <c r="AS89">
        <f t="shared" ref="AS89:AS126" si="114">AR89/2</f>
        <v>69.285000000000039</v>
      </c>
    </row>
    <row r="90" spans="1:180">
      <c r="AO90">
        <v>58</v>
      </c>
      <c r="AP90">
        <v>0</v>
      </c>
      <c r="AQ90">
        <v>0</v>
      </c>
      <c r="AR90" s="17">
        <v>155.31</v>
      </c>
      <c r="AS90">
        <f t="shared" si="114"/>
        <v>77.655000000000001</v>
      </c>
    </row>
    <row r="91" spans="1:180">
      <c r="AO91">
        <v>62</v>
      </c>
      <c r="AP91">
        <v>0</v>
      </c>
      <c r="AQ91">
        <v>0</v>
      </c>
      <c r="AR91" s="17">
        <v>150.04000000000022</v>
      </c>
      <c r="AS91">
        <f t="shared" si="114"/>
        <v>75.02000000000011</v>
      </c>
    </row>
    <row r="92" spans="1:180">
      <c r="AO92">
        <v>64</v>
      </c>
      <c r="AP92">
        <v>0</v>
      </c>
      <c r="AQ92">
        <v>0</v>
      </c>
      <c r="AR92" s="17">
        <v>183.21000000000004</v>
      </c>
      <c r="AS92">
        <f t="shared" si="114"/>
        <v>91.605000000000018</v>
      </c>
    </row>
    <row r="93" spans="1:180">
      <c r="AO93">
        <v>67</v>
      </c>
      <c r="AP93">
        <v>0</v>
      </c>
      <c r="AQ93">
        <v>0</v>
      </c>
      <c r="AR93" s="17">
        <v>150.03999999999988</v>
      </c>
      <c r="AS93">
        <f t="shared" si="114"/>
        <v>75.019999999999939</v>
      </c>
    </row>
    <row r="94" spans="1:180">
      <c r="AO94">
        <v>71</v>
      </c>
      <c r="AP94">
        <v>0</v>
      </c>
      <c r="AQ94">
        <v>0</v>
      </c>
      <c r="AR94" s="17">
        <v>157.79000000000016</v>
      </c>
      <c r="AS94">
        <f t="shared" si="114"/>
        <v>78.895000000000081</v>
      </c>
    </row>
    <row r="95" spans="1:180">
      <c r="AO95">
        <v>59</v>
      </c>
      <c r="AP95">
        <v>0</v>
      </c>
      <c r="AQ95">
        <v>1</v>
      </c>
      <c r="AR95" s="17">
        <v>149.93999999999997</v>
      </c>
      <c r="AS95">
        <f t="shared" si="114"/>
        <v>74.969999999999985</v>
      </c>
    </row>
    <row r="96" spans="1:180">
      <c r="AO96">
        <v>61</v>
      </c>
      <c r="AP96">
        <v>0</v>
      </c>
      <c r="AQ96">
        <v>1</v>
      </c>
      <c r="AR96" s="17">
        <v>147.49000000000007</v>
      </c>
      <c r="AS96">
        <f t="shared" si="114"/>
        <v>73.745000000000033</v>
      </c>
    </row>
    <row r="97" spans="41:45">
      <c r="AO97">
        <v>65</v>
      </c>
      <c r="AP97">
        <v>0</v>
      </c>
      <c r="AQ97">
        <v>1</v>
      </c>
      <c r="AR97" s="17">
        <v>200.40999999999997</v>
      </c>
      <c r="AS97">
        <f t="shared" si="114"/>
        <v>100.20499999999998</v>
      </c>
    </row>
    <row r="98" spans="41:45">
      <c r="AO98">
        <v>69</v>
      </c>
      <c r="AP98">
        <v>0</v>
      </c>
      <c r="AQ98">
        <v>1</v>
      </c>
      <c r="AR98" s="17">
        <v>163.66000000000005</v>
      </c>
      <c r="AS98">
        <f t="shared" si="114"/>
        <v>81.830000000000027</v>
      </c>
    </row>
    <row r="99" spans="41:45">
      <c r="AO99">
        <v>70</v>
      </c>
      <c r="AP99">
        <v>0</v>
      </c>
      <c r="AQ99">
        <v>1</v>
      </c>
      <c r="AR99" s="17">
        <v>212.17000000000004</v>
      </c>
      <c r="AS99">
        <f t="shared" si="114"/>
        <v>106.08500000000002</v>
      </c>
    </row>
    <row r="100" spans="41:45">
      <c r="AO100">
        <v>73</v>
      </c>
      <c r="AP100">
        <v>0</v>
      </c>
      <c r="AQ100">
        <v>1</v>
      </c>
      <c r="AR100" s="17">
        <v>139.65</v>
      </c>
      <c r="AS100">
        <f t="shared" si="114"/>
        <v>69.825000000000003</v>
      </c>
    </row>
    <row r="101" spans="41:45">
      <c r="AO101">
        <v>74</v>
      </c>
      <c r="AP101">
        <v>0</v>
      </c>
      <c r="AQ101">
        <v>1</v>
      </c>
      <c r="AR101" s="17">
        <v>166.11</v>
      </c>
      <c r="AS101">
        <f t="shared" si="114"/>
        <v>83.055000000000007</v>
      </c>
    </row>
    <row r="102" spans="41:45">
      <c r="AO102">
        <v>56</v>
      </c>
      <c r="AP102">
        <v>0</v>
      </c>
      <c r="AQ102">
        <v>2</v>
      </c>
      <c r="AR102" s="17">
        <v>136.22</v>
      </c>
      <c r="AS102">
        <f t="shared" si="114"/>
        <v>68.11</v>
      </c>
    </row>
    <row r="103" spans="41:45">
      <c r="AO103">
        <v>60</v>
      </c>
      <c r="AP103">
        <v>0</v>
      </c>
      <c r="AQ103">
        <v>2</v>
      </c>
      <c r="AR103" s="17">
        <v>150.42999999999995</v>
      </c>
      <c r="AS103">
        <f t="shared" si="114"/>
        <v>75.214999999999975</v>
      </c>
    </row>
    <row r="104" spans="41:45">
      <c r="AO104">
        <v>63</v>
      </c>
      <c r="AP104">
        <v>0</v>
      </c>
      <c r="AQ104">
        <v>2</v>
      </c>
      <c r="AR104" s="17">
        <v>144.05999999999997</v>
      </c>
      <c r="AS104">
        <f t="shared" si="114"/>
        <v>72.029999999999987</v>
      </c>
    </row>
    <row r="105" spans="41:45">
      <c r="AO105">
        <v>66</v>
      </c>
      <c r="AP105">
        <v>0</v>
      </c>
      <c r="AQ105">
        <v>2</v>
      </c>
      <c r="AR105" s="17">
        <v>143.57</v>
      </c>
      <c r="AS105">
        <f t="shared" si="114"/>
        <v>71.784999999999997</v>
      </c>
    </row>
    <row r="106" spans="41:45">
      <c r="AO106">
        <v>68</v>
      </c>
      <c r="AP106">
        <v>0</v>
      </c>
      <c r="AQ106">
        <v>2</v>
      </c>
      <c r="AR106" s="17">
        <v>173.46000000000004</v>
      </c>
      <c r="AS106">
        <f t="shared" si="114"/>
        <v>86.730000000000018</v>
      </c>
    </row>
    <row r="107" spans="41:45">
      <c r="AO107">
        <v>72</v>
      </c>
      <c r="AP107">
        <v>0</v>
      </c>
      <c r="AQ107">
        <v>2</v>
      </c>
      <c r="AR107" s="17">
        <v>190.61000000000004</v>
      </c>
      <c r="AS107">
        <f t="shared" si="114"/>
        <v>95.305000000000021</v>
      </c>
    </row>
    <row r="108" spans="41:45">
      <c r="AO108">
        <v>37</v>
      </c>
      <c r="AP108">
        <v>1</v>
      </c>
      <c r="AQ108">
        <v>0</v>
      </c>
      <c r="AR108" s="17">
        <v>114.38999999999987</v>
      </c>
      <c r="AS108">
        <f t="shared" si="114"/>
        <v>57.194999999999936</v>
      </c>
    </row>
    <row r="109" spans="41:45">
      <c r="AO109">
        <v>44</v>
      </c>
      <c r="AP109">
        <v>1</v>
      </c>
      <c r="AQ109">
        <v>0</v>
      </c>
      <c r="AR109" s="17">
        <v>118.42000000000014</v>
      </c>
      <c r="AS109">
        <f t="shared" si="114"/>
        <v>59.210000000000072</v>
      </c>
    </row>
    <row r="110" spans="41:45">
      <c r="AO110">
        <v>47</v>
      </c>
      <c r="AP110">
        <v>1</v>
      </c>
      <c r="AQ110">
        <v>0</v>
      </c>
      <c r="AR110" s="17">
        <v>125.86000000000014</v>
      </c>
      <c r="AS110">
        <f t="shared" si="114"/>
        <v>62.930000000000071</v>
      </c>
    </row>
    <row r="111" spans="41:45">
      <c r="AO111">
        <v>48</v>
      </c>
      <c r="AP111">
        <v>1</v>
      </c>
      <c r="AQ111">
        <v>0</v>
      </c>
      <c r="AR111" s="17">
        <v>67.269999999999797</v>
      </c>
      <c r="AS111">
        <f t="shared" si="114"/>
        <v>33.634999999999899</v>
      </c>
    </row>
    <row r="112" spans="41:45">
      <c r="AO112">
        <v>50</v>
      </c>
      <c r="AP112">
        <v>1</v>
      </c>
      <c r="AQ112">
        <v>0</v>
      </c>
      <c r="AR112" s="17">
        <v>106.32999999999986</v>
      </c>
      <c r="AS112">
        <f t="shared" si="114"/>
        <v>53.164999999999928</v>
      </c>
    </row>
    <row r="113" spans="41:45">
      <c r="AO113">
        <v>52</v>
      </c>
      <c r="AP113">
        <v>1</v>
      </c>
      <c r="AQ113">
        <v>0</v>
      </c>
      <c r="AR113" s="17">
        <v>112.83999999999993</v>
      </c>
      <c r="AS113">
        <f t="shared" si="114"/>
        <v>56.419999999999966</v>
      </c>
    </row>
    <row r="114" spans="41:45">
      <c r="AO114">
        <v>39</v>
      </c>
      <c r="AP114">
        <v>1</v>
      </c>
      <c r="AQ114">
        <v>1</v>
      </c>
      <c r="AR114" s="17">
        <v>104.36999999999999</v>
      </c>
      <c r="AS114">
        <f t="shared" si="114"/>
        <v>52.184999999999995</v>
      </c>
    </row>
    <row r="115" spans="41:45">
      <c r="AO115">
        <v>40</v>
      </c>
      <c r="AP115">
        <v>1</v>
      </c>
      <c r="AQ115">
        <v>1</v>
      </c>
      <c r="AR115" s="17">
        <v>78.400000000000006</v>
      </c>
      <c r="AS115">
        <f t="shared" si="114"/>
        <v>39.200000000000003</v>
      </c>
    </row>
    <row r="116" spans="41:45">
      <c r="AO116">
        <v>41</v>
      </c>
      <c r="AP116">
        <v>1</v>
      </c>
      <c r="AQ116">
        <v>1</v>
      </c>
      <c r="AR116" s="17">
        <v>97.510000000000034</v>
      </c>
      <c r="AS116">
        <f t="shared" si="114"/>
        <v>48.755000000000017</v>
      </c>
    </row>
    <row r="117" spans="41:45">
      <c r="AO117">
        <v>49</v>
      </c>
      <c r="AP117">
        <v>1</v>
      </c>
      <c r="AQ117">
        <v>1</v>
      </c>
      <c r="AR117" s="17">
        <v>84.279999999999944</v>
      </c>
      <c r="AS117">
        <f t="shared" si="114"/>
        <v>42.139999999999972</v>
      </c>
    </row>
    <row r="118" spans="41:45">
      <c r="AO118">
        <v>51</v>
      </c>
      <c r="AP118">
        <v>1</v>
      </c>
      <c r="AQ118">
        <v>1</v>
      </c>
      <c r="AR118" s="17">
        <v>102.41</v>
      </c>
      <c r="AS118">
        <f t="shared" si="114"/>
        <v>51.204999999999998</v>
      </c>
    </row>
    <row r="119" spans="41:45">
      <c r="AO119">
        <v>53</v>
      </c>
      <c r="AP119">
        <v>1</v>
      </c>
      <c r="AQ119">
        <v>1</v>
      </c>
      <c r="AR119" s="17">
        <v>104.86000000000004</v>
      </c>
      <c r="AS119">
        <f t="shared" si="114"/>
        <v>52.430000000000021</v>
      </c>
    </row>
    <row r="120" spans="41:45">
      <c r="AO120">
        <v>55</v>
      </c>
      <c r="AP120">
        <v>1</v>
      </c>
      <c r="AQ120">
        <v>1</v>
      </c>
      <c r="AR120" s="17">
        <v>108.29000000000005</v>
      </c>
      <c r="AS120">
        <f t="shared" si="114"/>
        <v>54.145000000000024</v>
      </c>
    </row>
    <row r="121" spans="41:45">
      <c r="AO121">
        <v>38</v>
      </c>
      <c r="AP121">
        <v>1</v>
      </c>
      <c r="AQ121">
        <v>2</v>
      </c>
      <c r="AR121" s="17">
        <v>108.78000000000002</v>
      </c>
      <c r="AS121">
        <f t="shared" si="114"/>
        <v>54.390000000000008</v>
      </c>
    </row>
    <row r="122" spans="41:45">
      <c r="AO122">
        <v>42</v>
      </c>
      <c r="AP122">
        <v>1</v>
      </c>
      <c r="AQ122">
        <v>2</v>
      </c>
      <c r="AR122" s="17">
        <v>102.9</v>
      </c>
      <c r="AS122">
        <f t="shared" si="114"/>
        <v>51.45</v>
      </c>
    </row>
    <row r="123" spans="41:45">
      <c r="AO123">
        <v>43</v>
      </c>
      <c r="AP123">
        <v>1</v>
      </c>
      <c r="AQ123">
        <v>2</v>
      </c>
      <c r="AR123" s="17">
        <v>71.539999999999978</v>
      </c>
      <c r="AS123">
        <f t="shared" si="114"/>
        <v>35.769999999999989</v>
      </c>
    </row>
    <row r="124" spans="41:45">
      <c r="AO124">
        <v>45</v>
      </c>
      <c r="AP124">
        <v>1</v>
      </c>
      <c r="AQ124">
        <v>2</v>
      </c>
      <c r="AR124" s="17">
        <v>101.91999999999999</v>
      </c>
      <c r="AS124">
        <f t="shared" si="114"/>
        <v>50.959999999999994</v>
      </c>
    </row>
    <row r="125" spans="41:45">
      <c r="AO125">
        <v>46</v>
      </c>
      <c r="AP125">
        <v>1</v>
      </c>
      <c r="AQ125">
        <v>2</v>
      </c>
      <c r="AR125" s="17">
        <v>98</v>
      </c>
      <c r="AS125">
        <f t="shared" si="114"/>
        <v>49</v>
      </c>
    </row>
    <row r="126" spans="41:45">
      <c r="AO126">
        <v>54</v>
      </c>
      <c r="AP126">
        <v>1</v>
      </c>
      <c r="AQ126">
        <v>2</v>
      </c>
      <c r="AR126" s="17">
        <v>136.71000000000004</v>
      </c>
      <c r="AS126">
        <f t="shared" si="114"/>
        <v>68.355000000000018</v>
      </c>
    </row>
  </sheetData>
  <sortState xmlns:xlrd2="http://schemas.microsoft.com/office/spreadsheetml/2017/richdata2" ref="A44:FX81">
    <sortCondition ref="A44:A81"/>
  </sortState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6A0FD-E200-434C-AAD8-A4C20F84F6AC}">
  <dimension ref="A1:DV81"/>
  <sheetViews>
    <sheetView workbookViewId="0">
      <pane xSplit="1" topLeftCell="E1" activePane="topRight" state="frozen"/>
      <selection pane="topRight" activeCell="E2" sqref="E2:J39"/>
    </sheetView>
  </sheetViews>
  <sheetFormatPr defaultColWidth="8.875" defaultRowHeight="14.25"/>
  <cols>
    <col min="12" max="32" width="9.25" bestFit="1" customWidth="1"/>
    <col min="33" max="41" width="9.125"/>
    <col min="42" max="63" width="9.875" bestFit="1" customWidth="1"/>
  </cols>
  <sheetData>
    <row r="1" spans="1:66" ht="15">
      <c r="A1" s="12" t="s">
        <v>36</v>
      </c>
      <c r="B1" t="s">
        <v>37</v>
      </c>
      <c r="C1" t="s">
        <v>41</v>
      </c>
      <c r="D1" s="10" t="s">
        <v>57</v>
      </c>
      <c r="E1" s="10" t="s">
        <v>58</v>
      </c>
      <c r="F1" s="10" t="s">
        <v>59</v>
      </c>
      <c r="G1" s="10" t="s">
        <v>60</v>
      </c>
      <c r="H1" s="10" t="s">
        <v>61</v>
      </c>
      <c r="I1" s="10" t="s">
        <v>62</v>
      </c>
      <c r="J1" s="10" t="s">
        <v>63</v>
      </c>
      <c r="K1" s="10" t="s">
        <v>64</v>
      </c>
      <c r="L1" s="10" t="s">
        <v>65</v>
      </c>
      <c r="M1" s="10" t="s">
        <v>66</v>
      </c>
      <c r="N1" s="10" t="s">
        <v>67</v>
      </c>
      <c r="O1" s="10" t="s">
        <v>68</v>
      </c>
      <c r="P1" s="10" t="s">
        <v>69</v>
      </c>
      <c r="Q1" s="10" t="s">
        <v>70</v>
      </c>
      <c r="R1" s="10" t="s">
        <v>71</v>
      </c>
      <c r="S1" s="10" t="s">
        <v>72</v>
      </c>
      <c r="T1" s="10" t="s">
        <v>73</v>
      </c>
      <c r="U1" s="10" t="s">
        <v>74</v>
      </c>
      <c r="V1" s="10" t="s">
        <v>75</v>
      </c>
      <c r="W1" s="10" t="s">
        <v>76</v>
      </c>
      <c r="X1" s="10" t="s">
        <v>77</v>
      </c>
      <c r="Y1" s="10" t="s">
        <v>78</v>
      </c>
      <c r="Z1" s="10" t="s">
        <v>79</v>
      </c>
      <c r="AA1" s="10" t="s">
        <v>80</v>
      </c>
      <c r="AB1" s="10" t="s">
        <v>81</v>
      </c>
      <c r="AC1" s="10" t="s">
        <v>82</v>
      </c>
      <c r="AD1" s="10" t="s">
        <v>83</v>
      </c>
      <c r="AE1" s="10" t="s">
        <v>84</v>
      </c>
      <c r="AF1" s="10" t="s">
        <v>85</v>
      </c>
      <c r="AG1" s="10" t="s">
        <v>86</v>
      </c>
      <c r="AH1" s="10" t="s">
        <v>87</v>
      </c>
      <c r="AI1" s="10" t="s">
        <v>88</v>
      </c>
      <c r="AJ1" s="10" t="s">
        <v>89</v>
      </c>
      <c r="AK1" s="10" t="s">
        <v>90</v>
      </c>
      <c r="AL1" s="10" t="s">
        <v>91</v>
      </c>
      <c r="AM1" s="10" t="s">
        <v>92</v>
      </c>
      <c r="AN1" s="10" t="s">
        <v>93</v>
      </c>
      <c r="AO1" s="10" t="s">
        <v>94</v>
      </c>
      <c r="AP1" s="10" t="s">
        <v>95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101</v>
      </c>
      <c r="AW1" s="10" t="s">
        <v>102</v>
      </c>
      <c r="AX1" s="10" t="s">
        <v>103</v>
      </c>
      <c r="AY1" s="10" t="s">
        <v>104</v>
      </c>
      <c r="AZ1" s="10" t="s">
        <v>105</v>
      </c>
      <c r="BA1" s="10" t="s">
        <v>106</v>
      </c>
      <c r="BB1" s="10" t="s">
        <v>107</v>
      </c>
      <c r="BC1" s="10" t="s">
        <v>108</v>
      </c>
      <c r="BD1" s="10" t="s">
        <v>109</v>
      </c>
      <c r="BE1" s="10" t="s">
        <v>110</v>
      </c>
      <c r="BF1" s="10" t="s">
        <v>111</v>
      </c>
      <c r="BG1" s="10" t="s">
        <v>112</v>
      </c>
      <c r="BH1" s="10" t="s">
        <v>113</v>
      </c>
      <c r="BI1" s="10" t="s">
        <v>114</v>
      </c>
      <c r="BJ1" s="10" t="s">
        <v>115</v>
      </c>
      <c r="BK1" s="10" t="s">
        <v>116</v>
      </c>
      <c r="BL1" s="10" t="s">
        <v>117</v>
      </c>
      <c r="BM1" s="10" t="s">
        <v>118</v>
      </c>
      <c r="BN1" s="10" t="s">
        <v>119</v>
      </c>
    </row>
    <row r="2" spans="1:66">
      <c r="A2" s="13">
        <v>37</v>
      </c>
      <c r="B2" t="s">
        <v>44</v>
      </c>
      <c r="C2" t="s">
        <v>45</v>
      </c>
      <c r="D2" t="s">
        <v>252</v>
      </c>
      <c r="E2" s="17"/>
      <c r="F2" s="17"/>
      <c r="G2" s="17"/>
      <c r="H2" s="17"/>
      <c r="I2" s="17"/>
      <c r="J2" s="17"/>
      <c r="K2" s="27">
        <f>FI[[#This Row],[9-Apr]]*3.1</f>
        <v>54.870000000000076</v>
      </c>
      <c r="L2" s="17" cm="1">
        <f t="array" ref="L2">FI[[#This Row],[10-Apr]]*(IF(FI[[#This Row],[Group Assignment]:[Group Assignment]] = "CHOW", 3.1, 4.9))</f>
        <v>42.16</v>
      </c>
      <c r="M2" s="17" cm="1">
        <f t="array" ref="M2">FI[[#This Row],[11-Apr]]*(IF(FI[[#This Row],[Group Assignment]:[Group Assignment]] = "CHOW", 3.1, 4.9))</f>
        <v>46.190000000000005</v>
      </c>
      <c r="N2" s="17" cm="1">
        <f t="array" ref="N2">FI[[#This Row],[12-Apr]]*(IF(FI[[#This Row],[Group Assignment]:[Group Assignment]] = "CHOW", 3.1, 4.9))</f>
        <v>45.26000000000014</v>
      </c>
      <c r="O2" s="17" cm="1">
        <f t="array" ref="O2">FI[[#This Row],[13-Apr]]*(IF(FI[[#This Row],[Group Assignment]:[Group Assignment]] = "CHOW", 3.1, 4.9))</f>
        <v>51.769999999999904</v>
      </c>
      <c r="P2" s="17" cm="1">
        <f t="array" ref="P2">FI[[#This Row],[14-Apr]]*(IF(FI[[#This Row],[Group Assignment]:[Group Assignment]] = "CHOW", 3.1, 4.9))</f>
        <v>53.009999999999863</v>
      </c>
      <c r="Q2" s="17" cm="1">
        <f t="array" ref="Q2">FI[[#This Row],[15-Apr]]*(IF(FI[[#This Row],[Group Assignment]:[Group Assignment]] = "CHOW", 3.1, 4.9))</f>
        <v>54.870000000000076</v>
      </c>
      <c r="R2" s="17" cm="1">
        <f t="array" ref="R2">FI[[#This Row],[16-Apr]]*(IF(FI[[#This Row],[Group Assignment]:[Group Assignment]] = "CHOW", 3.1, 4.9))</f>
        <v>50.839999999999996</v>
      </c>
      <c r="S2" s="17" cm="1">
        <f t="array" ref="S2">FI[[#This Row],[17-Apr]]*(IF(FI[[#This Row],[Group Assignment]:[Group Assignment]] = "CHOW", 3.1, 4.9))</f>
        <v>51.460000000000072</v>
      </c>
      <c r="T2" s="17" cm="1">
        <f t="array" ref="T2">FI[[#This Row],[18-Apr]]*(IF(FI[[#This Row],[Group Assignment]:[Group Assignment]] = "CHOW", 3.1, 4.9))</f>
        <v>56.109999999999722</v>
      </c>
      <c r="U2" s="17" cm="1">
        <f t="array" ref="U2">FI[[#This Row],[19-Apr]]*(IF(FI[[#This Row],[Group Assignment]:[Group Assignment]] = "CHOW", 3.1, 4.9))</f>
        <v>57.040000000000141</v>
      </c>
      <c r="V2" s="17" cm="1">
        <f t="array" ref="V2">FI[[#This Row],[20-Apr]]*(IF(FI[[#This Row],[Group Assignment]:[Group Assignment]] = "CHOW", 3.1, 4.9))</f>
        <v>50.530000000000072</v>
      </c>
      <c r="W2" s="17" cm="1">
        <f t="array" ref="W2">FI[[#This Row],[21-Apr]]*(IF(FI[[#This Row],[Group Assignment]:[Group Assignment]] = "CHOW", 3.1, 4.9))</f>
        <v>47.119999999999933</v>
      </c>
      <c r="X2" s="17" cm="1">
        <f t="array" ref="X2">FI[[#This Row],[22-Apr]]*(IF(FI[[#This Row],[Group Assignment]:[Group Assignment]] = "CHOW", 3.1, 4.9))</f>
        <v>54.869999999999933</v>
      </c>
      <c r="Y2" s="17" cm="1">
        <f t="array" ref="Y2">FI[[#This Row],[23-Apr]]*(IF(FI[[#This Row],[Group Assignment]:[Group Assignment]] = "CHOW", 3.1, 4.9))</f>
        <v>59.520000000000074</v>
      </c>
      <c r="Z2" s="17" cm="1">
        <f t="array" ref="Z2">FI[[#This Row],[24-Apr]]*(IF(FI[[#This Row],[Group Assignment]:[Group Assignment]] = "CHOW", 3.1, 4.9))</f>
        <v>37.20000000000028</v>
      </c>
      <c r="AA2" s="17" cm="1">
        <f t="array" ref="AA2">FI[[#This Row],[25-Apr]]*(IF(FI[[#This Row],[Group Assignment]:[Group Assignment]] = "CHOW", 3.1, 4.9))</f>
        <v>46.499999999999858</v>
      </c>
      <c r="AB2" s="17" cm="1">
        <f t="array" ref="AB2">FI[[#This Row],[26-Apr]]*(IF(FI[[#This Row],[Group Assignment]:[Group Assignment]] = "CHOW", 3.1, 4.9))</f>
        <v>48.36</v>
      </c>
      <c r="AC2" s="17" cm="1">
        <f t="array" ref="AC2">FI[[#This Row],[27-Apr]]*(IF(FI[[#This Row],[Group Assignment]:[Group Assignment]] = "CHOW", 3.1, 4.9))</f>
        <v>50.220000000000141</v>
      </c>
      <c r="AD2" s="17" cm="1">
        <f t="array" ref="AD2">FI[[#This Row],[28-Apr]]*(IF(FI[[#This Row],[Group Assignment]:[Group Assignment]] = "CHOW", 3.1, 4.9))</f>
        <v>35.33999999999979</v>
      </c>
      <c r="AE2" s="17" cm="1">
        <f t="array" ref="AE2">FI[[#This Row],[29-Apr]]*(IF(FI[[#This Row],[Group Assignment]:[Group Assignment]] = "CHOW", 3.1, 4.9))</f>
        <v>40.610000000000142</v>
      </c>
      <c r="AF2" s="17" cm="1">
        <f t="array" ref="AF2">FI[[#This Row],[30-Apr]]*(IF(FI[[#This Row],[Group Assignment]:[Group Assignment]] = "CHOW", 3.1, 4.9))</f>
        <v>52.699999999999939</v>
      </c>
      <c r="AG2" s="17" cm="1">
        <f t="array" ref="AG2">FI[[#This Row],[1-May]]*(IF(FI[[#This Row],[Group Assignment]:[Group Assignment]] = "CHOW", 3.1, 4.9))</f>
        <v>55.489999999999867</v>
      </c>
      <c r="AH2" s="17" cm="1">
        <f t="array" ref="AH2">FI[[#This Row],[2-May]]*(IF(FI[[#This Row],[Group Assignment]:[Group Assignment]] = "CHOW", 3.1, 4.9))</f>
        <v>42.160000000000103</v>
      </c>
      <c r="AI2" s="17" cm="1">
        <f t="array" ref="AI2">FI[[#This Row],[3-May]]*(IF(FI[[#This Row],[Group Assignment]:[Group Assignment]] = "CHOW", 3.1, 4.9))</f>
        <v>45.570000000000107</v>
      </c>
      <c r="AJ2" s="17" cm="1">
        <f t="array" ref="AJ2">FI[[#This Row],[4-May]]*(IF(FI[[#This Row],[Group Assignment]:[Group Assignment]] = "CHOW", 3.1, 4.9))</f>
        <v>54.869999999999933</v>
      </c>
      <c r="AK2" s="17" cm="1">
        <f t="array" ref="AK2">FI[[#This Row],[5-May]]*(IF(FI[[#This Row],[Group Assignment]:[Group Assignment]] = "CHOW", 3.1, 4.9))</f>
        <v>48.67</v>
      </c>
      <c r="AL2" s="17" cm="1">
        <f t="array" ref="AL2">FI[[#This Row],[6-May]]*(IF(FI[[#This Row],[Group Assignment]:[Group Assignment]] = "CHOW", 3.1, 4.9))</f>
        <v>48.980000000000004</v>
      </c>
      <c r="AM2" s="17" cm="1">
        <f t="array" ref="AM2">FI[[#This Row],[7-May]]*(IF(FI[[#This Row],[Group Assignment]:[Group Assignment]] = "CHOW", 3.1, 4.9))</f>
        <v>41.230000000000004</v>
      </c>
      <c r="AN2" s="17" cm="1">
        <f t="array" ref="AN2">FI[[#This Row],[8-May]]*(IF(FI[[#This Row],[Group Assignment]:[Group Assignment]] = "CHOW", 3.1, 4.9))</f>
        <v>62.62</v>
      </c>
      <c r="AO2" s="17" cm="1">
        <f t="array" ref="AO2">FI[[#This Row],[9-May]]*(IF(FI[[#This Row],[Group Assignment]:[Group Assignment]] = "CHOW", 3.1, 4.9))</f>
        <v>50.530000000000214</v>
      </c>
      <c r="AP2" s="17" cm="1">
        <f t="array" ref="AP2">FI[[#This Row],[10-May]]*(IF(FI[[#This Row],[Group Assignment]:[Group Assignment]] = "CHOW", 3.1, 4.9))</f>
        <v>47.119999999999933</v>
      </c>
      <c r="AQ2" s="17" cm="1">
        <f t="array" ref="AQ2">FI[[#This Row],[11-May]]*(IF(FI[[#This Row],[Group Assignment]:[Group Assignment]] = "CHOW", 3.1, 4.9))</f>
        <v>53.320000000000142</v>
      </c>
      <c r="AR2" s="17"/>
      <c r="AS2" s="17" cm="1">
        <f t="array" ref="AS2">FI[[#This Row],[13-May]]*(IF(FI[[#This Row],[Group Assignment]:[Group Assignment]] = "CHOW", 3.1, 4.9))</f>
        <v>114.38999999999987</v>
      </c>
      <c r="AT2" s="17" cm="1">
        <f t="array" ref="AT2">FI[[#This Row],[14-May]]*(IF(FI[[#This Row],[Group Assignment]:[Group Assignment]] = "CHOW", 3.1, 4.9))</f>
        <v>39.989999999999966</v>
      </c>
      <c r="AU2" s="17" cm="1">
        <f t="array" ref="AU2">FI[[#This Row],[15-May]]*(IF(FI[[#This Row],[Group Assignment]:[Group Assignment]] = "CHOW", 3.1, 4.9))</f>
        <v>42.470000000000034</v>
      </c>
      <c r="AV2" s="17" cm="1">
        <f t="array" ref="AV2">FI[[#This Row],[16-May]]*(IF(FI[[#This Row],[Group Assignment]:[Group Assignment]] = "CHOW", 3.1, 4.9))</f>
        <v>56.11000000000007</v>
      </c>
      <c r="AW2" s="17" cm="1">
        <f t="array" ref="AW2">FI[[#This Row],[17-May]]*(IF(FI[[#This Row],[Group Assignment]:[Group Assignment]] = "CHOW", 3.1, 4.9))</f>
        <v>56.109999999999864</v>
      </c>
      <c r="AX2" s="17" cm="1">
        <f t="array" ref="AX2">FI[[#This Row],[18-May]]*(IF(FI[[#This Row],[Group Assignment]:[Group Assignment]] = "CHOW", 3.1, 4.9))</f>
        <v>48.050000000000075</v>
      </c>
      <c r="AY2" s="17" cm="1">
        <f t="array" ref="AY2">FI[[#This Row],[19-May]]*(IF(FI[[#This Row],[Group Assignment]:[Group Assignment]] = "CHOW", 3.1, 4.9))</f>
        <v>46.499999999999929</v>
      </c>
      <c r="AZ2" s="17" cm="1">
        <f t="array" ref="AZ2">FI[[#This Row],[20-May]]*(IF(FI[[#This Row],[Group Assignment]:[Group Assignment]] = "CHOW", 3.1, 4.9))</f>
        <v>53.94000000000014</v>
      </c>
      <c r="BA2" s="17" cm="1">
        <f t="array" ref="BA2">FI[[#This Row],[21-May]]*(IF(FI[[#This Row],[Group Assignment]:[Group Assignment]] = "CHOW", 3.1, 4.9))</f>
        <v>60.449999999999967</v>
      </c>
      <c r="BB2" s="17" cm="1">
        <f t="array" ref="BB2">FI[[#This Row],[22-May]]*(IF(FI[[#This Row],[Group Assignment]:[Group Assignment]] = "CHOW", 3.1, 4.9))</f>
        <v>38.750000000000036</v>
      </c>
      <c r="BC2" s="17" cm="1">
        <f t="array" ref="BC2">FI[[#This Row],[23-May]]*(IF(FI[[#This Row],[Group Assignment]:[Group Assignment]] = "CHOW", 3.1, 4.9))</f>
        <v>43.089999999999932</v>
      </c>
      <c r="BD2" s="17" cm="1">
        <f t="array" ref="BD2">FI[[#This Row],[24-May]]*(IF(FI[[#This Row],[Group Assignment]:[Group Assignment]] = "CHOW", 3.1, 4.9))</f>
        <v>49.289999999999928</v>
      </c>
      <c r="BE2" s="17" cm="1">
        <f t="array" ref="BE2">FI[[#This Row],[25-May]]*(IF(FI[[#This Row],[Group Assignment]:[Group Assignment]] = "CHOW", 3.1, 4.9))</f>
        <v>57.040000000000141</v>
      </c>
      <c r="BF2" s="17" cm="1">
        <f t="array" ref="BF2">FI[[#This Row],[26-May]]*(IF(FI[[#This Row],[Group Assignment]:[Group Assignment]] = "CHOW", 3.1, 4.9))</f>
        <v>47.12000000000014</v>
      </c>
      <c r="BG2" s="17" cm="1">
        <f t="array" ref="BG2">FI[[#This Row],[27-May]]*(IF(FI[[#This Row],[Group Assignment]:[Group Assignment]] = "CHOW", 3.1, 4.9))</f>
        <v>46.809999999999718</v>
      </c>
      <c r="BH2" s="17" cm="1">
        <f t="array" ref="BH2">FI[[#This Row],[28-May]]*(IF(FI[[#This Row],[Group Assignment]:[Group Assignment]] = "CHOW", 3.1, 4.9))</f>
        <v>51.770000000000287</v>
      </c>
      <c r="BI2" s="17" cm="1">
        <f t="array" ref="BI2">FI[[#This Row],[29-May]]*(IF(FI[[#This Row],[Group Assignment]:[Group Assignment]] = "CHOW", 3.1, 4.9))</f>
        <v>51.460000000000008</v>
      </c>
      <c r="BJ2" s="17" cm="1">
        <f t="array" ref="BJ2">FI[[#This Row],[30-May]]*(IF(FI[[#This Row],[Group Assignment]:[Group Assignment]] = "CHOW", 3.1, 4.9))</f>
        <v>61.380000000000067</v>
      </c>
      <c r="BK2" s="17" cm="1">
        <f t="array" ref="BK2">FI[[#This Row],[31-May]]*(IF(FI[[#This Row],[Group Assignment]:[Group Assignment]] = "CHOW", 3.1, 4.9))</f>
        <v>44.639999999999858</v>
      </c>
      <c r="BL2" s="17" cm="1">
        <f t="array" ref="BL2">FI[[#This Row],[1-Jun]]*(IF(FI[[#This Row],[Group Assignment]:[Group Assignment]] = "CHOW", 3.1, 4.9))</f>
        <v>75.020000000000138</v>
      </c>
      <c r="BM2" s="17" cm="1">
        <f t="array" ref="BM2">FI[[#This Row],[2-Jun]]*(IF(FI[[#This Row],[Group Assignment]:[Group Assignment]] = "CHOW", 3.1, 4.9))</f>
        <v>46.499999999999929</v>
      </c>
      <c r="BN2" s="17" cm="1">
        <f t="array" ref="BN2">FI[[#This Row],[3-Jun]]*(IF(FI[[#This Row],[Group Assignment]:[Group Assignment]] = "CHOW", 3.1, 4.9))</f>
        <v>18.29000000000007</v>
      </c>
    </row>
    <row r="3" spans="1:66">
      <c r="A3" s="14">
        <v>38</v>
      </c>
      <c r="B3" t="s">
        <v>44</v>
      </c>
      <c r="C3" t="s">
        <v>47</v>
      </c>
      <c r="D3" t="s">
        <v>252</v>
      </c>
      <c r="E3" s="17"/>
      <c r="F3" s="17"/>
      <c r="G3" s="17"/>
      <c r="H3" s="17"/>
      <c r="I3" s="17"/>
      <c r="J3" s="17"/>
      <c r="K3" s="27">
        <f>FI[[#This Row],[9-Apr]]*3.1</f>
        <v>44.329999999999792</v>
      </c>
      <c r="L3" s="17" cm="1">
        <f t="array" ref="L3">FI[[#This Row],[10-Apr]]*(IF(FI[[#This Row],[Group Assignment]:[Group Assignment]] = "CHOW", 3.1, 4.9))</f>
        <v>56.35</v>
      </c>
      <c r="M3" s="17" cm="1">
        <f t="array" ref="M3">FI[[#This Row],[11-Apr]]*(IF(FI[[#This Row],[Group Assignment]:[Group Assignment]] = "CHOW", 3.1, 4.9))</f>
        <v>84.280000000000015</v>
      </c>
      <c r="N3" s="17" cm="1">
        <f t="array" ref="N3">FI[[#This Row],[12-Apr]]*(IF(FI[[#This Row],[Group Assignment]:[Group Assignment]] = "CHOW", 3.1, 4.9))</f>
        <v>80.850000000000009</v>
      </c>
      <c r="O3" s="17" cm="1">
        <f t="array" ref="O3">FI[[#This Row],[13-Apr]]*(IF(FI[[#This Row],[Group Assignment]:[Group Assignment]] = "CHOW", 3.1, 4.9))</f>
        <v>80.850000000000009</v>
      </c>
      <c r="P3" s="17" cm="1">
        <f t="array" ref="P3">FI[[#This Row],[14-Apr]]*(IF(FI[[#This Row],[Group Assignment]:[Group Assignment]] = "CHOW", 3.1, 4.9))</f>
        <v>80.360000000000028</v>
      </c>
      <c r="Q3" s="17" cm="1">
        <f t="array" ref="Q3">FI[[#This Row],[15-Apr]]*(IF(FI[[#This Row],[Group Assignment]:[Group Assignment]] = "CHOW", 3.1, 4.9))</f>
        <v>69.58</v>
      </c>
      <c r="R3" s="17" cm="1">
        <f t="array" ref="R3">FI[[#This Row],[16-Apr]]*(IF(FI[[#This Row],[Group Assignment]:[Group Assignment]] = "CHOW", 3.1, 4.9))</f>
        <v>73.989999999999981</v>
      </c>
      <c r="S3" s="17" cm="1">
        <f t="array" ref="S3">FI[[#This Row],[17-Apr]]*(IF(FI[[#This Row],[Group Assignment]:[Group Assignment]] = "CHOW", 3.1, 4.9))</f>
        <v>76.930000000000021</v>
      </c>
      <c r="T3" s="17" cm="1">
        <f t="array" ref="T3">FI[[#This Row],[18-Apr]]*(IF(FI[[#This Row],[Group Assignment]:[Group Assignment]] = "CHOW", 3.1, 4.9))</f>
        <v>57.820000000000057</v>
      </c>
      <c r="U3" s="17" cm="1">
        <f t="array" ref="U3">FI[[#This Row],[19-Apr]]*(IF(FI[[#This Row],[Group Assignment]:[Group Assignment]] = "CHOW", 3.1, 4.9))</f>
        <v>62.719999999999921</v>
      </c>
      <c r="V3" s="17" cm="1">
        <f t="array" ref="V3">FI[[#This Row],[20-Apr]]*(IF(FI[[#This Row],[Group Assignment]:[Group Assignment]] = "CHOW", 3.1, 4.9))</f>
        <v>72.520000000000067</v>
      </c>
      <c r="W3" s="17" cm="1">
        <f t="array" ref="W3">FI[[#This Row],[21-Apr]]*(IF(FI[[#This Row],[Group Assignment]:[Group Assignment]] = "CHOW", 3.1, 4.9))</f>
        <v>61.250000000000071</v>
      </c>
      <c r="X3" s="17" cm="1">
        <f t="array" ref="X3">FI[[#This Row],[22-Apr]]*(IF(FI[[#This Row],[Group Assignment]:[Group Assignment]] = "CHOW", 3.1, 4.9))</f>
        <v>54.880000000000017</v>
      </c>
      <c r="Y3" s="17" cm="1">
        <f t="array" ref="Y3">FI[[#This Row],[23-Apr]]*(IF(FI[[#This Row],[Group Assignment]:[Group Assignment]] = "CHOW", 3.1, 4.9))</f>
        <v>56.840000000000046</v>
      </c>
      <c r="Z3" s="17" cm="1">
        <f t="array" ref="Z3">FI[[#This Row],[24-Apr]]*(IF(FI[[#This Row],[Group Assignment]:[Group Assignment]] = "CHOW", 3.1, 4.9))</f>
        <v>48.019999999999918</v>
      </c>
      <c r="AA3" s="17" cm="1">
        <f t="array" ref="AA3">FI[[#This Row],[25-Apr]]*(IF(FI[[#This Row],[Group Assignment]:[Group Assignment]] = "CHOW", 3.1, 4.9))</f>
        <v>54.880000000000088</v>
      </c>
      <c r="AB3" s="17" cm="1">
        <f t="array" ref="AB3">FI[[#This Row],[26-Apr]]*(IF(FI[[#This Row],[Group Assignment]:[Group Assignment]] = "CHOW", 3.1, 4.9))</f>
        <v>58.30999999999996</v>
      </c>
      <c r="AC3" s="17" cm="1">
        <f t="array" ref="AC3">FI[[#This Row],[27-Apr]]*(IF(FI[[#This Row],[Group Assignment]:[Group Assignment]] = "CHOW", 3.1, 4.9))</f>
        <v>62.229999999999947</v>
      </c>
      <c r="AD3" s="17" cm="1">
        <f t="array" ref="AD3">FI[[#This Row],[28-Apr]]*(IF(FI[[#This Row],[Group Assignment]:[Group Assignment]] = "CHOW", 3.1, 4.9))</f>
        <v>40.180000000000014</v>
      </c>
      <c r="AE3" s="17" cm="1">
        <f t="array" ref="AE3">FI[[#This Row],[29-Apr]]*(IF(FI[[#This Row],[Group Assignment]:[Group Assignment]] = "CHOW", 3.1, 4.9))</f>
        <v>38.709999999999958</v>
      </c>
      <c r="AF3" s="17" cm="1">
        <f t="array" ref="AF3">FI[[#This Row],[30-Apr]]*(IF(FI[[#This Row],[Group Assignment]:[Group Assignment]] = "CHOW", 3.1, 4.9))</f>
        <v>40.670000000000059</v>
      </c>
      <c r="AG3" s="17" cm="1">
        <f t="array" ref="AG3">FI[[#This Row],[1-May]]*(IF(FI[[#This Row],[Group Assignment]:[Group Assignment]] = "CHOW", 3.1, 4.9))</f>
        <v>57.329999999999949</v>
      </c>
      <c r="AH3" s="17" cm="1">
        <f t="array" ref="AH3">FI[[#This Row],[2-May]]*(IF(FI[[#This Row],[Group Assignment]:[Group Assignment]] = "CHOW", 3.1, 4.9))</f>
        <v>54.880000000000017</v>
      </c>
      <c r="AI3" s="17" cm="1">
        <f t="array" ref="AI3">FI[[#This Row],[3-May]]*(IF(FI[[#This Row],[Group Assignment]:[Group Assignment]] = "CHOW", 3.1, 4.9))</f>
        <v>43.610000000000028</v>
      </c>
      <c r="AJ3" s="17" cm="1">
        <f t="array" ref="AJ3">FI[[#This Row],[4-May]]*(IF(FI[[#This Row],[Group Assignment]:[Group Assignment]] = "CHOW", 3.1, 4.9))</f>
        <v>49.980000000000089</v>
      </c>
      <c r="AK3" s="17" cm="1">
        <f t="array" ref="AK3">FI[[#This Row],[5-May]]*(IF(FI[[#This Row],[Group Assignment]:[Group Assignment]] = "CHOW", 3.1, 4.9))</f>
        <v>58.30999999999996</v>
      </c>
      <c r="AL3" s="17" cm="1">
        <f t="array" ref="AL3">FI[[#This Row],[6-May]]*(IF(FI[[#This Row],[Group Assignment]:[Group Assignment]] = "CHOW", 3.1, 4.9))</f>
        <v>47.039999999999978</v>
      </c>
      <c r="AM3" s="17" cm="1">
        <f t="array" ref="AM3">FI[[#This Row],[7-May]]*(IF(FI[[#This Row],[Group Assignment]:[Group Assignment]] = "CHOW", 3.1, 4.9))</f>
        <v>65.169999999999987</v>
      </c>
      <c r="AN3" s="17" cm="1">
        <f t="array" ref="AN3">FI[[#This Row],[8-May]]*(IF(FI[[#This Row],[Group Assignment]:[Group Assignment]] = "CHOW", 3.1, 4.9))</f>
        <v>44.1</v>
      </c>
      <c r="AO3" s="17" cm="1">
        <f t="array" ref="AO3">FI[[#This Row],[9-May]]*(IF(FI[[#This Row],[Group Assignment]:[Group Assignment]] = "CHOW", 3.1, 4.9))</f>
        <v>54.389999999999951</v>
      </c>
      <c r="AP3" s="17" cm="1">
        <f t="array" ref="AP3">FI[[#This Row],[10-May]]*(IF(FI[[#This Row],[Group Assignment]:[Group Assignment]] = "CHOW", 3.1, 4.9))</f>
        <v>60.27000000000006</v>
      </c>
      <c r="AQ3" s="17" cm="1">
        <f t="array" ref="AQ3">FI[[#This Row],[11-May]]*(IF(FI[[#This Row],[Group Assignment]:[Group Assignment]] = "CHOW", 3.1, 4.9))</f>
        <v>49.489999999999974</v>
      </c>
      <c r="AR3" s="17"/>
      <c r="AS3" s="17" cm="1">
        <f t="array" ref="AS3">FI[[#This Row],[13-May]]*(IF(FI[[#This Row],[Group Assignment]:[Group Assignment]] = "CHOW", 3.1, 4.9))</f>
        <v>108.78000000000002</v>
      </c>
      <c r="AT3" s="17" cm="1">
        <f t="array" ref="AT3">FI[[#This Row],[14-May]]*(IF(FI[[#This Row],[Group Assignment]:[Group Assignment]] = "CHOW", 3.1, 4.9))</f>
        <v>49.980000000000089</v>
      </c>
      <c r="AU3" s="17" cm="1">
        <f t="array" ref="AU3">FI[[#This Row],[15-May]]*(IF(FI[[#This Row],[Group Assignment]:[Group Assignment]] = "CHOW", 3.1, 4.9))</f>
        <v>53.899999999999935</v>
      </c>
      <c r="AV3" s="17" cm="1">
        <f t="array" ref="AV3">FI[[#This Row],[16-May]]*(IF(FI[[#This Row],[Group Assignment]:[Group Assignment]] = "CHOW", 3.1, 4.9))</f>
        <v>51.45</v>
      </c>
      <c r="AW3" s="17" cm="1">
        <f t="array" ref="AW3">FI[[#This Row],[17-May]]*(IF(FI[[#This Row],[Group Assignment]:[Group Assignment]] = "CHOW", 3.1, 4.9))</f>
        <v>51.939999999999976</v>
      </c>
      <c r="AX3" s="17" cm="1">
        <f t="array" ref="AX3">FI[[#This Row],[18-May]]*(IF(FI[[#This Row],[Group Assignment]:[Group Assignment]] = "CHOW", 3.1, 4.9))</f>
        <v>30.870000000000058</v>
      </c>
      <c r="AY3" s="17" cm="1">
        <f t="array" ref="AY3">FI[[#This Row],[19-May]]*(IF(FI[[#This Row],[Group Assignment]:[Group Assignment]] = "CHOW", 3.1, 4.9))</f>
        <v>65.169999999999987</v>
      </c>
      <c r="AZ3" s="17" cm="1">
        <f t="array" ref="AZ3">FI[[#This Row],[20-May]]*(IF(FI[[#This Row],[Group Assignment]:[Group Assignment]] = "CHOW", 3.1, 4.9))</f>
        <v>51.939999999999976</v>
      </c>
      <c r="BA3" s="17" cm="1">
        <f t="array" ref="BA3">FI[[#This Row],[21-May]]*(IF(FI[[#This Row],[Group Assignment]:[Group Assignment]] = "CHOW", 3.1, 4.9))</f>
        <v>41.650000000000006</v>
      </c>
      <c r="BB3" s="17" cm="1">
        <f t="array" ref="BB3">FI[[#This Row],[22-May]]*(IF(FI[[#This Row],[Group Assignment]:[Group Assignment]] = "CHOW", 3.1, 4.9))</f>
        <v>59.780000000000086</v>
      </c>
      <c r="BC3" s="17" cm="1">
        <f t="array" ref="BC3">FI[[#This Row],[23-May]]*(IF(FI[[#This Row],[Group Assignment]:[Group Assignment]] = "CHOW", 3.1, 4.9))</f>
        <v>72.519999999999925</v>
      </c>
      <c r="BD3" s="17" cm="1">
        <f t="array" ref="BD3">FI[[#This Row],[24-May]]*(IF(FI[[#This Row],[Group Assignment]:[Group Assignment]] = "CHOW", 3.1, 4.9))</f>
        <v>44.590000000000046</v>
      </c>
      <c r="BE3" s="17" cm="1">
        <f t="array" ref="BE3">FI[[#This Row],[25-May]]*(IF(FI[[#This Row],[Group Assignment]:[Group Assignment]] = "CHOW", 3.1, 4.9))</f>
        <v>64.190000000000111</v>
      </c>
      <c r="BF3" s="17" cm="1">
        <f t="array" ref="BF3">FI[[#This Row],[26-May]]*(IF(FI[[#This Row],[Group Assignment]:[Group Assignment]] = "CHOW", 3.1, 4.9))</f>
        <v>54.389999999999979</v>
      </c>
      <c r="BG3" s="17" cm="1">
        <f t="array" ref="BG3">FI[[#This Row],[27-May]]*(IF(FI[[#This Row],[Group Assignment]:[Group Assignment]] = "CHOW", 3.1, 4.9))</f>
        <v>61.250000000000007</v>
      </c>
      <c r="BH3" s="17" cm="1">
        <f t="array" ref="BH3">FI[[#This Row],[28-May]]*(IF(FI[[#This Row],[Group Assignment]:[Group Assignment]] = "CHOW", 3.1, 4.9))</f>
        <v>41.650000000000006</v>
      </c>
      <c r="BI3" s="17" cm="1">
        <f t="array" ref="BI3">FI[[#This Row],[29-May]]*(IF(FI[[#This Row],[Group Assignment]:[Group Assignment]] = "CHOW", 3.1, 4.9))</f>
        <v>43.609999999999964</v>
      </c>
      <c r="BJ3" s="17" cm="1">
        <f t="array" ref="BJ3">FI[[#This Row],[30-May]]*(IF(FI[[#This Row],[Group Assignment]:[Group Assignment]] = "CHOW", 3.1, 4.9))</f>
        <v>67.130000000000067</v>
      </c>
      <c r="BK3" s="17" cm="1">
        <f t="array" ref="BK3">FI[[#This Row],[31-May]]*(IF(FI[[#This Row],[Group Assignment]:[Group Assignment]] = "CHOW", 3.1, 4.9))</f>
        <v>59.779999999999951</v>
      </c>
      <c r="BL3" s="17" cm="1">
        <f t="array" ref="BL3">FI[[#This Row],[1-Jun]]*(IF(FI[[#This Row],[Group Assignment]:[Group Assignment]] = "CHOW", 3.1, 4.9))</f>
        <v>85.260000000000034</v>
      </c>
      <c r="BM3" s="17" cm="1">
        <f t="array" ref="BM3">FI[[#This Row],[2-Jun]]*(IF(FI[[#This Row],[Group Assignment]:[Group Assignment]] = "CHOW", 3.1, 4.9))</f>
        <v>35.280000000000015</v>
      </c>
      <c r="BN3" s="17" cm="1">
        <f t="array" ref="BN3">FI[[#This Row],[3-Jun]]*(IF(FI[[#This Row],[Group Assignment]:[Group Assignment]] = "CHOW", 3.1, 4.9))</f>
        <v>33.319999999999986</v>
      </c>
    </row>
    <row r="4" spans="1:66">
      <c r="A4" s="13">
        <v>39</v>
      </c>
      <c r="B4" t="s">
        <v>44</v>
      </c>
      <c r="C4" t="s">
        <v>46</v>
      </c>
      <c r="D4" t="s">
        <v>252</v>
      </c>
      <c r="E4" s="17"/>
      <c r="F4" s="17"/>
      <c r="G4" s="17"/>
      <c r="H4" s="17"/>
      <c r="I4" s="17"/>
      <c r="J4" s="17"/>
      <c r="K4" s="27">
        <f>FI[[#This Row],[9-Apr]]*3.1</f>
        <v>53.009999999999863</v>
      </c>
      <c r="L4" s="17" cm="1">
        <f t="array" ref="L4">FI[[#This Row],[10-Apr]]*(IF(FI[[#This Row],[Group Assignment]:[Group Assignment]] = "CHOW", 3.1, 4.9))</f>
        <v>91.140000000000015</v>
      </c>
      <c r="M4" s="17" cm="1">
        <f t="array" ref="M4">FI[[#This Row],[11-Apr]]*(IF(FI[[#This Row],[Group Assignment]:[Group Assignment]] = "CHOW", 3.1, 4.9))</f>
        <v>68.110000000000028</v>
      </c>
      <c r="N4" s="17" cm="1">
        <f t="array" ref="N4">FI[[#This Row],[12-Apr]]*(IF(FI[[#This Row],[Group Assignment]:[Group Assignment]] = "CHOW", 3.1, 4.9))</f>
        <v>79.380000000000024</v>
      </c>
      <c r="O4" s="17" cm="1">
        <f t="array" ref="O4">FI[[#This Row],[13-Apr]]*(IF(FI[[#This Row],[Group Assignment]:[Group Assignment]] = "CHOW", 3.1, 4.9))</f>
        <v>80.360000000000028</v>
      </c>
      <c r="P4" s="17" cm="1">
        <f t="array" ref="P4">FI[[#This Row],[14-Apr]]*(IF(FI[[#This Row],[Group Assignment]:[Group Assignment]] = "CHOW", 3.1, 4.9))</f>
        <v>82.32</v>
      </c>
      <c r="Q4" s="17" cm="1">
        <f t="array" ref="Q4">FI[[#This Row],[15-Apr]]*(IF(FI[[#This Row],[Group Assignment]:[Group Assignment]] = "CHOW", 3.1, 4.9))</f>
        <v>72.030000000000015</v>
      </c>
      <c r="R4" s="17" cm="1">
        <f t="array" ref="R4">FI[[#This Row],[16-Apr]]*(IF(FI[[#This Row],[Group Assignment]:[Group Assignment]] = "CHOW", 3.1, 4.9))</f>
        <v>75.459999999999965</v>
      </c>
      <c r="S4" s="17" cm="1">
        <f t="array" ref="S4">FI[[#This Row],[17-Apr]]*(IF(FI[[#This Row],[Group Assignment]:[Group Assignment]] = "CHOW", 3.1, 4.9))</f>
        <v>77.419999999999987</v>
      </c>
      <c r="T4" s="17" cm="1">
        <f t="array" ref="T4">FI[[#This Row],[18-Apr]]*(IF(FI[[#This Row],[Group Assignment]:[Group Assignment]] = "CHOW", 3.1, 4.9))</f>
        <v>71.540000000000049</v>
      </c>
      <c r="U4" s="17" cm="1">
        <f t="array" ref="U4">FI[[#This Row],[19-Apr]]*(IF(FI[[#This Row],[Group Assignment]:[Group Assignment]] = "CHOW", 3.1, 4.9))</f>
        <v>60.269999999999918</v>
      </c>
      <c r="V4" s="17" cm="1">
        <f t="array" ref="V4">FI[[#This Row],[20-Apr]]*(IF(FI[[#This Row],[Group Assignment]:[Group Assignment]] = "CHOW", 3.1, 4.9))</f>
        <v>67.620000000000061</v>
      </c>
      <c r="W4" s="17" cm="1">
        <f t="array" ref="W4">FI[[#This Row],[21-Apr]]*(IF(FI[[#This Row],[Group Assignment]:[Group Assignment]] = "CHOW", 3.1, 4.9))</f>
        <v>56.35</v>
      </c>
      <c r="X4" s="17" cm="1">
        <f t="array" ref="X4">FI[[#This Row],[22-Apr]]*(IF(FI[[#This Row],[Group Assignment]:[Group Assignment]] = "CHOW", 3.1, 4.9))</f>
        <v>73.5</v>
      </c>
      <c r="Y4" s="17" cm="1">
        <f t="array" ref="Y4">FI[[#This Row],[23-Apr]]*(IF(FI[[#This Row],[Group Assignment]:[Group Assignment]] = "CHOW", 3.1, 4.9))</f>
        <v>51.939999999999976</v>
      </c>
      <c r="Z4" s="17" cm="1">
        <f t="array" ref="Z4">FI[[#This Row],[24-Apr]]*(IF(FI[[#This Row],[Group Assignment]:[Group Assignment]] = "CHOW", 3.1, 4.9))</f>
        <v>65.170000000000059</v>
      </c>
      <c r="AA4" s="17" cm="1">
        <f t="array" ref="AA4">FI[[#This Row],[25-Apr]]*(IF(FI[[#This Row],[Group Assignment]:[Group Assignment]] = "CHOW", 3.1, 4.9))</f>
        <v>67.61999999999999</v>
      </c>
      <c r="AB4" s="17" cm="1">
        <f t="array" ref="AB4">FI[[#This Row],[26-Apr]]*(IF(FI[[#This Row],[Group Assignment]:[Group Assignment]] = "CHOW", 3.1, 4.9))</f>
        <v>54.389999999999979</v>
      </c>
      <c r="AC4" s="17" cm="1">
        <f t="array" ref="AC4">FI[[#This Row],[27-Apr]]*(IF(FI[[#This Row],[Group Assignment]:[Group Assignment]] = "CHOW", 3.1, 4.9))</f>
        <v>56.839999999999975</v>
      </c>
      <c r="AD4" s="17" cm="1">
        <f t="array" ref="AD4">FI[[#This Row],[28-Apr]]*(IF(FI[[#This Row],[Group Assignment]:[Group Assignment]] = "CHOW", 3.1, 4.9))</f>
        <v>52.919999999999987</v>
      </c>
      <c r="AE4" s="17" cm="1">
        <f t="array" ref="AE4">FI[[#This Row],[29-Apr]]*(IF(FI[[#This Row],[Group Assignment]:[Group Assignment]] = "CHOW", 3.1, 4.9))</f>
        <v>44.1</v>
      </c>
      <c r="AF4" s="17" cm="1">
        <f t="array" ref="AF4">FI[[#This Row],[30-Apr]]*(IF(FI[[#This Row],[Group Assignment]:[Group Assignment]] = "CHOW", 3.1, 4.9))</f>
        <v>54.880000000000017</v>
      </c>
      <c r="AG4" s="17" cm="1">
        <f t="array" ref="AG4">FI[[#This Row],[1-May]]*(IF(FI[[#This Row],[Group Assignment]:[Group Assignment]] = "CHOW", 3.1, 4.9))</f>
        <v>35.280000000000015</v>
      </c>
      <c r="AH4" s="17" cm="1">
        <f t="array" ref="AH4">FI[[#This Row],[2-May]]*(IF(FI[[#This Row],[Group Assignment]:[Group Assignment]] = "CHOW", 3.1, 4.9))</f>
        <v>54.880000000000017</v>
      </c>
      <c r="AI4" s="17" cm="1">
        <f t="array" ref="AI4">FI[[#This Row],[3-May]]*(IF(FI[[#This Row],[Group Assignment]:[Group Assignment]] = "CHOW", 3.1, 4.9))</f>
        <v>49</v>
      </c>
      <c r="AJ4" s="17" cm="1">
        <f t="array" ref="AJ4">FI[[#This Row],[4-May]]*(IF(FI[[#This Row],[Group Assignment]:[Group Assignment]] = "CHOW", 3.1, 4.9))</f>
        <v>64.189999999999984</v>
      </c>
      <c r="AK4" s="17" cm="1">
        <f t="array" ref="AK4">FI[[#This Row],[5-May]]*(IF(FI[[#This Row],[Group Assignment]:[Group Assignment]] = "CHOW", 3.1, 4.9))</f>
        <v>38.710000000000029</v>
      </c>
      <c r="AL4" s="17" cm="1">
        <f t="array" ref="AL4">FI[[#This Row],[6-May]]*(IF(FI[[#This Row],[Group Assignment]:[Group Assignment]] = "CHOW", 3.1, 4.9))</f>
        <v>41.160000000000032</v>
      </c>
      <c r="AM4" s="17" cm="1">
        <f t="array" ref="AM4">FI[[#This Row],[7-May]]*(IF(FI[[#This Row],[Group Assignment]:[Group Assignment]] = "CHOW", 3.1, 4.9))</f>
        <v>55.860000000000035</v>
      </c>
      <c r="AN4" s="17" cm="1">
        <f t="array" ref="AN4">FI[[#This Row],[8-May]]*(IF(FI[[#This Row],[Group Assignment]:[Group Assignment]] = "CHOW", 3.1, 4.9))</f>
        <v>51.939999999999976</v>
      </c>
      <c r="AO4" s="17" cm="1">
        <f t="array" ref="AO4">FI[[#This Row],[9-May]]*(IF(FI[[#This Row],[Group Assignment]:[Group Assignment]] = "CHOW", 3.1, 4.9))</f>
        <v>52.919999999999987</v>
      </c>
      <c r="AP4" s="17" cm="1">
        <f t="array" ref="AP4">FI[[#This Row],[10-May]]*(IF(FI[[#This Row],[Group Assignment]:[Group Assignment]] = "CHOW", 3.1, 4.9))</f>
        <v>47.039999999999978</v>
      </c>
      <c r="AQ4" s="17" cm="1">
        <f t="array" ref="AQ4">FI[[#This Row],[11-May]]*(IF(FI[[#This Row],[Group Assignment]:[Group Assignment]] = "CHOW", 3.1, 4.9))</f>
        <v>58.799999999999933</v>
      </c>
      <c r="AR4" s="17"/>
      <c r="AS4" s="17" cm="1">
        <f t="array" ref="AS4">FI[[#This Row],[13-May]]*(IF(FI[[#This Row],[Group Assignment]:[Group Assignment]] = "CHOW", 3.1, 4.9))</f>
        <v>104.36999999999999</v>
      </c>
      <c r="AT4" s="17" cm="1">
        <f t="array" ref="AT4">FI[[#This Row],[14-May]]*(IF(FI[[#This Row],[Group Assignment]:[Group Assignment]] = "CHOW", 3.1, 4.9))</f>
        <v>58.310000000000031</v>
      </c>
      <c r="AU4" s="17" cm="1">
        <f t="array" ref="AU4">FI[[#This Row],[15-May]]*(IF(FI[[#This Row],[Group Assignment]:[Group Assignment]] = "CHOW", 3.1, 4.9))</f>
        <v>59.290000000000092</v>
      </c>
      <c r="AV4" s="17" cm="1">
        <f t="array" ref="AV4">FI[[#This Row],[16-May]]*(IF(FI[[#This Row],[Group Assignment]:[Group Assignment]] = "CHOW", 3.1, 4.9))</f>
        <v>48.509999999999891</v>
      </c>
      <c r="AW4" s="17" cm="1">
        <f t="array" ref="AW4">FI[[#This Row],[17-May]]*(IF(FI[[#This Row],[Group Assignment]:[Group Assignment]] = "CHOW", 3.1, 4.9))</f>
        <v>39.200000000000003</v>
      </c>
      <c r="AX4" s="17" cm="1">
        <f t="array" ref="AX4">FI[[#This Row],[18-May]]*(IF(FI[[#This Row],[Group Assignment]:[Group Assignment]] = "CHOW", 3.1, 4.9))</f>
        <v>46.550000000000075</v>
      </c>
      <c r="AY4" s="17" cm="1">
        <f t="array" ref="AY4">FI[[#This Row],[19-May]]*(IF(FI[[#This Row],[Group Assignment]:[Group Assignment]] = "CHOW", 3.1, 4.9))</f>
        <v>59.289999999999978</v>
      </c>
      <c r="AZ4" s="17" cm="1">
        <f t="array" ref="AZ4">FI[[#This Row],[20-May]]*(IF(FI[[#This Row],[Group Assignment]:[Group Assignment]] = "CHOW", 3.1, 4.9))</f>
        <v>65.659999999999897</v>
      </c>
      <c r="BA4" s="17" cm="1">
        <f t="array" ref="BA4">FI[[#This Row],[21-May]]*(IF(FI[[#This Row],[Group Assignment]:[Group Assignment]] = "CHOW", 3.1, 4.9))</f>
        <v>60.760000000000034</v>
      </c>
      <c r="BB4" s="17" cm="1">
        <f t="array" ref="BB4">FI[[#This Row],[22-May]]*(IF(FI[[#This Row],[Group Assignment]:[Group Assignment]] = "CHOW", 3.1, 4.9))</f>
        <v>50.469999999999921</v>
      </c>
      <c r="BC4" s="17" cm="1">
        <f t="array" ref="BC4">FI[[#This Row],[23-May]]*(IF(FI[[#This Row],[Group Assignment]:[Group Assignment]] = "CHOW", 3.1, 4.9))</f>
        <v>56.839999999999975</v>
      </c>
      <c r="BD4" s="17" cm="1">
        <f t="array" ref="BD4">FI[[#This Row],[24-May]]*(IF(FI[[#This Row],[Group Assignment]:[Group Assignment]] = "CHOW", 3.1, 4.9))</f>
        <v>53.410000000000032</v>
      </c>
      <c r="BE4" s="17" cm="1">
        <f t="array" ref="BE4">FI[[#This Row],[25-May]]*(IF(FI[[#This Row],[Group Assignment]:[Group Assignment]] = "CHOW", 3.1, 4.9))</f>
        <v>100.45</v>
      </c>
      <c r="BF4" s="17" cm="1">
        <f t="array" ref="BF4">FI[[#This Row],[26-May]]*(IF(FI[[#This Row],[Group Assignment]:[Group Assignment]] = "CHOW", 3.1, 4.9))</f>
        <v>33.810000000000031</v>
      </c>
      <c r="BG4" s="17" cm="1">
        <f t="array" ref="BG4">FI[[#This Row],[27-May]]*(IF(FI[[#This Row],[Group Assignment]:[Group Assignment]] = "CHOW", 3.1, 4.9))</f>
        <v>40.17999999999995</v>
      </c>
      <c r="BH4" s="17" cm="1">
        <f t="array" ref="BH4">FI[[#This Row],[28-May]]*(IF(FI[[#This Row],[Group Assignment]:[Group Assignment]] = "CHOW", 3.1, 4.9))</f>
        <v>46.550000000000004</v>
      </c>
      <c r="BI4" s="17" cm="1">
        <f t="array" ref="BI4">FI[[#This Row],[29-May]]*(IF(FI[[#This Row],[Group Assignment]:[Group Assignment]] = "CHOW", 3.1, 4.9))</f>
        <v>44.1</v>
      </c>
      <c r="BJ4" s="17" cm="1">
        <f t="array" ref="BJ4">FI[[#This Row],[30-May]]*(IF(FI[[#This Row],[Group Assignment]:[Group Assignment]] = "CHOW", 3.1, 4.9))</f>
        <v>76.930000000000092</v>
      </c>
      <c r="BK4" s="17" cm="1">
        <f t="array" ref="BK4">FI[[#This Row],[31-May]]*(IF(FI[[#This Row],[Group Assignment]:[Group Assignment]] = "CHOW", 3.1, 4.9))</f>
        <v>48.019999999999918</v>
      </c>
      <c r="BL4" s="17" cm="1">
        <f t="array" ref="BL4">FI[[#This Row],[1-Jun]]*(IF(FI[[#This Row],[Group Assignment]:[Group Assignment]] = "CHOW", 3.1, 4.9))</f>
        <v>53.410000000000032</v>
      </c>
      <c r="BM4" s="17" cm="1">
        <f t="array" ref="BM4">FI[[#This Row],[2-Jun]]*(IF(FI[[#This Row],[Group Assignment]:[Group Assignment]] = "CHOW", 3.1, 4.9))</f>
        <v>56.35</v>
      </c>
      <c r="BN4" s="17" cm="1">
        <f t="array" ref="BN4">FI[[#This Row],[3-Jun]]*(IF(FI[[#This Row],[Group Assignment]:[Group Assignment]] = "CHOW", 3.1, 4.9))</f>
        <v>32.340000000000046</v>
      </c>
    </row>
    <row r="5" spans="1:66">
      <c r="A5" s="14">
        <v>40</v>
      </c>
      <c r="B5" t="s">
        <v>44</v>
      </c>
      <c r="C5" t="s">
        <v>46</v>
      </c>
      <c r="D5" t="s">
        <v>252</v>
      </c>
      <c r="E5" s="17"/>
      <c r="F5" s="17"/>
      <c r="G5" s="17"/>
      <c r="H5" s="17"/>
      <c r="I5" s="17"/>
      <c r="J5" s="17"/>
      <c r="K5" s="27">
        <f>FI[[#This Row],[9-Apr]]*3.1</f>
        <v>50.22</v>
      </c>
      <c r="L5" s="17" cm="1">
        <f t="array" ref="L5">FI[[#This Row],[10-Apr]]*(IF(FI[[#This Row],[Group Assignment]:[Group Assignment]] = "CHOW", 3.1, 4.9))</f>
        <v>84.77</v>
      </c>
      <c r="M5" s="17" cm="1">
        <f t="array" ref="M5">FI[[#This Row],[11-Apr]]*(IF(FI[[#This Row],[Group Assignment]:[Group Assignment]] = "CHOW", 3.1, 4.9))</f>
        <v>82.319999999999922</v>
      </c>
      <c r="N5" s="17" cm="1">
        <f t="array" ref="N5">FI[[#This Row],[12-Apr]]*(IF(FI[[#This Row],[Group Assignment]:[Group Assignment]] = "CHOW", 3.1, 4.9))</f>
        <v>75.95</v>
      </c>
      <c r="O5" s="17" cm="1">
        <f t="array" ref="O5">FI[[#This Row],[13-Apr]]*(IF(FI[[#This Row],[Group Assignment]:[Group Assignment]] = "CHOW", 3.1, 4.9))</f>
        <v>73.989999999999981</v>
      </c>
      <c r="P5" s="17" cm="1">
        <f t="array" ref="P5">FI[[#This Row],[14-Apr]]*(IF(FI[[#This Row],[Group Assignment]:[Group Assignment]] = "CHOW", 3.1, 4.9))</f>
        <v>90.65</v>
      </c>
      <c r="Q5" s="17" cm="1">
        <f t="array" ref="Q5">FI[[#This Row],[15-Apr]]*(IF(FI[[#This Row],[Group Assignment]:[Group Assignment]] = "CHOW", 3.1, 4.9))</f>
        <v>68.110000000000028</v>
      </c>
      <c r="R5" s="17" cm="1">
        <f t="array" ref="R5">FI[[#This Row],[16-Apr]]*(IF(FI[[#This Row],[Group Assignment]:[Group Assignment]] = "CHOW", 3.1, 4.9))</f>
        <v>75.459999999999965</v>
      </c>
      <c r="S5" s="17" cm="1">
        <f t="array" ref="S5">FI[[#This Row],[17-Apr]]*(IF(FI[[#This Row],[Group Assignment]:[Group Assignment]] = "CHOW", 3.1, 4.9))</f>
        <v>74.969999999999985</v>
      </c>
      <c r="T5" s="17" cm="1">
        <f t="array" ref="T5">FI[[#This Row],[18-Apr]]*(IF(FI[[#This Row],[Group Assignment]:[Group Assignment]] = "CHOW", 3.1, 4.9))</f>
        <v>69.580000000000013</v>
      </c>
      <c r="U5" s="17" cm="1">
        <f t="array" ref="U5">FI[[#This Row],[19-Apr]]*(IF(FI[[#This Row],[Group Assignment]:[Group Assignment]] = "CHOW", 3.1, 4.9))</f>
        <v>59.780000000000086</v>
      </c>
      <c r="V5" s="17" cm="1">
        <f t="array" ref="V5">FI[[#This Row],[20-Apr]]*(IF(FI[[#This Row],[Group Assignment]:[Group Assignment]] = "CHOW", 3.1, 4.9))</f>
        <v>52.919999999999987</v>
      </c>
      <c r="W5" s="17" cm="1">
        <f t="array" ref="W5">FI[[#This Row],[21-Apr]]*(IF(FI[[#This Row],[Group Assignment]:[Group Assignment]] = "CHOW", 3.1, 4.9))</f>
        <v>43.11999999999999</v>
      </c>
      <c r="X5" s="17" cm="1">
        <f t="array" ref="X5">FI[[#This Row],[22-Apr]]*(IF(FI[[#This Row],[Group Assignment]:[Group Assignment]] = "CHOW", 3.1, 4.9))</f>
        <v>50.960000000000029</v>
      </c>
      <c r="Y5" s="17" cm="1">
        <f t="array" ref="Y5">FI[[#This Row],[23-Apr]]*(IF(FI[[#This Row],[Group Assignment]:[Group Assignment]] = "CHOW", 3.1, 4.9))</f>
        <v>41.160000000000004</v>
      </c>
      <c r="Z5" s="17" cm="1">
        <f t="array" ref="Z5">FI[[#This Row],[24-Apr]]*(IF(FI[[#This Row],[Group Assignment]:[Group Assignment]] = "CHOW", 3.1, 4.9))</f>
        <v>42.139999999999972</v>
      </c>
      <c r="AA5" s="17" cm="1">
        <f t="array" ref="AA5">FI[[#This Row],[25-Apr]]*(IF(FI[[#This Row],[Group Assignment]:[Group Assignment]] = "CHOW", 3.1, 4.9))</f>
        <v>38.710000000000058</v>
      </c>
      <c r="AB5" s="17" cm="1">
        <f t="array" ref="AB5">FI[[#This Row],[26-Apr]]*(IF(FI[[#This Row],[Group Assignment]:[Group Assignment]] = "CHOW", 3.1, 4.9))</f>
        <v>47.039999999999978</v>
      </c>
      <c r="AC5" s="17" cm="1">
        <f t="array" ref="AC5">FI[[#This Row],[27-Apr]]*(IF(FI[[#This Row],[Group Assignment]:[Group Assignment]] = "CHOW", 3.1, 4.9))</f>
        <v>49</v>
      </c>
      <c r="AD5" s="17" cm="1">
        <f t="array" ref="AD5">FI[[#This Row],[28-Apr]]*(IF(FI[[#This Row],[Group Assignment]:[Group Assignment]] = "CHOW", 3.1, 4.9))</f>
        <v>39.689999999999976</v>
      </c>
      <c r="AE5" s="17" cm="1">
        <f t="array" ref="AE5">FI[[#This Row],[29-Apr]]*(IF(FI[[#This Row],[Group Assignment]:[Group Assignment]] = "CHOW", 3.1, 4.9))</f>
        <v>28.910000000000029</v>
      </c>
      <c r="AF5" s="17" cm="1">
        <f t="array" ref="AF5">FI[[#This Row],[30-Apr]]*(IF(FI[[#This Row],[Group Assignment]:[Group Assignment]] = "CHOW", 3.1, 4.9))</f>
        <v>33.319999999999986</v>
      </c>
      <c r="AG5" s="17" cm="1">
        <f t="array" ref="AG5">FI[[#This Row],[1-May]]*(IF(FI[[#This Row],[Group Assignment]:[Group Assignment]] = "CHOW", 3.1, 4.9))</f>
        <v>33.319999999999986</v>
      </c>
      <c r="AH5" s="17" cm="1">
        <f t="array" ref="AH5">FI[[#This Row],[2-May]]*(IF(FI[[#This Row],[Group Assignment]:[Group Assignment]] = "CHOW", 3.1, 4.9))</f>
        <v>41.650000000000006</v>
      </c>
      <c r="AI5" s="17" cm="1">
        <f t="array" ref="AI5">FI[[#This Row],[3-May]]*(IF(FI[[#This Row],[Group Assignment]:[Group Assignment]] = "CHOW", 3.1, 4.9))</f>
        <v>32.83000000000002</v>
      </c>
      <c r="AJ5" s="17" cm="1">
        <f t="array" ref="AJ5">FI[[#This Row],[4-May]]*(IF(FI[[#This Row],[Group Assignment]:[Group Assignment]] = "CHOW", 3.1, 4.9))</f>
        <v>59.779999999999951</v>
      </c>
      <c r="AK5" s="17" cm="1">
        <f t="array" ref="AK5">FI[[#This Row],[5-May]]*(IF(FI[[#This Row],[Group Assignment]:[Group Assignment]] = "CHOW", 3.1, 4.9))</f>
        <v>47.040000000000113</v>
      </c>
      <c r="AL5" s="17" cm="1">
        <f t="array" ref="AL5">FI[[#This Row],[6-May]]*(IF(FI[[#This Row],[Group Assignment]:[Group Assignment]] = "CHOW", 3.1, 4.9))</f>
        <v>46.05999999999996</v>
      </c>
      <c r="AM5" s="17" cm="1">
        <f t="array" ref="AM5">FI[[#This Row],[7-May]]*(IF(FI[[#This Row],[Group Assignment]:[Group Assignment]] = "CHOW", 3.1, 4.9))</f>
        <v>48.509999999999962</v>
      </c>
      <c r="AN5" s="17" cm="1">
        <f t="array" ref="AN5">FI[[#This Row],[8-May]]*(IF(FI[[#This Row],[Group Assignment]:[Group Assignment]] = "CHOW", 3.1, 4.9))</f>
        <v>47.040000000000042</v>
      </c>
      <c r="AO5" s="17" cm="1">
        <f t="array" ref="AO5">FI[[#This Row],[9-May]]*(IF(FI[[#This Row],[Group Assignment]:[Group Assignment]] = "CHOW", 3.1, 4.9))</f>
        <v>48.509999999999962</v>
      </c>
      <c r="AP5" s="17" cm="1">
        <f t="array" ref="AP5">FI[[#This Row],[10-May]]*(IF(FI[[#This Row],[Group Assignment]:[Group Assignment]] = "CHOW", 3.1, 4.9))</f>
        <v>36.75</v>
      </c>
      <c r="AQ5" s="17" cm="1">
        <f t="array" ref="AQ5">FI[[#This Row],[11-May]]*(IF(FI[[#This Row],[Group Assignment]:[Group Assignment]] = "CHOW", 3.1, 4.9))</f>
        <v>50.959999999999965</v>
      </c>
      <c r="AR5" s="17"/>
      <c r="AS5" s="17" cm="1">
        <f t="array" ref="AS5">FI[[#This Row],[13-May]]*(IF(FI[[#This Row],[Group Assignment]:[Group Assignment]] = "CHOW", 3.1, 4.9))</f>
        <v>78.400000000000006</v>
      </c>
      <c r="AT5" s="17" cm="1">
        <f t="array" ref="AT5">FI[[#This Row],[14-May]]*(IF(FI[[#This Row],[Group Assignment]:[Group Assignment]] = "CHOW", 3.1, 4.9))</f>
        <v>64.189999999999984</v>
      </c>
      <c r="AU5" s="17" cm="1">
        <f t="array" ref="AU5">FI[[#This Row],[15-May]]*(IF(FI[[#This Row],[Group Assignment]:[Group Assignment]] = "CHOW", 3.1, 4.9))</f>
        <v>49.979999999999947</v>
      </c>
      <c r="AV5" s="17" cm="1">
        <f t="array" ref="AV5">FI[[#This Row],[16-May]]*(IF(FI[[#This Row],[Group Assignment]:[Group Assignment]] = "CHOW", 3.1, 4.9))</f>
        <v>47.530000000000086</v>
      </c>
      <c r="AW5" s="17" cm="1">
        <f t="array" ref="AW5">FI[[#This Row],[17-May]]*(IF(FI[[#This Row],[Group Assignment]:[Group Assignment]] = "CHOW", 3.1, 4.9))</f>
        <v>46.05999999999996</v>
      </c>
      <c r="AX5" s="17" cm="1">
        <f t="array" ref="AX5">FI[[#This Row],[18-May]]*(IF(FI[[#This Row],[Group Assignment]:[Group Assignment]] = "CHOW", 3.1, 4.9))</f>
        <v>26.459999999999962</v>
      </c>
      <c r="AY5" s="17" cm="1">
        <f t="array" ref="AY5">FI[[#This Row],[19-May]]*(IF(FI[[#This Row],[Group Assignment]:[Group Assignment]] = "CHOW", 3.1, 4.9))</f>
        <v>36.75</v>
      </c>
      <c r="AZ5" s="17" cm="1">
        <f t="array" ref="AZ5">FI[[#This Row],[20-May]]*(IF(FI[[#This Row],[Group Assignment]:[Group Assignment]] = "CHOW", 3.1, 4.9))</f>
        <v>57.330000000000091</v>
      </c>
      <c r="BA5" s="17" cm="1">
        <f t="array" ref="BA5">FI[[#This Row],[21-May]]*(IF(FI[[#This Row],[Group Assignment]:[Group Assignment]] = "CHOW", 3.1, 4.9))</f>
        <v>40.17999999999995</v>
      </c>
      <c r="BB5" s="17" cm="1">
        <f t="array" ref="BB5">FI[[#This Row],[22-May]]*(IF(FI[[#This Row],[Group Assignment]:[Group Assignment]] = "CHOW", 3.1, 4.9))</f>
        <v>52.42999999999995</v>
      </c>
      <c r="BC5" s="17" cm="1">
        <f t="array" ref="BC5">FI[[#This Row],[23-May]]*(IF(FI[[#This Row],[Group Assignment]:[Group Assignment]] = "CHOW", 3.1, 4.9))</f>
        <v>41.650000000000006</v>
      </c>
      <c r="BD5" s="17" cm="1">
        <f t="array" ref="BD5">FI[[#This Row],[24-May]]*(IF(FI[[#This Row],[Group Assignment]:[Group Assignment]] = "CHOW", 3.1, 4.9))</f>
        <v>36.260000000000034</v>
      </c>
      <c r="BE5" s="17" cm="1">
        <f t="array" ref="BE5">FI[[#This Row],[25-May]]*(IF(FI[[#This Row],[Group Assignment]:[Group Assignment]] = "CHOW", 3.1, 4.9))</f>
        <v>80.3599999999999</v>
      </c>
      <c r="BF5" s="17" cm="1">
        <f t="array" ref="BF5">FI[[#This Row],[26-May]]*(IF(FI[[#This Row],[Group Assignment]:[Group Assignment]] = "CHOW", 3.1, 4.9))</f>
        <v>49.490000000000116</v>
      </c>
      <c r="BG5" s="17" cm="1">
        <f t="array" ref="BG5">FI[[#This Row],[27-May]]*(IF(FI[[#This Row],[Group Assignment]:[Group Assignment]] = "CHOW", 3.1, 4.9))</f>
        <v>45.079999999999949</v>
      </c>
      <c r="BH5" s="17" cm="1">
        <f t="array" ref="BH5">FI[[#This Row],[28-May]]*(IF(FI[[#This Row],[Group Assignment]:[Group Assignment]] = "CHOW", 3.1, 4.9))</f>
        <v>35.77000000000006</v>
      </c>
      <c r="BI5" s="17" cm="1">
        <f t="array" ref="BI5">FI[[#This Row],[29-May]]*(IF(FI[[#This Row],[Group Assignment]:[Group Assignment]] = "CHOW", 3.1, 4.9))</f>
        <v>48.019999999999918</v>
      </c>
      <c r="BJ5" s="17" cm="1">
        <f t="array" ref="BJ5">FI[[#This Row],[30-May]]*(IF(FI[[#This Row],[Group Assignment]:[Group Assignment]] = "CHOW", 3.1, 4.9))</f>
        <v>49.979999999999947</v>
      </c>
      <c r="BK5" s="17" cm="1">
        <f t="array" ref="BK5">FI[[#This Row],[31-May]]*(IF(FI[[#This Row],[Group Assignment]:[Group Assignment]] = "CHOW", 3.1, 4.9))</f>
        <v>44.589999999999975</v>
      </c>
      <c r="BL5" s="17" cm="1">
        <f t="array" ref="BL5">FI[[#This Row],[1-Jun]]*(IF(FI[[#This Row],[Group Assignment]:[Group Assignment]] = "CHOW", 3.1, 4.9))</f>
        <v>65.660000000000039</v>
      </c>
      <c r="BM5" s="17" cm="1">
        <f t="array" ref="BM5">FI[[#This Row],[2-Jun]]*(IF(FI[[#This Row],[Group Assignment]:[Group Assignment]] = "CHOW", 3.1, 4.9))</f>
        <v>39.200000000000003</v>
      </c>
      <c r="BN5" s="17" cm="1">
        <f t="array" ref="BN5">FI[[#This Row],[3-Jun]]*(IF(FI[[#This Row],[Group Assignment]:[Group Assignment]] = "CHOW", 3.1, 4.9))</f>
        <v>43.120000000000061</v>
      </c>
    </row>
    <row r="6" spans="1:66">
      <c r="A6" s="13">
        <v>41</v>
      </c>
      <c r="B6" t="s">
        <v>44</v>
      </c>
      <c r="C6" t="s">
        <v>46</v>
      </c>
      <c r="D6" t="s">
        <v>252</v>
      </c>
      <c r="E6" s="17"/>
      <c r="F6" s="17"/>
      <c r="G6" s="17"/>
      <c r="H6" s="17"/>
      <c r="I6" s="17"/>
      <c r="J6" s="17"/>
      <c r="K6" s="27">
        <f>FI[[#This Row],[9-Apr]]*3.1</f>
        <v>47.119999999999933</v>
      </c>
      <c r="L6" s="17" cm="1">
        <f t="array" ref="L6">FI[[#This Row],[10-Apr]]*(IF(FI[[#This Row],[Group Assignment]:[Group Assignment]] = "CHOW", 3.1, 4.9))</f>
        <v>80.850000000000009</v>
      </c>
      <c r="M6" s="17" cm="1">
        <f t="array" ref="M6">FI[[#This Row],[11-Apr]]*(IF(FI[[#This Row],[Group Assignment]:[Group Assignment]] = "CHOW", 3.1, 4.9))</f>
        <v>88.199999999999932</v>
      </c>
      <c r="N6" s="17" cm="1">
        <f t="array" ref="N6">FI[[#This Row],[12-Apr]]*(IF(FI[[#This Row],[Group Assignment]:[Group Assignment]] = "CHOW", 3.1, 4.9))</f>
        <v>94.080000000000027</v>
      </c>
      <c r="O6" s="17" cm="1">
        <f t="array" ref="O6">FI[[#This Row],[13-Apr]]*(IF(FI[[#This Row],[Group Assignment]:[Group Assignment]] = "CHOW", 3.1, 4.9))</f>
        <v>82.320000000000064</v>
      </c>
      <c r="P6" s="17" cm="1">
        <f t="array" ref="P6">FI[[#This Row],[14-Apr]]*(IF(FI[[#This Row],[Group Assignment]:[Group Assignment]] = "CHOW", 3.1, 4.9))</f>
        <v>95.550000000000011</v>
      </c>
      <c r="Q6" s="17" cm="1">
        <f t="array" ref="Q6">FI[[#This Row],[15-Apr]]*(IF(FI[[#This Row],[Group Assignment]:[Group Assignment]] = "CHOW", 3.1, 4.9))</f>
        <v>79.380000000000024</v>
      </c>
      <c r="R6" s="17" cm="1">
        <f t="array" ref="R6">FI[[#This Row],[16-Apr]]*(IF(FI[[#This Row],[Group Assignment]:[Group Assignment]] = "CHOW", 3.1, 4.9))</f>
        <v>100.94000000000005</v>
      </c>
      <c r="S6" s="17" cm="1">
        <f t="array" ref="S6">FI[[#This Row],[17-Apr]]*(IF(FI[[#This Row],[Group Assignment]:[Group Assignment]] = "CHOW", 3.1, 4.9))</f>
        <v>89.669999999999987</v>
      </c>
      <c r="T6" s="17" cm="1">
        <f t="array" ref="T6">FI[[#This Row],[18-Apr]]*(IF(FI[[#This Row],[Group Assignment]:[Group Assignment]] = "CHOW", 3.1, 4.9))</f>
        <v>72.030000000000015</v>
      </c>
      <c r="U6" s="17" cm="1">
        <f t="array" ref="U6">FI[[#This Row],[19-Apr]]*(IF(FI[[#This Row],[Group Assignment]:[Group Assignment]] = "CHOW", 3.1, 4.9))</f>
        <v>63.209999999999965</v>
      </c>
      <c r="V6" s="17" cm="1">
        <f t="array" ref="V6">FI[[#This Row],[20-Apr]]*(IF(FI[[#This Row],[Group Assignment]:[Group Assignment]] = "CHOW", 3.1, 4.9))</f>
        <v>100.45</v>
      </c>
      <c r="W6" s="17" cm="1">
        <f t="array" ref="W6">FI[[#This Row],[21-Apr]]*(IF(FI[[#This Row],[Group Assignment]:[Group Assignment]] = "CHOW", 3.1, 4.9))</f>
        <v>56.35</v>
      </c>
      <c r="X6" s="17" cm="1">
        <f t="array" ref="X6">FI[[#This Row],[22-Apr]]*(IF(FI[[#This Row],[Group Assignment]:[Group Assignment]] = "CHOW", 3.1, 4.9))</f>
        <v>60.760000000000034</v>
      </c>
      <c r="Y6" s="17" cm="1">
        <f t="array" ref="Y6">FI[[#This Row],[23-Apr]]*(IF(FI[[#This Row],[Group Assignment]:[Group Assignment]] = "CHOW", 3.1, 4.9))</f>
        <v>52.919999999999987</v>
      </c>
      <c r="Z6" s="17" cm="1">
        <f t="array" ref="Z6">FI[[#This Row],[24-Apr]]*(IF(FI[[#This Row],[Group Assignment]:[Group Assignment]] = "CHOW", 3.1, 4.9))</f>
        <v>73.989999999999981</v>
      </c>
      <c r="AA6" s="17" cm="1">
        <f t="array" ref="AA6">FI[[#This Row],[25-Apr]]*(IF(FI[[#This Row],[Group Assignment]:[Group Assignment]] = "CHOW", 3.1, 4.9))</f>
        <v>73.5</v>
      </c>
      <c r="AB6" s="17" cm="1">
        <f t="array" ref="AB6">FI[[#This Row],[26-Apr]]*(IF(FI[[#This Row],[Group Assignment]:[Group Assignment]] = "CHOW", 3.1, 4.9))</f>
        <v>54.389999999999979</v>
      </c>
      <c r="AC6" s="17" cm="1">
        <f t="array" ref="AC6">FI[[#This Row],[27-Apr]]*(IF(FI[[#This Row],[Group Assignment]:[Group Assignment]] = "CHOW", 3.1, 4.9))</f>
        <v>69.579999999999956</v>
      </c>
      <c r="AD6" s="17" cm="1">
        <f t="array" ref="AD6">FI[[#This Row],[28-Apr]]*(IF(FI[[#This Row],[Group Assignment]:[Group Assignment]] = "CHOW", 3.1, 4.9))</f>
        <v>43.120000000000061</v>
      </c>
      <c r="AE6" s="17" cm="1">
        <f t="array" ref="AE6">FI[[#This Row],[29-Apr]]*(IF(FI[[#This Row],[Group Assignment]:[Group Assignment]] = "CHOW", 3.1, 4.9))</f>
        <v>44.589999999999975</v>
      </c>
      <c r="AF6" s="17" cm="1">
        <f t="array" ref="AF6">FI[[#This Row],[30-Apr]]*(IF(FI[[#This Row],[Group Assignment]:[Group Assignment]] = "CHOW", 3.1, 4.9))</f>
        <v>55.36999999999999</v>
      </c>
      <c r="AG6" s="17" cm="1">
        <f t="array" ref="AG6">FI[[#This Row],[1-May]]*(IF(FI[[#This Row],[Group Assignment]:[Group Assignment]] = "CHOW", 3.1, 4.9))</f>
        <v>65.659999999999968</v>
      </c>
      <c r="AH6" s="17" cm="1">
        <f t="array" ref="AH6">FI[[#This Row],[2-May]]*(IF(FI[[#This Row],[Group Assignment]:[Group Assignment]] = "CHOW", 3.1, 4.9))</f>
        <v>57.819999999999993</v>
      </c>
      <c r="AI6" s="17" cm="1">
        <f t="array" ref="AI6">FI[[#This Row],[3-May]]*(IF(FI[[#This Row],[Group Assignment]:[Group Assignment]] = "CHOW", 3.1, 4.9))</f>
        <v>42.139999999999972</v>
      </c>
      <c r="AJ6" s="17" cm="1">
        <f t="array" ref="AJ6">FI[[#This Row],[4-May]]*(IF(FI[[#This Row],[Group Assignment]:[Group Assignment]] = "CHOW", 3.1, 4.9))</f>
        <v>62.719999999999921</v>
      </c>
      <c r="AK6" s="17" cm="1">
        <f t="array" ref="AK6">FI[[#This Row],[5-May]]*(IF(FI[[#This Row],[Group Assignment]:[Group Assignment]] = "CHOW", 3.1, 4.9))</f>
        <v>61.250000000000007</v>
      </c>
      <c r="AL6" s="17" cm="1">
        <f t="array" ref="AL6">FI[[#This Row],[6-May]]*(IF(FI[[#This Row],[Group Assignment]:[Group Assignment]] = "CHOW", 3.1, 4.9))</f>
        <v>63.7</v>
      </c>
      <c r="AM6" s="17" cm="1">
        <f t="array" ref="AM6">FI[[#This Row],[7-May]]*(IF(FI[[#This Row],[Group Assignment]:[Group Assignment]] = "CHOW", 3.1, 4.9))</f>
        <v>54.389999999999979</v>
      </c>
      <c r="AN6" s="17" cm="1">
        <f t="array" ref="AN6">FI[[#This Row],[8-May]]*(IF(FI[[#This Row],[Group Assignment]:[Group Assignment]] = "CHOW", 3.1, 4.9))</f>
        <v>43.11999999999999</v>
      </c>
      <c r="AO6" s="17" cm="1">
        <f t="array" ref="AO6">FI[[#This Row],[9-May]]*(IF(FI[[#This Row],[Group Assignment]:[Group Assignment]] = "CHOW", 3.1, 4.9))</f>
        <v>65.169999999999987</v>
      </c>
      <c r="AP6" s="17" cm="1">
        <f t="array" ref="AP6">FI[[#This Row],[10-May]]*(IF(FI[[#This Row],[Group Assignment]:[Group Assignment]] = "CHOW", 3.1, 4.9))</f>
        <v>60.759999999999962</v>
      </c>
      <c r="AQ6" s="17" cm="1">
        <f t="array" ref="AQ6">FI[[#This Row],[11-May]]*(IF(FI[[#This Row],[Group Assignment]:[Group Assignment]] = "CHOW", 3.1, 4.9))</f>
        <v>64.67999999999995</v>
      </c>
      <c r="AR6" s="17"/>
      <c r="AS6" s="17" cm="1">
        <f t="array" ref="AS6">FI[[#This Row],[13-May]]*(IF(FI[[#This Row],[Group Assignment]:[Group Assignment]] = "CHOW", 3.1, 4.9))</f>
        <v>97.510000000000034</v>
      </c>
      <c r="AT6" s="17" cm="1">
        <f t="array" ref="AT6">FI[[#This Row],[14-May]]*(IF(FI[[#This Row],[Group Assignment]:[Group Assignment]] = "CHOW", 3.1, 4.9))</f>
        <v>66.150000000000006</v>
      </c>
      <c r="AU6" s="17" cm="1">
        <f t="array" ref="AU6">FI[[#This Row],[15-May]]*(IF(FI[[#This Row],[Group Assignment]:[Group Assignment]] = "CHOW", 3.1, 4.9))</f>
        <v>58.310000000000031</v>
      </c>
      <c r="AV6" s="17" cm="1">
        <f t="array" ref="AV6">FI[[#This Row],[16-May]]*(IF(FI[[#This Row],[Group Assignment]:[Group Assignment]] = "CHOW", 3.1, 4.9))</f>
        <v>57.819999999999922</v>
      </c>
      <c r="AW6" s="17" cm="1">
        <f t="array" ref="AW6">FI[[#This Row],[17-May]]*(IF(FI[[#This Row],[Group Assignment]:[Group Assignment]] = "CHOW", 3.1, 4.9))</f>
        <v>46.550000000000004</v>
      </c>
      <c r="AX6" s="17" cm="1">
        <f t="array" ref="AX6">FI[[#This Row],[18-May]]*(IF(FI[[#This Row],[Group Assignment]:[Group Assignment]] = "CHOW", 3.1, 4.9))</f>
        <v>40.180000000000014</v>
      </c>
      <c r="AY6" s="17" cm="1">
        <f t="array" ref="AY6">FI[[#This Row],[19-May]]*(IF(FI[[#This Row],[Group Assignment]:[Group Assignment]] = "CHOW", 3.1, 4.9))</f>
        <v>48.510000000000034</v>
      </c>
      <c r="AZ6" s="17" cm="1">
        <f t="array" ref="AZ6">FI[[#This Row],[20-May]]*(IF(FI[[#This Row],[Group Assignment]:[Group Assignment]] = "CHOW", 3.1, 4.9))</f>
        <v>81.339999999999975</v>
      </c>
      <c r="BA6" s="17" cm="1">
        <f t="array" ref="BA6">FI[[#This Row],[21-May]]*(IF(FI[[#This Row],[Group Assignment]:[Group Assignment]] = "CHOW", 3.1, 4.9))</f>
        <v>55.860000000000035</v>
      </c>
      <c r="BB6" s="17" cm="1">
        <f t="array" ref="BB6">FI[[#This Row],[22-May]]*(IF(FI[[#This Row],[Group Assignment]:[Group Assignment]] = "CHOW", 3.1, 4.9))</f>
        <v>59.289999999999978</v>
      </c>
      <c r="BC6" s="17" cm="1">
        <f t="array" ref="BC6">FI[[#This Row],[23-May]]*(IF(FI[[#This Row],[Group Assignment]:[Group Assignment]] = "CHOW", 3.1, 4.9))</f>
        <v>51.940000000000047</v>
      </c>
      <c r="BD6" s="17" cm="1">
        <f t="array" ref="BD6">FI[[#This Row],[24-May]]*(IF(FI[[#This Row],[Group Assignment]:[Group Assignment]] = "CHOW", 3.1, 4.9))</f>
        <v>54.389999999999979</v>
      </c>
      <c r="BE6" s="17" cm="1">
        <f t="array" ref="BE6">FI[[#This Row],[25-May]]*(IF(FI[[#This Row],[Group Assignment]:[Group Assignment]] = "CHOW", 3.1, 4.9))</f>
        <v>108.77999999999996</v>
      </c>
      <c r="BF6" s="17" cm="1">
        <f t="array" ref="BF6">FI[[#This Row],[26-May]]*(IF(FI[[#This Row],[Group Assignment]:[Group Assignment]] = "CHOW", 3.1, 4.9))</f>
        <v>50.960000000000029</v>
      </c>
      <c r="BG6" s="17" cm="1">
        <f t="array" ref="BG6">FI[[#This Row],[27-May]]*(IF(FI[[#This Row],[Group Assignment]:[Group Assignment]] = "CHOW", 3.1, 4.9))</f>
        <v>54.880000000000088</v>
      </c>
      <c r="BH6" s="17" cm="1">
        <f t="array" ref="BH6">FI[[#This Row],[28-May]]*(IF(FI[[#This Row],[Group Assignment]:[Group Assignment]] = "CHOW", 3.1, 4.9))</f>
        <v>40.669999999999916</v>
      </c>
      <c r="BI6" s="17" cm="1">
        <f t="array" ref="BI6">FI[[#This Row],[29-May]]*(IF(FI[[#This Row],[Group Assignment]:[Group Assignment]] = "CHOW", 3.1, 4.9))</f>
        <v>45.08000000000002</v>
      </c>
      <c r="BJ6" s="17" cm="1">
        <f t="array" ref="BJ6">FI[[#This Row],[30-May]]*(IF(FI[[#This Row],[Group Assignment]:[Group Assignment]] = "CHOW", 3.1, 4.9))</f>
        <v>65.659999999999897</v>
      </c>
      <c r="BK6" s="17" cm="1">
        <f t="array" ref="BK6">FI[[#This Row],[31-May]]*(IF(FI[[#This Row],[Group Assignment]:[Group Assignment]] = "CHOW", 3.1, 4.9))</f>
        <v>58.310000000000031</v>
      </c>
      <c r="BL6" s="17" cm="1">
        <f t="array" ref="BL6">FI[[#This Row],[1-Jun]]*(IF(FI[[#This Row],[Group Assignment]:[Group Assignment]] = "CHOW", 3.1, 4.9))</f>
        <v>61.250000000000007</v>
      </c>
      <c r="BM6" s="17" cm="1">
        <f t="array" ref="BM6">FI[[#This Row],[2-Jun]]*(IF(FI[[#This Row],[Group Assignment]:[Group Assignment]] = "CHOW", 3.1, 4.9))</f>
        <v>58.310000000000031</v>
      </c>
      <c r="BN6" s="17" cm="1">
        <f t="array" ref="BN6">FI[[#This Row],[3-Jun]]*(IF(FI[[#This Row],[Group Assignment]:[Group Assignment]] = "CHOW", 3.1, 4.9))</f>
        <v>37.730000000000018</v>
      </c>
    </row>
    <row r="7" spans="1:66">
      <c r="A7" s="14">
        <v>42</v>
      </c>
      <c r="B7" t="s">
        <v>44</v>
      </c>
      <c r="C7" t="s">
        <v>47</v>
      </c>
      <c r="D7" t="s">
        <v>252</v>
      </c>
      <c r="E7" s="17"/>
      <c r="F7" s="17"/>
      <c r="G7" s="17"/>
      <c r="H7" s="17"/>
      <c r="I7" s="17"/>
      <c r="J7" s="17"/>
      <c r="K7" s="27">
        <f>FI[[#This Row],[9-Apr]]*3.1</f>
        <v>60.139999999999866</v>
      </c>
      <c r="L7" s="17" cm="1">
        <f t="array" ref="L7">FI[[#This Row],[10-Apr]]*(IF(FI[[#This Row],[Group Assignment]:[Group Assignment]] = "CHOW", 3.1, 4.9))</f>
        <v>68.109999999999957</v>
      </c>
      <c r="M7" s="17" cm="1">
        <f t="array" ref="M7">FI[[#This Row],[11-Apr]]*(IF(FI[[#This Row],[Group Assignment]:[Group Assignment]] = "CHOW", 3.1, 4.9))</f>
        <v>111.23000000000002</v>
      </c>
      <c r="N7" s="17" cm="1">
        <f t="array" ref="N7">FI[[#This Row],[12-Apr]]*(IF(FI[[#This Row],[Group Assignment]:[Group Assignment]] = "CHOW", 3.1, 4.9))</f>
        <v>76.930000000000021</v>
      </c>
      <c r="O7" s="17" cm="1">
        <f t="array" ref="O7">FI[[#This Row],[13-Apr]]*(IF(FI[[#This Row],[Group Assignment]:[Group Assignment]] = "CHOW", 3.1, 4.9))</f>
        <v>81.340000000000046</v>
      </c>
      <c r="P7" s="17" cm="1">
        <f t="array" ref="P7">FI[[#This Row],[14-Apr]]*(IF(FI[[#This Row],[Group Assignment]:[Group Assignment]] = "CHOW", 3.1, 4.9))</f>
        <v>92.61</v>
      </c>
      <c r="Q7" s="17" cm="1">
        <f t="array" ref="Q7">FI[[#This Row],[15-Apr]]*(IF(FI[[#This Row],[Group Assignment]:[Group Assignment]] = "CHOW", 3.1, 4.9))</f>
        <v>81.830000000000041</v>
      </c>
      <c r="R7" s="17" cm="1">
        <f t="array" ref="R7">FI[[#This Row],[16-Apr]]*(IF(FI[[#This Row],[Group Assignment]:[Group Assignment]] = "CHOW", 3.1, 4.9))</f>
        <v>87.710000000000036</v>
      </c>
      <c r="S7" s="17" cm="1">
        <f t="array" ref="S7">FI[[#This Row],[17-Apr]]*(IF(FI[[#This Row],[Group Assignment]:[Group Assignment]] = "CHOW", 3.1, 4.9))</f>
        <v>87.710000000000036</v>
      </c>
      <c r="T7" s="17" cm="1">
        <f t="array" ref="T7">FI[[#This Row],[18-Apr]]*(IF(FI[[#This Row],[Group Assignment]:[Group Assignment]] = "CHOW", 3.1, 4.9))</f>
        <v>77.910000000000011</v>
      </c>
      <c r="U7" s="17" cm="1">
        <f t="array" ref="U7">FI[[#This Row],[19-Apr]]*(IF(FI[[#This Row],[Group Assignment]:[Group Assignment]] = "CHOW", 3.1, 4.9))</f>
        <v>66.640000000000043</v>
      </c>
      <c r="V7" s="17" cm="1">
        <f t="array" ref="V7">FI[[#This Row],[20-Apr]]*(IF(FI[[#This Row],[Group Assignment]:[Group Assignment]] = "CHOW", 3.1, 4.9))</f>
        <v>84.280000000000015</v>
      </c>
      <c r="W7" s="17" cm="1">
        <f t="array" ref="W7">FI[[#This Row],[21-Apr]]*(IF(FI[[#This Row],[Group Assignment]:[Group Assignment]] = "CHOW", 3.1, 4.9))</f>
        <v>64.680000000000021</v>
      </c>
      <c r="X7" s="17" cm="1">
        <f t="array" ref="X7">FI[[#This Row],[22-Apr]]*(IF(FI[[#This Row],[Group Assignment]:[Group Assignment]] = "CHOW", 3.1, 4.9))</f>
        <v>63.7</v>
      </c>
      <c r="Y7" s="17" cm="1">
        <f t="array" ref="Y7">FI[[#This Row],[23-Apr]]*(IF(FI[[#This Row],[Group Assignment]:[Group Assignment]] = "CHOW", 3.1, 4.9))</f>
        <v>75.949999999999974</v>
      </c>
      <c r="Z7" s="17" cm="1">
        <f t="array" ref="Z7">FI[[#This Row],[24-Apr]]*(IF(FI[[#This Row],[Group Assignment]:[Group Assignment]] = "CHOW", 3.1, 4.9))</f>
        <v>68.600000000000009</v>
      </c>
      <c r="AA7" s="17" cm="1">
        <f t="array" ref="AA7">FI[[#This Row],[25-Apr]]*(IF(FI[[#This Row],[Group Assignment]:[Group Assignment]] = "CHOW", 3.1, 4.9))</f>
        <v>78.400000000000006</v>
      </c>
      <c r="AB7" s="17" cm="1">
        <f t="array" ref="AB7">FI[[#This Row],[26-Apr]]*(IF(FI[[#This Row],[Group Assignment]:[Group Assignment]] = "CHOW", 3.1, 4.9))</f>
        <v>53.410000000000032</v>
      </c>
      <c r="AC7" s="17" cm="1">
        <f t="array" ref="AC7">FI[[#This Row],[27-Apr]]*(IF(FI[[#This Row],[Group Assignment]:[Group Assignment]] = "CHOW", 3.1, 4.9))</f>
        <v>64.190000000000111</v>
      </c>
      <c r="AD7" s="17" cm="1">
        <f t="array" ref="AD7">FI[[#This Row],[28-Apr]]*(IF(FI[[#This Row],[Group Assignment]:[Group Assignment]] = "CHOW", 3.1, 4.9))</f>
        <v>53.40999999999989</v>
      </c>
      <c r="AE7" s="17" cm="1">
        <f t="array" ref="AE7">FI[[#This Row],[29-Apr]]*(IF(FI[[#This Row],[Group Assignment]:[Group Assignment]] = "CHOW", 3.1, 4.9))</f>
        <v>48.02000000000006</v>
      </c>
      <c r="AF7" s="17" cm="1">
        <f t="array" ref="AF7">FI[[#This Row],[30-Apr]]*(IF(FI[[#This Row],[Group Assignment]:[Group Assignment]] = "CHOW", 3.1, 4.9))</f>
        <v>56.839999999999975</v>
      </c>
      <c r="AG7" s="17" cm="1">
        <f t="array" ref="AG7">FI[[#This Row],[1-May]]*(IF(FI[[#This Row],[Group Assignment]:[Group Assignment]] = "CHOW", 3.1, 4.9))</f>
        <v>59.780000000000015</v>
      </c>
      <c r="AH7" s="17" cm="1">
        <f t="array" ref="AH7">FI[[#This Row],[2-May]]*(IF(FI[[#This Row],[Group Assignment]:[Group Assignment]] = "CHOW", 3.1, 4.9))</f>
        <v>57.329999999999949</v>
      </c>
      <c r="AI7" s="17" cm="1">
        <f t="array" ref="AI7">FI[[#This Row],[3-May]]*(IF(FI[[#This Row],[Group Assignment]:[Group Assignment]] = "CHOW", 3.1, 4.9))</f>
        <v>57.820000000000057</v>
      </c>
      <c r="AJ7" s="17" cm="1">
        <f t="array" ref="AJ7">FI[[#This Row],[4-May]]*(IF(FI[[#This Row],[Group Assignment]:[Group Assignment]] = "CHOW", 3.1, 4.9))</f>
        <v>71.539999999999978</v>
      </c>
      <c r="AK7" s="17" cm="1">
        <f t="array" ref="AK7">FI[[#This Row],[5-May]]*(IF(FI[[#This Row],[Group Assignment]:[Group Assignment]] = "CHOW", 3.1, 4.9))</f>
        <v>74.479999999999947</v>
      </c>
      <c r="AL7" s="17" cm="1">
        <f t="array" ref="AL7">FI[[#This Row],[6-May]]*(IF(FI[[#This Row],[Group Assignment]:[Group Assignment]] = "CHOW", 3.1, 4.9))</f>
        <v>55.860000000000035</v>
      </c>
      <c r="AM7" s="17" cm="1">
        <f t="array" ref="AM7">FI[[#This Row],[7-May]]*(IF(FI[[#This Row],[Group Assignment]:[Group Assignment]] = "CHOW", 3.1, 4.9))</f>
        <v>59.779999999999951</v>
      </c>
      <c r="AN7" s="17" cm="1">
        <f t="array" ref="AN7">FI[[#This Row],[8-May]]*(IF(FI[[#This Row],[Group Assignment]:[Group Assignment]] = "CHOW", 3.1, 4.9))</f>
        <v>49</v>
      </c>
      <c r="AO7" s="17" cm="1">
        <f t="array" ref="AO7">FI[[#This Row],[9-May]]*(IF(FI[[#This Row],[Group Assignment]:[Group Assignment]] = "CHOW", 3.1, 4.9))</f>
        <v>64.680000000000021</v>
      </c>
      <c r="AP7" s="17" cm="1">
        <f t="array" ref="AP7">FI[[#This Row],[10-May]]*(IF(FI[[#This Row],[Group Assignment]:[Group Assignment]] = "CHOW", 3.1, 4.9))</f>
        <v>57.819999999999993</v>
      </c>
      <c r="AQ7" s="17" cm="1">
        <f t="array" ref="AQ7">FI[[#This Row],[11-May]]*(IF(FI[[#This Row],[Group Assignment]:[Group Assignment]] = "CHOW", 3.1, 4.9))</f>
        <v>69.089999999999975</v>
      </c>
      <c r="AR7" s="17"/>
      <c r="AS7" s="17" cm="1">
        <f t="array" ref="AS7">FI[[#This Row],[13-May]]*(IF(FI[[#This Row],[Group Assignment]:[Group Assignment]] = "CHOW", 3.1, 4.9))</f>
        <v>102.9</v>
      </c>
      <c r="AT7" s="17" cm="1">
        <f t="array" ref="AT7">FI[[#This Row],[14-May]]*(IF(FI[[#This Row],[Group Assignment]:[Group Assignment]] = "CHOW", 3.1, 4.9))</f>
        <v>73.5</v>
      </c>
      <c r="AU7" s="17" cm="1">
        <f t="array" ref="AU7">FI[[#This Row],[15-May]]*(IF(FI[[#This Row],[Group Assignment]:[Group Assignment]] = "CHOW", 3.1, 4.9))</f>
        <v>66.639999999999972</v>
      </c>
      <c r="AV7" s="17" cm="1">
        <f t="array" ref="AV7">FI[[#This Row],[16-May]]*(IF(FI[[#This Row],[Group Assignment]:[Group Assignment]] = "CHOW", 3.1, 4.9))</f>
        <v>49.489999999999974</v>
      </c>
      <c r="AW7" s="17" cm="1">
        <f t="array" ref="AW7">FI[[#This Row],[17-May]]*(IF(FI[[#This Row],[Group Assignment]:[Group Assignment]] = "CHOW", 3.1, 4.9))</f>
        <v>50.470000000000063</v>
      </c>
      <c r="AX7" s="17" cm="1">
        <f t="array" ref="AX7">FI[[#This Row],[18-May]]*(IF(FI[[#This Row],[Group Assignment]:[Group Assignment]] = "CHOW", 3.1, 4.9))</f>
        <v>69.580000000000084</v>
      </c>
      <c r="AY7" s="17" cm="1">
        <f t="array" ref="AY7">FI[[#This Row],[19-May]]*(IF(FI[[#This Row],[Group Assignment]:[Group Assignment]] = "CHOW", 3.1, 4.9))</f>
        <v>60.759999999999962</v>
      </c>
      <c r="AZ7" s="17" cm="1">
        <f t="array" ref="AZ7">FI[[#This Row],[20-May]]*(IF(FI[[#This Row],[Group Assignment]:[Group Assignment]] = "CHOW", 3.1, 4.9))</f>
        <v>58.310000000000031</v>
      </c>
      <c r="BA7" s="17" cm="1">
        <f t="array" ref="BA7">FI[[#This Row],[21-May]]*(IF(FI[[#This Row],[Group Assignment]:[Group Assignment]] = "CHOW", 3.1, 4.9))</f>
        <v>52.919999999999987</v>
      </c>
      <c r="BB7" s="17" cm="1">
        <f t="array" ref="BB7">FI[[#This Row],[22-May]]*(IF(FI[[#This Row],[Group Assignment]:[Group Assignment]] = "CHOW", 3.1, 4.9))</f>
        <v>65.169999999999916</v>
      </c>
      <c r="BC7" s="17" cm="1">
        <f t="array" ref="BC7">FI[[#This Row],[23-May]]*(IF(FI[[#This Row],[Group Assignment]:[Group Assignment]] = "CHOW", 3.1, 4.9))</f>
        <v>62.230000000000089</v>
      </c>
      <c r="BD7" s="17" cm="1">
        <f t="array" ref="BD7">FI[[#This Row],[24-May]]*(IF(FI[[#This Row],[Group Assignment]:[Group Assignment]] = "CHOW", 3.1, 4.9))</f>
        <v>55.36999999999999</v>
      </c>
      <c r="BE7" s="17" cm="1">
        <f t="array" ref="BE7">FI[[#This Row],[25-May]]*(IF(FI[[#This Row],[Group Assignment]:[Group Assignment]] = "CHOW", 3.1, 4.9))</f>
        <v>74.970000000000056</v>
      </c>
      <c r="BF7" s="17" cm="1">
        <f t="array" ref="BF7">FI[[#This Row],[26-May]]*(IF(FI[[#This Row],[Group Assignment]:[Group Assignment]] = "CHOW", 3.1, 4.9))</f>
        <v>52.42999999999995</v>
      </c>
      <c r="BG7" s="17" cm="1">
        <f t="array" ref="BG7">FI[[#This Row],[27-May]]*(IF(FI[[#This Row],[Group Assignment]:[Group Assignment]] = "CHOW", 3.1, 4.9))</f>
        <v>65.170000000000059</v>
      </c>
      <c r="BH7" s="17" cm="1">
        <f t="array" ref="BH7">FI[[#This Row],[28-May]]*(IF(FI[[#This Row],[Group Assignment]:[Group Assignment]] = "CHOW", 3.1, 4.9))</f>
        <v>44.1</v>
      </c>
      <c r="BI7" s="17" cm="1">
        <f t="array" ref="BI7">FI[[#This Row],[29-May]]*(IF(FI[[#This Row],[Group Assignment]:[Group Assignment]] = "CHOW", 3.1, 4.9))</f>
        <v>72.519999999999925</v>
      </c>
      <c r="BJ7" s="17" cm="1">
        <f t="array" ref="BJ7">FI[[#This Row],[30-May]]*(IF(FI[[#This Row],[Group Assignment]:[Group Assignment]] = "CHOW", 3.1, 4.9))</f>
        <v>76.930000000000092</v>
      </c>
      <c r="BK7" s="17" cm="1">
        <f t="array" ref="BK7">FI[[#This Row],[31-May]]*(IF(FI[[#This Row],[Group Assignment]:[Group Assignment]] = "CHOW", 3.1, 4.9))</f>
        <v>44.589999999999975</v>
      </c>
      <c r="BL7" s="17" cm="1">
        <f t="array" ref="BL7">FI[[#This Row],[1-Jun]]*(IF(FI[[#This Row],[Group Assignment]:[Group Assignment]] = "CHOW", 3.1, 4.9))</f>
        <v>78.889999999999972</v>
      </c>
      <c r="BM7" s="17" cm="1">
        <f t="array" ref="BM7">FI[[#This Row],[2-Jun]]*(IF(FI[[#This Row],[Group Assignment]:[Group Assignment]] = "CHOW", 3.1, 4.9))</f>
        <v>60.27000000000006</v>
      </c>
      <c r="BN7" s="17" cm="1">
        <f t="array" ref="BN7">FI[[#This Row],[3-Jun]]*(IF(FI[[#This Row],[Group Assignment]:[Group Assignment]] = "CHOW", 3.1, 4.9))</f>
        <v>43.11999999999999</v>
      </c>
    </row>
    <row r="8" spans="1:66">
      <c r="A8" s="13">
        <v>43</v>
      </c>
      <c r="B8" t="s">
        <v>44</v>
      </c>
      <c r="C8" t="s">
        <v>47</v>
      </c>
      <c r="D8" t="s">
        <v>252</v>
      </c>
      <c r="E8" s="17"/>
      <c r="F8" s="17"/>
      <c r="G8" s="17"/>
      <c r="H8" s="17"/>
      <c r="I8" s="17"/>
      <c r="J8" s="17"/>
      <c r="K8" s="27">
        <f>FI[[#This Row],[9-Apr]]*3.1</f>
        <v>39.369999999999933</v>
      </c>
      <c r="L8" s="17" cm="1">
        <f t="array" ref="L8">FI[[#This Row],[10-Apr]]*(IF(FI[[#This Row],[Group Assignment]:[Group Assignment]] = "CHOW", 3.1, 4.9))</f>
        <v>49</v>
      </c>
      <c r="M8" s="17" cm="1">
        <f t="array" ref="M8">FI[[#This Row],[11-Apr]]*(IF(FI[[#This Row],[Group Assignment]:[Group Assignment]] = "CHOW", 3.1, 4.9))</f>
        <v>75.460000000000079</v>
      </c>
      <c r="N8" s="17" cm="1">
        <f t="array" ref="N8">FI[[#This Row],[12-Apr]]*(IF(FI[[#This Row],[Group Assignment]:[Group Assignment]] = "CHOW", 3.1, 4.9))</f>
        <v>67.129999999999967</v>
      </c>
      <c r="O8" s="17" cm="1">
        <f t="array" ref="O8">FI[[#This Row],[13-Apr]]*(IF(FI[[#This Row],[Group Assignment]:[Group Assignment]] = "CHOW", 3.1, 4.9))</f>
        <v>66.150000000000077</v>
      </c>
      <c r="P8" s="17" cm="1">
        <f t="array" ref="P8">FI[[#This Row],[14-Apr]]*(IF(FI[[#This Row],[Group Assignment]:[Group Assignment]] = "CHOW", 3.1, 4.9))</f>
        <v>73.989999999999981</v>
      </c>
      <c r="Q8" s="17" cm="1">
        <f t="array" ref="Q8">FI[[#This Row],[15-Apr]]*(IF(FI[[#This Row],[Group Assignment]:[Group Assignment]] = "CHOW", 3.1, 4.9))</f>
        <v>71.050000000000068</v>
      </c>
      <c r="R8" s="17" cm="1">
        <f t="array" ref="R8">FI[[#This Row],[16-Apr]]*(IF(FI[[#This Row],[Group Assignment]:[Group Assignment]] = "CHOW", 3.1, 4.9))</f>
        <v>59.290000000000049</v>
      </c>
      <c r="S8" s="17" cm="1">
        <f t="array" ref="S8">FI[[#This Row],[17-Apr]]*(IF(FI[[#This Row],[Group Assignment]:[Group Assignment]] = "CHOW", 3.1, 4.9))</f>
        <v>60.269999999999989</v>
      </c>
      <c r="T8" s="17" cm="1">
        <f t="array" ref="T8">FI[[#This Row],[18-Apr]]*(IF(FI[[#This Row],[Group Assignment]:[Group Assignment]] = "CHOW", 3.1, 4.9))</f>
        <v>67.130000000000024</v>
      </c>
      <c r="U8" s="17" cm="1">
        <f t="array" ref="U8">FI[[#This Row],[19-Apr]]*(IF(FI[[#This Row],[Group Assignment]:[Group Assignment]] = "CHOW", 3.1, 4.9))</f>
        <v>67.129999999999967</v>
      </c>
      <c r="V8" s="17" cm="1">
        <f t="array" ref="V8">FI[[#This Row],[20-Apr]]*(IF(FI[[#This Row],[Group Assignment]:[Group Assignment]] = "CHOW", 3.1, 4.9))</f>
        <v>64.67999999999995</v>
      </c>
      <c r="W8" s="17" cm="1">
        <f t="array" ref="W8">FI[[#This Row],[21-Apr]]*(IF(FI[[#This Row],[Group Assignment]:[Group Assignment]] = "CHOW", 3.1, 4.9))</f>
        <v>46.060000000000031</v>
      </c>
      <c r="X8" s="17" cm="1">
        <f t="array" ref="X8">FI[[#This Row],[22-Apr]]*(IF(FI[[#This Row],[Group Assignment]:[Group Assignment]] = "CHOW", 3.1, 4.9))</f>
        <v>59.289999999999978</v>
      </c>
      <c r="Y8" s="17" cm="1">
        <f t="array" ref="Y8">FI[[#This Row],[23-Apr]]*(IF(FI[[#This Row],[Group Assignment]:[Group Assignment]] = "CHOW", 3.1, 4.9))</f>
        <v>51.939999999999976</v>
      </c>
      <c r="Z8" s="17" cm="1">
        <f t="array" ref="Z8">FI[[#This Row],[24-Apr]]*(IF(FI[[#This Row],[Group Assignment]:[Group Assignment]] = "CHOW", 3.1, 4.9))</f>
        <v>55.369999999999919</v>
      </c>
      <c r="AA8" s="17" cm="1">
        <f t="array" ref="AA8">FI[[#This Row],[25-Apr]]*(IF(FI[[#This Row],[Group Assignment]:[Group Assignment]] = "CHOW", 3.1, 4.9))</f>
        <v>41.160000000000053</v>
      </c>
      <c r="AB8" s="17" cm="1">
        <f t="array" ref="AB8">FI[[#This Row],[26-Apr]]*(IF(FI[[#This Row],[Group Assignment]:[Group Assignment]] = "CHOW", 3.1, 4.9))</f>
        <v>61.250000000000007</v>
      </c>
      <c r="AC8" s="17" cm="1">
        <f t="array" ref="AC8">FI[[#This Row],[27-Apr]]*(IF(FI[[#This Row],[Group Assignment]:[Group Assignment]] = "CHOW", 3.1, 4.9))</f>
        <v>56.35</v>
      </c>
      <c r="AD8" s="17" cm="1">
        <f t="array" ref="AD8">FI[[#This Row],[28-Apr]]*(IF(FI[[#This Row],[Group Assignment]:[Group Assignment]] = "CHOW", 3.1, 4.9))</f>
        <v>45.080000000000084</v>
      </c>
      <c r="AE8" s="17" cm="1">
        <f t="array" ref="AE8">FI[[#This Row],[29-Apr]]*(IF(FI[[#This Row],[Group Assignment]:[Group Assignment]] = "CHOW", 3.1, 4.9))</f>
        <v>29.400000000000002</v>
      </c>
      <c r="AF8" s="17" cm="1">
        <f t="array" ref="AF8">FI[[#This Row],[30-Apr]]*(IF(FI[[#This Row],[Group Assignment]:[Group Assignment]] = "CHOW", 3.1, 4.9))</f>
        <v>40.17999999999995</v>
      </c>
      <c r="AG8" s="17" cm="1">
        <f t="array" ref="AG8">FI[[#This Row],[1-May]]*(IF(FI[[#This Row],[Group Assignment]:[Group Assignment]] = "CHOW", 3.1, 4.9))</f>
        <v>38.219999999999992</v>
      </c>
      <c r="AH8" s="17" cm="1">
        <f t="array" ref="AH8">FI[[#This Row],[2-May]]*(IF(FI[[#This Row],[Group Assignment]:[Group Assignment]] = "CHOW", 3.1, 4.9))</f>
        <v>28.419999999999987</v>
      </c>
      <c r="AI8" s="17" cm="1">
        <f t="array" ref="AI8">FI[[#This Row],[3-May]]*(IF(FI[[#This Row],[Group Assignment]:[Group Assignment]] = "CHOW", 3.1, 4.9))</f>
        <v>37.240000000000045</v>
      </c>
      <c r="AJ8" s="17" cm="1">
        <f t="array" ref="AJ8">FI[[#This Row],[4-May]]*(IF(FI[[#This Row],[Group Assignment]:[Group Assignment]] = "CHOW", 3.1, 4.9))</f>
        <v>57.820000000000057</v>
      </c>
      <c r="AK8" s="17" cm="1">
        <f t="array" ref="AK8">FI[[#This Row],[5-May]]*(IF(FI[[#This Row],[Group Assignment]:[Group Assignment]] = "CHOW", 3.1, 4.9))</f>
        <v>57.329999999999949</v>
      </c>
      <c r="AL8" s="29" cm="1">
        <f t="array" ref="AL8">FI[[#This Row],[6-May]]*(IF(FI[[#This Row],[Group Assignment]:[Group Assignment]] = "CHOW", 3.1, 4.9))</f>
        <v>-154.83999999999997</v>
      </c>
      <c r="AM8" s="29" cm="1">
        <f t="array" ref="AM8">FI[[#This Row],[7-May]]*(IF(FI[[#This Row],[Group Assignment]:[Group Assignment]] = "CHOW", 3.1, 4.9))</f>
        <v>239.61000000000004</v>
      </c>
      <c r="AN8" s="17" cm="1">
        <f t="array" ref="AN8">FI[[#This Row],[8-May]]*(IF(FI[[#This Row],[Group Assignment]:[Group Assignment]] = "CHOW", 3.1, 4.9))</f>
        <v>38.709999999999958</v>
      </c>
      <c r="AO8" s="17" cm="1">
        <f t="array" ref="AO8">FI[[#This Row],[9-May]]*(IF(FI[[#This Row],[Group Assignment]:[Group Assignment]] = "CHOW", 3.1, 4.9))</f>
        <v>59.780000000000015</v>
      </c>
      <c r="AP8" s="17" cm="1">
        <f t="array" ref="AP8">FI[[#This Row],[10-May]]*(IF(FI[[#This Row],[Group Assignment]:[Group Assignment]] = "CHOW", 3.1, 4.9))</f>
        <v>61.739999999999974</v>
      </c>
      <c r="AQ8" s="17" cm="1">
        <f t="array" ref="AQ8">FI[[#This Row],[11-May]]*(IF(FI[[#This Row],[Group Assignment]:[Group Assignment]] = "CHOW", 3.1, 4.9))</f>
        <v>56.350000000000072</v>
      </c>
      <c r="AR8" s="17"/>
      <c r="AS8" s="17" cm="1">
        <f t="array" ref="AS8">FI[[#This Row],[13-May]]*(IF(FI[[#This Row],[Group Assignment]:[Group Assignment]] = "CHOW", 3.1, 4.9))</f>
        <v>71.539999999999978</v>
      </c>
      <c r="AT8" s="17" cm="1">
        <f t="array" ref="AT8">FI[[#This Row],[14-May]]*(IF(FI[[#This Row],[Group Assignment]:[Group Assignment]] = "CHOW", 3.1, 4.9))</f>
        <v>62.719999999999992</v>
      </c>
      <c r="AU8" s="17" cm="1">
        <f t="array" ref="AU8">FI[[#This Row],[15-May]]*(IF(FI[[#This Row],[Group Assignment]:[Group Assignment]] = "CHOW", 3.1, 4.9))</f>
        <v>60.759999999999962</v>
      </c>
      <c r="AV8" s="17" cm="1">
        <f t="array" ref="AV8">FI[[#This Row],[16-May]]*(IF(FI[[#This Row],[Group Assignment]:[Group Assignment]] = "CHOW", 3.1, 4.9))</f>
        <v>47.530000000000015</v>
      </c>
      <c r="AW8" s="17" cm="1">
        <f t="array" ref="AW8">FI[[#This Row],[17-May]]*(IF(FI[[#This Row],[Group Assignment]:[Group Assignment]] = "CHOW", 3.1, 4.9))</f>
        <v>30.380000000000017</v>
      </c>
      <c r="AX8" s="17" cm="1">
        <f t="array" ref="AX8">FI[[#This Row],[18-May]]*(IF(FI[[#This Row],[Group Assignment]:[Group Assignment]] = "CHOW", 3.1, 4.9))</f>
        <v>46.060000000000031</v>
      </c>
      <c r="AY8" s="17" cm="1">
        <f t="array" ref="AY8">FI[[#This Row],[19-May]]*(IF(FI[[#This Row],[Group Assignment]:[Group Assignment]] = "CHOW", 3.1, 4.9))</f>
        <v>59.780000000000015</v>
      </c>
      <c r="AZ8" s="17" cm="1">
        <f t="array" ref="AZ8">FI[[#This Row],[20-May]]*(IF(FI[[#This Row],[Group Assignment]:[Group Assignment]] = "CHOW", 3.1, 4.9))</f>
        <v>63.7</v>
      </c>
      <c r="BA8" s="17" cm="1">
        <f t="array" ref="BA8">FI[[#This Row],[21-May]]*(IF(FI[[#This Row],[Group Assignment]:[Group Assignment]] = "CHOW", 3.1, 4.9))</f>
        <v>43.11999999999999</v>
      </c>
      <c r="BB8" s="17" cm="1">
        <f t="array" ref="BB8">FI[[#This Row],[22-May]]*(IF(FI[[#This Row],[Group Assignment]:[Group Assignment]] = "CHOW", 3.1, 4.9))</f>
        <v>64.680000000000092</v>
      </c>
      <c r="BC8" s="17" cm="1">
        <f t="array" ref="BC8">FI[[#This Row],[23-May]]*(IF(FI[[#This Row],[Group Assignment]:[Group Assignment]] = "CHOW", 3.1, 4.9))</f>
        <v>49.979999999999947</v>
      </c>
      <c r="BD8" s="17" cm="1">
        <f t="array" ref="BD8">FI[[#This Row],[24-May]]*(IF(FI[[#This Row],[Group Assignment]:[Group Assignment]] = "CHOW", 3.1, 4.9))</f>
        <v>48.019999999999989</v>
      </c>
      <c r="BE8" s="17" cm="1">
        <f t="array" ref="BE8">FI[[#This Row],[25-May]]*(IF(FI[[#This Row],[Group Assignment]:[Group Assignment]] = "CHOW", 3.1, 4.9))</f>
        <v>84.279999999999944</v>
      </c>
      <c r="BF8" s="17" cm="1">
        <f t="array" ref="BF8">FI[[#This Row],[26-May]]*(IF(FI[[#This Row],[Group Assignment]:[Group Assignment]] = "CHOW", 3.1, 4.9))</f>
        <v>49.490000000000116</v>
      </c>
      <c r="BG8" s="17" cm="1">
        <f t="array" ref="BG8">FI[[#This Row],[27-May]]*(IF(FI[[#This Row],[Group Assignment]:[Group Assignment]] = "CHOW", 3.1, 4.9))</f>
        <v>35.28</v>
      </c>
      <c r="BH8" s="17" cm="1">
        <f t="array" ref="BH8">FI[[#This Row],[28-May]]*(IF(FI[[#This Row],[Group Assignment]:[Group Assignment]] = "CHOW", 3.1, 4.9))</f>
        <v>43.609999999999964</v>
      </c>
      <c r="BI8" s="17" cm="1">
        <f t="array" ref="BI8">FI[[#This Row],[29-May]]*(IF(FI[[#This Row],[Group Assignment]:[Group Assignment]] = "CHOW", 3.1, 4.9))</f>
        <v>43.11999999999999</v>
      </c>
      <c r="BJ8" s="17" cm="1">
        <f t="array" ref="BJ8">FI[[#This Row],[30-May]]*(IF(FI[[#This Row],[Group Assignment]:[Group Assignment]] = "CHOW", 3.1, 4.9))</f>
        <v>64.680000000000092</v>
      </c>
      <c r="BK8" s="17" cm="1">
        <f t="array" ref="BK8">FI[[#This Row],[31-May]]*(IF(FI[[#This Row],[Group Assignment]:[Group Assignment]] = "CHOW", 3.1, 4.9))</f>
        <v>48.019999999999918</v>
      </c>
      <c r="BL8" s="17" cm="1">
        <f t="array" ref="BL8">FI[[#This Row],[1-Jun]]*(IF(FI[[#This Row],[Group Assignment]:[Group Assignment]] = "CHOW", 3.1, 4.9))</f>
        <v>67.620000000000061</v>
      </c>
      <c r="BM8" s="17" cm="1">
        <f t="array" ref="BM8">FI[[#This Row],[2-Jun]]*(IF(FI[[#This Row],[Group Assignment]:[Group Assignment]] = "CHOW", 3.1, 4.9))</f>
        <v>40.17999999999995</v>
      </c>
      <c r="BN8" s="17" cm="1">
        <f t="array" ref="BN8">FI[[#This Row],[3-Jun]]*(IF(FI[[#This Row],[Group Assignment]:[Group Assignment]] = "CHOW", 3.1, 4.9))</f>
        <v>32.340000000000046</v>
      </c>
    </row>
    <row r="9" spans="1:66">
      <c r="A9" s="14">
        <v>44</v>
      </c>
      <c r="B9" t="s">
        <v>44</v>
      </c>
      <c r="C9" t="s">
        <v>45</v>
      </c>
      <c r="D9" t="s">
        <v>252</v>
      </c>
      <c r="E9" s="17"/>
      <c r="F9" s="17"/>
      <c r="G9" s="17"/>
      <c r="H9" s="17"/>
      <c r="I9" s="17"/>
      <c r="J9" s="17"/>
      <c r="K9" s="27">
        <f>FI[[#This Row],[9-Apr]]*3.1</f>
        <v>55.179999999999971</v>
      </c>
      <c r="L9" s="17" cm="1">
        <f t="array" ref="L9">FI[[#This Row],[10-Apr]]*(IF(FI[[#This Row],[Group Assignment]:[Group Assignment]] = "CHOW", 3.1, 4.9))</f>
        <v>53.009999999999927</v>
      </c>
      <c r="M9" s="17" cm="1">
        <f t="array" ref="M9">FI[[#This Row],[11-Apr]]*(IF(FI[[#This Row],[Group Assignment]:[Group Assignment]] = "CHOW", 3.1, 4.9))</f>
        <v>38.750000000000071</v>
      </c>
      <c r="N9" s="17" cm="1">
        <f t="array" ref="N9">FI[[#This Row],[12-Apr]]*(IF(FI[[#This Row],[Group Assignment]:[Group Assignment]] = "CHOW", 3.1, 4.9))</f>
        <v>57.659999999999961</v>
      </c>
      <c r="O9" s="17" cm="1">
        <f t="array" ref="O9">FI[[#This Row],[13-Apr]]*(IF(FI[[#This Row],[Group Assignment]:[Group Assignment]] = "CHOW", 3.1, 4.9))</f>
        <v>54.870000000000033</v>
      </c>
      <c r="P9" s="17" cm="1">
        <f t="array" ref="P9">FI[[#This Row],[14-Apr]]*(IF(FI[[#This Row],[Group Assignment]:[Group Assignment]] = "CHOW", 3.1, 4.9))</f>
        <v>48.36000000000007</v>
      </c>
      <c r="Q9" s="17" cm="1">
        <f t="array" ref="Q9">FI[[#This Row],[15-Apr]]*(IF(FI[[#This Row],[Group Assignment]:[Group Assignment]] = "CHOW", 3.1, 4.9))</f>
        <v>50.840000000000074</v>
      </c>
      <c r="R9" s="17" cm="1">
        <f t="array" ref="R9">FI[[#This Row],[16-Apr]]*(IF(FI[[#This Row],[Group Assignment]:[Group Assignment]] = "CHOW", 3.1, 4.9))</f>
        <v>53.939999999999934</v>
      </c>
      <c r="S9" s="17" cm="1">
        <f t="array" ref="S9">FI[[#This Row],[17-Apr]]*(IF(FI[[#This Row],[Group Assignment]:[Group Assignment]] = "CHOW", 3.1, 4.9))</f>
        <v>53.940000000000076</v>
      </c>
      <c r="T9" s="17" cm="1">
        <f t="array" ref="T9">FI[[#This Row],[18-Apr]]*(IF(FI[[#This Row],[Group Assignment]:[Group Assignment]] = "CHOW", 3.1, 4.9))</f>
        <v>59.829999999999927</v>
      </c>
      <c r="U9" s="17" cm="1">
        <f t="array" ref="U9">FI[[#This Row],[19-Apr]]*(IF(FI[[#This Row],[Group Assignment]:[Group Assignment]] = "CHOW", 3.1, 4.9))</f>
        <v>49.909999999999862</v>
      </c>
      <c r="V9" s="17" cm="1">
        <f t="array" ref="V9">FI[[#This Row],[20-Apr]]*(IF(FI[[#This Row],[Group Assignment]:[Group Assignment]] = "CHOW", 3.1, 4.9))</f>
        <v>88.350000000000151</v>
      </c>
      <c r="W9" s="17" cm="1">
        <f t="array" ref="W9">FI[[#This Row],[21-Apr]]*(IF(FI[[#This Row],[Group Assignment]:[Group Assignment]] = "CHOW", 3.1, 4.9))</f>
        <v>57.349999999999966</v>
      </c>
      <c r="X9" s="17" cm="1">
        <f t="array" ref="X9">FI[[#This Row],[22-Apr]]*(IF(FI[[#This Row],[Group Assignment]:[Group Assignment]] = "CHOW", 3.1, 4.9))</f>
        <v>50.219999999999963</v>
      </c>
      <c r="Y9" s="17" cm="1">
        <f t="array" ref="Y9">FI[[#This Row],[23-Apr]]*(IF(FI[[#This Row],[Group Assignment]:[Group Assignment]] = "CHOW", 3.1, 4.9))</f>
        <v>53.009999999999927</v>
      </c>
      <c r="Z9" s="17" cm="1">
        <f t="array" ref="Z9">FI[[#This Row],[24-Apr]]*(IF(FI[[#This Row],[Group Assignment]:[Group Assignment]] = "CHOW", 3.1, 4.9))</f>
        <v>53.009999999999721</v>
      </c>
      <c r="AA9" s="17" cm="1">
        <f t="array" ref="AA9">FI[[#This Row],[25-Apr]]*(IF(FI[[#This Row],[Group Assignment]:[Group Assignment]] = "CHOW", 3.1, 4.9))</f>
        <v>54.87000000000014</v>
      </c>
      <c r="AB9" s="17" cm="1">
        <f t="array" ref="AB9">FI[[#This Row],[26-Apr]]*(IF(FI[[#This Row],[Group Assignment]:[Group Assignment]] = "CHOW", 3.1, 4.9))</f>
        <v>57.039999999999928</v>
      </c>
      <c r="AC9" s="17" cm="1">
        <f t="array" ref="AC9">FI[[#This Row],[27-Apr]]*(IF(FI[[#This Row],[Group Assignment]:[Group Assignment]] = "CHOW", 3.1, 4.9))</f>
        <v>45.570000000000142</v>
      </c>
      <c r="AD9" s="17" cm="1">
        <f t="array" ref="AD9">FI[[#This Row],[28-Apr]]*(IF(FI[[#This Row],[Group Assignment]:[Group Assignment]] = "CHOW", 3.1, 4.9))</f>
        <v>46.499999999999929</v>
      </c>
      <c r="AE9" s="17" cm="1">
        <f t="array" ref="AE9">FI[[#This Row],[29-Apr]]*(IF(FI[[#This Row],[Group Assignment]:[Group Assignment]] = "CHOW", 3.1, 4.9))</f>
        <v>53.62999999999986</v>
      </c>
      <c r="AF9" s="17" cm="1">
        <f t="array" ref="AF9">FI[[#This Row],[30-Apr]]*(IF(FI[[#This Row],[Group Assignment]:[Group Assignment]] = "CHOW", 3.1, 4.9))</f>
        <v>58.90000000000029</v>
      </c>
      <c r="AG9" s="17" cm="1">
        <f t="array" ref="AG9">FI[[#This Row],[1-May]]*(IF(FI[[#This Row],[Group Assignment]:[Group Assignment]] = "CHOW", 3.1, 4.9))</f>
        <v>51.769999999999932</v>
      </c>
      <c r="AH9" s="17" cm="1">
        <f t="array" ref="AH9">FI[[#This Row],[2-May]]*(IF(FI[[#This Row],[Group Assignment]:[Group Assignment]] = "CHOW", 3.1, 4.9))</f>
        <v>55.489999999999995</v>
      </c>
      <c r="AI9" s="17" cm="1">
        <f t="array" ref="AI9">FI[[#This Row],[3-May]]*(IF(FI[[#This Row],[Group Assignment]:[Group Assignment]] = "CHOW", 3.1, 4.9))</f>
        <v>53.009999999999962</v>
      </c>
      <c r="AJ9" s="17" cm="1">
        <f t="array" ref="AJ9">FI[[#This Row],[4-May]]*(IF(FI[[#This Row],[Group Assignment]:[Group Assignment]] = "CHOW", 3.1, 4.9))</f>
        <v>53.009999999999927</v>
      </c>
      <c r="AK9" s="17" cm="1">
        <f t="array" ref="AK9">FI[[#This Row],[5-May]]*(IF(FI[[#This Row],[Group Assignment]:[Group Assignment]] = "CHOW", 3.1, 4.9))</f>
        <v>51.150000000000112</v>
      </c>
      <c r="AL9" s="17" cm="1">
        <f t="array" ref="AL9">FI[[#This Row],[6-May]]*(IF(FI[[#This Row],[Group Assignment]:[Group Assignment]] = "CHOW", 3.1, 4.9))</f>
        <v>55.490000000000137</v>
      </c>
      <c r="AM9" s="17" cm="1">
        <f t="array" ref="AM9">FI[[#This Row],[7-May]]*(IF(FI[[#This Row],[Group Assignment]:[Group Assignment]] = "CHOW", 3.1, 4.9))</f>
        <v>60.14</v>
      </c>
      <c r="AN9" s="17" cm="1">
        <f t="array" ref="AN9">FI[[#This Row],[8-May]]*(IF(FI[[#This Row],[Group Assignment]:[Group Assignment]] = "CHOW", 3.1, 4.9))</f>
        <v>54.249999999999936</v>
      </c>
      <c r="AO9" s="17" cm="1">
        <f t="array" ref="AO9">FI[[#This Row],[9-May]]*(IF(FI[[#This Row],[Group Assignment]:[Group Assignment]] = "CHOW", 3.1, 4.9))</f>
        <v>48.359999999999864</v>
      </c>
      <c r="AP9" s="17" cm="1">
        <f t="array" ref="AP9">FI[[#This Row],[10-May]]*(IF(FI[[#This Row],[Group Assignment]:[Group Assignment]] = "CHOW", 3.1, 4.9))</f>
        <v>53.320000000000142</v>
      </c>
      <c r="AQ9" s="17" cm="1">
        <f t="array" ref="AQ9">FI[[#This Row],[11-May]]*(IF(FI[[#This Row],[Group Assignment]:[Group Assignment]] = "CHOW", 3.1, 4.9))</f>
        <v>61.689999999999863</v>
      </c>
      <c r="AR9" s="17"/>
      <c r="AS9" s="17" cm="1">
        <f t="array" ref="AS9">FI[[#This Row],[13-May]]*(IF(FI[[#This Row],[Group Assignment]:[Group Assignment]] = "CHOW", 3.1, 4.9))</f>
        <v>118.42000000000014</v>
      </c>
      <c r="AT9" s="17" cm="1">
        <f t="array" ref="AT9">FI[[#This Row],[14-May]]*(IF(FI[[#This Row],[Group Assignment]:[Group Assignment]] = "CHOW", 3.1, 4.9))</f>
        <v>57.04</v>
      </c>
      <c r="AU9" s="17" cm="1">
        <f t="array" ref="AU9">FI[[#This Row],[15-May]]*(IF(FI[[#This Row],[Group Assignment]:[Group Assignment]] = "CHOW", 3.1, 4.9))</f>
        <v>56.42</v>
      </c>
      <c r="AV9" s="17" cm="1">
        <f t="array" ref="AV9">FI[[#This Row],[16-May]]*(IF(FI[[#This Row],[Group Assignment]:[Group Assignment]] = "CHOW", 3.1, 4.9))</f>
        <v>58.9</v>
      </c>
      <c r="AW9" s="17" cm="1">
        <f t="array" ref="AW9">FI[[#This Row],[17-May]]*(IF(FI[[#This Row],[Group Assignment]:[Group Assignment]] = "CHOW", 3.1, 4.9))</f>
        <v>50.53</v>
      </c>
      <c r="AX9" s="17" cm="1">
        <f t="array" ref="AX9">FI[[#This Row],[18-May]]*(IF(FI[[#This Row],[Group Assignment]:[Group Assignment]] = "CHOW", 3.1, 4.9))</f>
        <v>46.810000000000215</v>
      </c>
      <c r="AY9" s="17" cm="1">
        <f t="array" ref="AY9">FI[[#This Row],[19-May]]*(IF(FI[[#This Row],[Group Assignment]:[Group Assignment]] = "CHOW", 3.1, 4.9))</f>
        <v>53.939999999999934</v>
      </c>
      <c r="AZ9" s="17" cm="1">
        <f t="array" ref="AZ9">FI[[#This Row],[20-May]]*(IF(FI[[#This Row],[Group Assignment]:[Group Assignment]] = "CHOW", 3.1, 4.9))</f>
        <v>56.729999999999862</v>
      </c>
      <c r="BA9" s="17" cm="1">
        <f t="array" ref="BA9">FI[[#This Row],[21-May]]*(IF(FI[[#This Row],[Group Assignment]:[Group Assignment]] = "CHOW", 3.1, 4.9))</f>
        <v>60.76000000000014</v>
      </c>
      <c r="BB9" s="17" cm="1">
        <f t="array" ref="BB9">FI[[#This Row],[22-May]]*(IF(FI[[#This Row],[Group Assignment]:[Group Assignment]] = "CHOW", 3.1, 4.9))</f>
        <v>43.39999999999997</v>
      </c>
      <c r="BC9" s="17" cm="1">
        <f t="array" ref="BC9">FI[[#This Row],[23-May]]*(IF(FI[[#This Row],[Group Assignment]:[Group Assignment]] = "CHOW", 3.1, 4.9))</f>
        <v>48.36</v>
      </c>
      <c r="BD9" s="17" cm="1">
        <f t="array" ref="BD9">FI[[#This Row],[24-May]]*(IF(FI[[#This Row],[Group Assignment]:[Group Assignment]] = "CHOW", 3.1, 4.9))</f>
        <v>60.450000000000031</v>
      </c>
      <c r="BE9" s="17" cm="1">
        <f t="array" ref="BE9">FI[[#This Row],[25-May]]*(IF(FI[[#This Row],[Group Assignment]:[Group Assignment]] = "CHOW", 3.1, 4.9))</f>
        <v>64.169999999999789</v>
      </c>
      <c r="BF9" s="17" cm="1">
        <f t="array" ref="BF9">FI[[#This Row],[26-May]]*(IF(FI[[#This Row],[Group Assignment]:[Group Assignment]] = "CHOW", 3.1, 4.9))</f>
        <v>52.390000000000285</v>
      </c>
      <c r="BG9" s="17" cm="1">
        <f t="array" ref="BG9">FI[[#This Row],[27-May]]*(IF(FI[[#This Row],[Group Assignment]:[Group Assignment]] = "CHOW", 3.1, 4.9))</f>
        <v>38.129999999999789</v>
      </c>
      <c r="BH9" s="17" cm="1">
        <f t="array" ref="BH9">FI[[#This Row],[28-May]]*(IF(FI[[#This Row],[Group Assignment]:[Group Assignment]] = "CHOW", 3.1, 4.9))</f>
        <v>42.16</v>
      </c>
      <c r="BI9" s="17" cm="1">
        <f t="array" ref="BI9">FI[[#This Row],[29-May]]*(IF(FI[[#This Row],[Group Assignment]:[Group Assignment]] = "CHOW", 3.1, 4.9))</f>
        <v>52.700000000000209</v>
      </c>
      <c r="BJ9" s="17" cm="1">
        <f t="array" ref="BJ9">FI[[#This Row],[30-May]]*(IF(FI[[#This Row],[Group Assignment]:[Group Assignment]] = "CHOW", 3.1, 4.9))</f>
        <v>54.560000000000009</v>
      </c>
      <c r="BK9" s="17" cm="1">
        <f t="array" ref="BK9">FI[[#This Row],[31-May]]*(IF(FI[[#This Row],[Group Assignment]:[Group Assignment]] = "CHOW", 3.1, 4.9))</f>
        <v>56.730000000000068</v>
      </c>
      <c r="BL9" s="17" cm="1">
        <f t="array" ref="BL9">FI[[#This Row],[1-Jun]]*(IF(FI[[#This Row],[Group Assignment]:[Group Assignment]] = "CHOW", 3.1, 4.9))</f>
        <v>63.550000000000146</v>
      </c>
      <c r="BM9" s="17" cm="1">
        <f t="array" ref="BM9">FI[[#This Row],[2-Jun]]*(IF(FI[[#This Row],[Group Assignment]:[Group Assignment]] = "CHOW", 3.1, 4.9))</f>
        <v>48.67</v>
      </c>
      <c r="BN9" s="17" cm="1">
        <f t="array" ref="BN9">FI[[#This Row],[3-Jun]]*(IF(FI[[#This Row],[Group Assignment]:[Group Assignment]] = "CHOW", 3.1, 4.9))</f>
        <v>33.480000000000004</v>
      </c>
    </row>
    <row r="10" spans="1:66">
      <c r="A10" s="13">
        <v>45</v>
      </c>
      <c r="B10" t="s">
        <v>44</v>
      </c>
      <c r="C10" t="s">
        <v>47</v>
      </c>
      <c r="D10" t="s">
        <v>252</v>
      </c>
      <c r="E10" s="17"/>
      <c r="F10" s="17"/>
      <c r="G10" s="17"/>
      <c r="H10" s="17"/>
      <c r="I10" s="17"/>
      <c r="J10" s="17"/>
      <c r="K10" s="27">
        <f>FI[[#This Row],[9-Apr]]*3.1</f>
        <v>44.019999999999996</v>
      </c>
      <c r="L10" s="17" cm="1">
        <f t="array" ref="L10">FI[[#This Row],[10-Apr]]*(IF(FI[[#This Row],[Group Assignment]:[Group Assignment]] = "CHOW", 3.1, 4.9))</f>
        <v>43.610000000000028</v>
      </c>
      <c r="M10" s="17" cm="1">
        <f t="array" ref="M10">FI[[#This Row],[11-Apr]]*(IF(FI[[#This Row],[Group Assignment]:[Group Assignment]] = "CHOW", 3.1, 4.9))</f>
        <v>82.80999999999996</v>
      </c>
      <c r="N10" s="17" cm="1">
        <f t="array" ref="N10">FI[[#This Row],[12-Apr]]*(IF(FI[[#This Row],[Group Assignment]:[Group Assignment]] = "CHOW", 3.1, 4.9))</f>
        <v>67.13</v>
      </c>
      <c r="O10" s="17" cm="1">
        <f t="array" ref="O10">FI[[#This Row],[13-Apr]]*(IF(FI[[#This Row],[Group Assignment]:[Group Assignment]] = "CHOW", 3.1, 4.9))</f>
        <v>75.95</v>
      </c>
      <c r="P10" s="17" cm="1">
        <f t="array" ref="P10">FI[[#This Row],[14-Apr]]*(IF(FI[[#This Row],[Group Assignment]:[Group Assignment]] = "CHOW", 3.1, 4.9))</f>
        <v>81.339999999999975</v>
      </c>
      <c r="Q10" s="17" cm="1">
        <f t="array" ref="Q10">FI[[#This Row],[15-Apr]]*(IF(FI[[#This Row],[Group Assignment]:[Group Assignment]] = "CHOW", 3.1, 4.9))</f>
        <v>85.749999999999943</v>
      </c>
      <c r="R10" s="17" cm="1">
        <f t="array" ref="R10">FI[[#This Row],[16-Apr]]*(IF(FI[[#This Row],[Group Assignment]:[Group Assignment]] = "CHOW", 3.1, 4.9))</f>
        <v>81.339999999999975</v>
      </c>
      <c r="S10" s="17" cm="1">
        <f t="array" ref="S10">FI[[#This Row],[17-Apr]]*(IF(FI[[#This Row],[Group Assignment]:[Group Assignment]] = "CHOW", 3.1, 4.9))</f>
        <v>72.030000000000015</v>
      </c>
      <c r="T10" s="17" cm="1">
        <f t="array" ref="T10">FI[[#This Row],[18-Apr]]*(IF(FI[[#This Row],[Group Assignment]:[Group Assignment]] = "CHOW", 3.1, 4.9))</f>
        <v>65.169999999999987</v>
      </c>
      <c r="U10" s="17" cm="1">
        <f t="array" ref="U10">FI[[#This Row],[19-Apr]]*(IF(FI[[#This Row],[Group Assignment]:[Group Assignment]] = "CHOW", 3.1, 4.9))</f>
        <v>67.620000000000061</v>
      </c>
      <c r="V10" s="17" cm="1">
        <f t="array" ref="V10">FI[[#This Row],[20-Apr]]*(IF(FI[[#This Row],[Group Assignment]:[Group Assignment]] = "CHOW", 3.1, 4.9))</f>
        <v>57.819999999999993</v>
      </c>
      <c r="W10" s="17" cm="1">
        <f t="array" ref="W10">FI[[#This Row],[21-Apr]]*(IF(FI[[#This Row],[Group Assignment]:[Group Assignment]] = "CHOW", 3.1, 4.9))</f>
        <v>53.900000000000006</v>
      </c>
      <c r="X10" s="17" cm="1">
        <f t="array" ref="X10">FI[[#This Row],[22-Apr]]*(IF(FI[[#This Row],[Group Assignment]:[Group Assignment]] = "CHOW", 3.1, 4.9))</f>
        <v>37.239999999999974</v>
      </c>
      <c r="Y10" s="17" cm="1">
        <f t="array" ref="Y10">FI[[#This Row],[23-Apr]]*(IF(FI[[#This Row],[Group Assignment]:[Group Assignment]] = "CHOW", 3.1, 4.9))</f>
        <v>41.650000000000006</v>
      </c>
      <c r="Z10" s="17" cm="1">
        <f t="array" ref="Z10">FI[[#This Row],[24-Apr]]*(IF(FI[[#This Row],[Group Assignment]:[Group Assignment]] = "CHOW", 3.1, 4.9))</f>
        <v>50.469999999999921</v>
      </c>
      <c r="AA10" s="17" cm="1">
        <f t="array" ref="AA10">FI[[#This Row],[25-Apr]]*(IF(FI[[#This Row],[Group Assignment]:[Group Assignment]] = "CHOW", 3.1, 4.9))</f>
        <v>51.450000000000074</v>
      </c>
      <c r="AB10" s="17" cm="1">
        <f t="array" ref="AB10">FI[[#This Row],[26-Apr]]*(IF(FI[[#This Row],[Group Assignment]:[Group Assignment]] = "CHOW", 3.1, 4.9))</f>
        <v>60.759999999999962</v>
      </c>
      <c r="AC10" s="17" cm="1">
        <f t="array" ref="AC10">FI[[#This Row],[27-Apr]]*(IF(FI[[#This Row],[Group Assignment]:[Group Assignment]] = "CHOW", 3.1, 4.9))</f>
        <v>61.739999999999974</v>
      </c>
      <c r="AD10" s="17" cm="1">
        <f t="array" ref="AD10">FI[[#This Row],[28-Apr]]*(IF(FI[[#This Row],[Group Assignment]:[Group Assignment]] = "CHOW", 3.1, 4.9))</f>
        <v>58.800000000000075</v>
      </c>
      <c r="AE10" s="17" cm="1">
        <f t="array" ref="AE10">FI[[#This Row],[29-Apr]]*(IF(FI[[#This Row],[Group Assignment]:[Group Assignment]] = "CHOW", 3.1, 4.9))</f>
        <v>51.939999999999976</v>
      </c>
      <c r="AF10" s="17" cm="1">
        <f t="array" ref="AF10">FI[[#This Row],[30-Apr]]*(IF(FI[[#This Row],[Group Assignment]:[Group Assignment]] = "CHOW", 3.1, 4.9))</f>
        <v>44.1</v>
      </c>
      <c r="AG10" s="17" cm="1">
        <f t="array" ref="AG10">FI[[#This Row],[1-May]]*(IF(FI[[#This Row],[Group Assignment]:[Group Assignment]] = "CHOW", 3.1, 4.9))</f>
        <v>52.430000000000021</v>
      </c>
      <c r="AH10" s="17" cm="1">
        <f t="array" ref="AH10">FI[[#This Row],[2-May]]*(IF(FI[[#This Row],[Group Assignment]:[Group Assignment]] = "CHOW", 3.1, 4.9))</f>
        <v>56.35</v>
      </c>
      <c r="AI10" s="17" cm="1">
        <f t="array" ref="AI10">FI[[#This Row],[3-May]]*(IF(FI[[#This Row],[Group Assignment]:[Group Assignment]] = "CHOW", 3.1, 4.9))</f>
        <v>43.11999999999999</v>
      </c>
      <c r="AJ10" s="17" cm="1">
        <f t="array" ref="AJ10">FI[[#This Row],[4-May]]*(IF(FI[[#This Row],[Group Assignment]:[Group Assignment]] = "CHOW", 3.1, 4.9))</f>
        <v>52.919999999999924</v>
      </c>
      <c r="AK10" s="17" cm="1">
        <f t="array" ref="AK10">FI[[#This Row],[5-May]]*(IF(FI[[#This Row],[Group Assignment]:[Group Assignment]] = "CHOW", 3.1, 4.9))</f>
        <v>52.430000000000085</v>
      </c>
      <c r="AL10" s="17" cm="1">
        <f t="array" ref="AL10">FI[[#This Row],[6-May]]*(IF(FI[[#This Row],[Group Assignment]:[Group Assignment]] = "CHOW", 3.1, 4.9))</f>
        <v>45.570000000000057</v>
      </c>
      <c r="AM10" s="17" cm="1">
        <f t="array" ref="AM10">FI[[#This Row],[7-May]]*(IF(FI[[#This Row],[Group Assignment]:[Group Assignment]] = "CHOW", 3.1, 4.9))</f>
        <v>58.800000000000004</v>
      </c>
      <c r="AN10" s="17" cm="1">
        <f t="array" ref="AN10">FI[[#This Row],[8-May]]*(IF(FI[[#This Row],[Group Assignment]:[Group Assignment]] = "CHOW", 3.1, 4.9))</f>
        <v>61.250000000000007</v>
      </c>
      <c r="AO10" s="17" cm="1">
        <f t="array" ref="AO10">FI[[#This Row],[9-May]]*(IF(FI[[#This Row],[Group Assignment]:[Group Assignment]] = "CHOW", 3.1, 4.9))</f>
        <v>43.120000000000033</v>
      </c>
      <c r="AP10" s="17" cm="1">
        <f t="array" ref="AP10">FI[[#This Row],[10-May]]*(IF(FI[[#This Row],[Group Assignment]:[Group Assignment]] = "CHOW", 3.1, 4.9))</f>
        <v>65.170000000000059</v>
      </c>
      <c r="AQ10" s="17" cm="1">
        <f t="array" ref="AQ10">FI[[#This Row],[11-May]]*(IF(FI[[#This Row],[Group Assignment]:[Group Assignment]] = "CHOW", 3.1, 4.9))</f>
        <v>49</v>
      </c>
      <c r="AR10" s="17"/>
      <c r="AS10" s="17" cm="1">
        <f t="array" ref="AS10">FI[[#This Row],[13-May]]*(IF(FI[[#This Row],[Group Assignment]:[Group Assignment]] = "CHOW", 3.1, 4.9))</f>
        <v>101.91999999999999</v>
      </c>
      <c r="AT10" s="17" cm="1">
        <f t="array" ref="AT10">FI[[#This Row],[14-May]]*(IF(FI[[#This Row],[Group Assignment]:[Group Assignment]] = "CHOW", 3.1, 4.9))</f>
        <v>54.390000000000114</v>
      </c>
      <c r="AU10" s="17" cm="1">
        <f t="array" ref="AU10">FI[[#This Row],[15-May]]*(IF(FI[[#This Row],[Group Assignment]:[Group Assignment]] = "CHOW", 3.1, 4.9))</f>
        <v>55.859999999999964</v>
      </c>
      <c r="AV10" s="17" cm="1">
        <f t="array" ref="AV10">FI[[#This Row],[16-May]]*(IF(FI[[#This Row],[Group Assignment]:[Group Assignment]] = "CHOW", 3.1, 4.9))</f>
        <v>46.05999999999996</v>
      </c>
      <c r="AW10" s="17" cm="1">
        <f t="array" ref="AW10">FI[[#This Row],[17-May]]*(IF(FI[[#This Row],[Group Assignment]:[Group Assignment]] = "CHOW", 3.1, 4.9))</f>
        <v>41.650000000000006</v>
      </c>
      <c r="AX10" s="17" cm="1">
        <f t="array" ref="AX10">FI[[#This Row],[18-May]]*(IF(FI[[#This Row],[Group Assignment]:[Group Assignment]] = "CHOW", 3.1, 4.9))</f>
        <v>53.410000000000032</v>
      </c>
      <c r="AY10" s="17" cm="1">
        <f t="array" ref="AY10">FI[[#This Row],[19-May]]*(IF(FI[[#This Row],[Group Assignment]:[Group Assignment]] = "CHOW", 3.1, 4.9))</f>
        <v>51.939999999999976</v>
      </c>
      <c r="AZ10" s="17" cm="1">
        <f t="array" ref="AZ10">FI[[#This Row],[20-May]]*(IF(FI[[#This Row],[Group Assignment]:[Group Assignment]] = "CHOW", 3.1, 4.9))</f>
        <v>51.45</v>
      </c>
      <c r="BA10" s="17" cm="1">
        <f t="array" ref="BA10">FI[[#This Row],[21-May]]*(IF(FI[[#This Row],[Group Assignment]:[Group Assignment]] = "CHOW", 3.1, 4.9))</f>
        <v>43.120000000000061</v>
      </c>
      <c r="BB10" s="17" cm="1">
        <f t="array" ref="BB10">FI[[#This Row],[22-May]]*(IF(FI[[#This Row],[Group Assignment]:[Group Assignment]] = "CHOW", 3.1, 4.9))</f>
        <v>53.900000000000006</v>
      </c>
      <c r="BC10" s="17" cm="1">
        <f t="array" ref="BC10">FI[[#This Row],[23-May]]*(IF(FI[[#This Row],[Group Assignment]:[Group Assignment]] = "CHOW", 3.1, 4.9))</f>
        <v>60.269999999999918</v>
      </c>
      <c r="BD10" s="17" cm="1">
        <f t="array" ref="BD10">FI[[#This Row],[24-May]]*(IF(FI[[#This Row],[Group Assignment]:[Group Assignment]] = "CHOW", 3.1, 4.9))</f>
        <v>59.780000000000086</v>
      </c>
      <c r="BE10" s="17" cm="1">
        <f t="array" ref="BE10">FI[[#This Row],[25-May]]*(IF(FI[[#This Row],[Group Assignment]:[Group Assignment]] = "CHOW", 3.1, 4.9))</f>
        <v>67.620000000000061</v>
      </c>
      <c r="BF10" s="17" cm="1">
        <f t="array" ref="BF10">FI[[#This Row],[26-May]]*(IF(FI[[#This Row],[Group Assignment]:[Group Assignment]] = "CHOW", 3.1, 4.9))</f>
        <v>45.079999999999949</v>
      </c>
      <c r="BG10" s="17" cm="1">
        <f t="array" ref="BG10">FI[[#This Row],[27-May]]*(IF(FI[[#This Row],[Group Assignment]:[Group Assignment]] = "CHOW", 3.1, 4.9))</f>
        <v>51.45</v>
      </c>
      <c r="BH10" s="17" cm="1">
        <f t="array" ref="BH10">FI[[#This Row],[28-May]]*(IF(FI[[#This Row],[Group Assignment]:[Group Assignment]] = "CHOW", 3.1, 4.9))</f>
        <v>54.880000000000088</v>
      </c>
      <c r="BI10" s="17" cm="1">
        <f t="array" ref="BI10">FI[[#This Row],[29-May]]*(IF(FI[[#This Row],[Group Assignment]:[Group Assignment]] = "CHOW", 3.1, 4.9))</f>
        <v>48.509999999999962</v>
      </c>
      <c r="BJ10" s="17" cm="1">
        <f t="array" ref="BJ10">FI[[#This Row],[30-May]]*(IF(FI[[#This Row],[Group Assignment]:[Group Assignment]] = "CHOW", 3.1, 4.9))</f>
        <v>56.35</v>
      </c>
      <c r="BK10" s="17" cm="1">
        <f t="array" ref="BK10">FI[[#This Row],[31-May]]*(IF(FI[[#This Row],[Group Assignment]:[Group Assignment]] = "CHOW", 3.1, 4.9))</f>
        <v>51.940000000000119</v>
      </c>
      <c r="BL10" s="17" cm="1">
        <f t="array" ref="BL10">FI[[#This Row],[1-Jun]]*(IF(FI[[#This Row],[Group Assignment]:[Group Assignment]] = "CHOW", 3.1, 4.9))</f>
        <v>65.169999999999916</v>
      </c>
      <c r="BM10" s="17" cm="1">
        <f t="array" ref="BM10">FI[[#This Row],[2-Jun]]*(IF(FI[[#This Row],[Group Assignment]:[Group Assignment]] = "CHOW", 3.1, 4.9))</f>
        <v>45.570000000000057</v>
      </c>
      <c r="BN10" s="17" cm="1">
        <f t="array" ref="BN10">FI[[#This Row],[3-Jun]]*(IF(FI[[#This Row],[Group Assignment]:[Group Assignment]] = "CHOW", 3.1, 4.9))</f>
        <v>38.709999999999958</v>
      </c>
    </row>
    <row r="11" spans="1:66">
      <c r="A11" s="14">
        <v>46</v>
      </c>
      <c r="B11" t="s">
        <v>44</v>
      </c>
      <c r="C11" t="s">
        <v>47</v>
      </c>
      <c r="D11" t="s">
        <v>252</v>
      </c>
      <c r="E11" s="17"/>
      <c r="F11" s="17"/>
      <c r="G11" s="17"/>
      <c r="H11" s="17"/>
      <c r="I11" s="17"/>
      <c r="J11" s="17"/>
      <c r="K11" s="27">
        <f>FI[[#This Row],[9-Apr]]*3.1</f>
        <v>43.090000000000032</v>
      </c>
      <c r="L11" s="17" cm="1">
        <f t="array" ref="L11">FI[[#This Row],[10-Apr]]*(IF(FI[[#This Row],[Group Assignment]:[Group Assignment]] = "CHOW", 3.1, 4.9))</f>
        <v>65.169999999999987</v>
      </c>
      <c r="M11" s="17" cm="1">
        <f t="array" ref="M11">FI[[#This Row],[11-Apr]]*(IF(FI[[#This Row],[Group Assignment]:[Group Assignment]] = "CHOW", 3.1, 4.9))</f>
        <v>65.660000000000039</v>
      </c>
      <c r="N11" s="17" cm="1">
        <f t="array" ref="N11">FI[[#This Row],[12-Apr]]*(IF(FI[[#This Row],[Group Assignment]:[Group Assignment]] = "CHOW", 3.1, 4.9))</f>
        <v>74.969999999999985</v>
      </c>
      <c r="O11" s="17" cm="1">
        <f t="array" ref="O11">FI[[#This Row],[13-Apr]]*(IF(FI[[#This Row],[Group Assignment]:[Group Assignment]] = "CHOW", 3.1, 4.9))</f>
        <v>74.969999999999928</v>
      </c>
      <c r="P11" s="17" cm="1">
        <f t="array" ref="P11">FI[[#This Row],[14-Apr]]*(IF(FI[[#This Row],[Group Assignment]:[Group Assignment]] = "CHOW", 3.1, 4.9))</f>
        <v>79.870000000000061</v>
      </c>
      <c r="Q11" s="17" cm="1">
        <f t="array" ref="Q11">FI[[#This Row],[15-Apr]]*(IF(FI[[#This Row],[Group Assignment]:[Group Assignment]] = "CHOW", 3.1, 4.9))</f>
        <v>78.400000000000006</v>
      </c>
      <c r="R11" s="17" cm="1">
        <f t="array" ref="R11">FI[[#This Row],[16-Apr]]*(IF(FI[[#This Row],[Group Assignment]:[Group Assignment]] = "CHOW", 3.1, 4.9))</f>
        <v>58.79999999999999</v>
      </c>
      <c r="S11" s="17" cm="1">
        <f t="array" ref="S11">FI[[#This Row],[17-Apr]]*(IF(FI[[#This Row],[Group Assignment]:[Group Assignment]] = "CHOW", 3.1, 4.9))</f>
        <v>76.439999999999984</v>
      </c>
      <c r="T11" s="17" cm="1">
        <f t="array" ref="T11">FI[[#This Row],[18-Apr]]*(IF(FI[[#This Row],[Group Assignment]:[Group Assignment]] = "CHOW", 3.1, 4.9))</f>
        <v>73.5</v>
      </c>
      <c r="U11" s="17" cm="1">
        <f t="array" ref="U11">FI[[#This Row],[19-Apr]]*(IF(FI[[#This Row],[Group Assignment]:[Group Assignment]] = "CHOW", 3.1, 4.9))</f>
        <v>85.259999999999962</v>
      </c>
      <c r="V11" s="17" cm="1">
        <f t="array" ref="V11">FI[[#This Row],[20-Apr]]*(IF(FI[[#This Row],[Group Assignment]:[Group Assignment]] = "CHOW", 3.1, 4.9))</f>
        <v>71.050000000000068</v>
      </c>
      <c r="W11" s="17" cm="1">
        <f t="array" ref="W11">FI[[#This Row],[21-Apr]]*(IF(FI[[#This Row],[Group Assignment]:[Group Assignment]] = "CHOW", 3.1, 4.9))</f>
        <v>45.569999999999986</v>
      </c>
      <c r="X11" s="17" cm="1">
        <f t="array" ref="X11">FI[[#This Row],[22-Apr]]*(IF(FI[[#This Row],[Group Assignment]:[Group Assignment]] = "CHOW", 3.1, 4.9))</f>
        <v>63.210000000000029</v>
      </c>
      <c r="Y11" s="17" cm="1">
        <f t="array" ref="Y11">FI[[#This Row],[23-Apr]]*(IF(FI[[#This Row],[Group Assignment]:[Group Assignment]] = "CHOW", 3.1, 4.9))</f>
        <v>61.250000000000007</v>
      </c>
      <c r="Z11" s="17" cm="1">
        <f t="array" ref="Z11">FI[[#This Row],[24-Apr]]*(IF(FI[[#This Row],[Group Assignment]:[Group Assignment]] = "CHOW", 3.1, 4.9))</f>
        <v>57.329999999999949</v>
      </c>
      <c r="AA11" s="17" cm="1">
        <f t="array" ref="AA11">FI[[#This Row],[25-Apr]]*(IF(FI[[#This Row],[Group Assignment]:[Group Assignment]] = "CHOW", 3.1, 4.9))</f>
        <v>34.790000000000084</v>
      </c>
      <c r="AB11" s="17" cm="1">
        <f t="array" ref="AB11">FI[[#This Row],[26-Apr]]*(IF(FI[[#This Row],[Group Assignment]:[Group Assignment]] = "CHOW", 3.1, 4.9))</f>
        <v>33.319999999999986</v>
      </c>
      <c r="AC11" s="17" cm="1">
        <f t="array" ref="AC11">FI[[#This Row],[27-Apr]]*(IF(FI[[#This Row],[Group Assignment]:[Group Assignment]] = "CHOW", 3.1, 4.9))</f>
        <v>37.239999999999974</v>
      </c>
      <c r="AD11" s="17" cm="1">
        <f t="array" ref="AD11">FI[[#This Row],[28-Apr]]*(IF(FI[[#This Row],[Group Assignment]:[Group Assignment]] = "CHOW", 3.1, 4.9))</f>
        <v>56.840000000000117</v>
      </c>
      <c r="AE11" s="17" cm="1">
        <f t="array" ref="AE11">FI[[#This Row],[29-Apr]]*(IF(FI[[#This Row],[Group Assignment]:[Group Assignment]] = "CHOW", 3.1, 4.9))</f>
        <v>44.1</v>
      </c>
      <c r="AF11" s="17" cm="1">
        <f t="array" ref="AF11">FI[[#This Row],[30-Apr]]*(IF(FI[[#This Row],[Group Assignment]:[Group Assignment]] = "CHOW", 3.1, 4.9))</f>
        <v>42.629999999999946</v>
      </c>
      <c r="AG11" s="17" cm="1">
        <f t="array" ref="AG11">FI[[#This Row],[1-May]]*(IF(FI[[#This Row],[Group Assignment]:[Group Assignment]] = "CHOW", 3.1, 4.9))</f>
        <v>24.5</v>
      </c>
      <c r="AH11" s="17" cm="1">
        <f t="array" ref="AH11">FI[[#This Row],[2-May]]*(IF(FI[[#This Row],[Group Assignment]:[Group Assignment]] = "CHOW", 3.1, 4.9))</f>
        <v>48.019999999999989</v>
      </c>
      <c r="AI11" s="17" cm="1">
        <f t="array" ref="AI11">FI[[#This Row],[3-May]]*(IF(FI[[#This Row],[Group Assignment]:[Group Assignment]] = "CHOW", 3.1, 4.9))</f>
        <v>50.960000000000029</v>
      </c>
      <c r="AJ11" s="17" cm="1">
        <f t="array" ref="AJ11">FI[[#This Row],[4-May]]*(IF(FI[[#This Row],[Group Assignment]:[Group Assignment]] = "CHOW", 3.1, 4.9))</f>
        <v>61.740000000000116</v>
      </c>
      <c r="AK11" s="17" cm="1">
        <f t="array" ref="AK11">FI[[#This Row],[5-May]]*(IF(FI[[#This Row],[Group Assignment]:[Group Assignment]] = "CHOW", 3.1, 4.9))</f>
        <v>52.42999999999995</v>
      </c>
      <c r="AL11" s="17" cm="1">
        <f t="array" ref="AL11">FI[[#This Row],[6-May]]*(IF(FI[[#This Row],[Group Assignment]:[Group Assignment]] = "CHOW", 3.1, 4.9))</f>
        <v>38.219999999999992</v>
      </c>
      <c r="AM11" s="17" cm="1">
        <f t="array" ref="AM11">FI[[#This Row],[7-May]]*(IF(FI[[#This Row],[Group Assignment]:[Group Assignment]] = "CHOW", 3.1, 4.9))</f>
        <v>46.060000000000031</v>
      </c>
      <c r="AN11" s="17" cm="1">
        <f t="array" ref="AN11">FI[[#This Row],[8-May]]*(IF(FI[[#This Row],[Group Assignment]:[Group Assignment]] = "CHOW", 3.1, 4.9))</f>
        <v>62.719999999999992</v>
      </c>
      <c r="AO11" s="17" cm="1">
        <f t="array" ref="AO11">FI[[#This Row],[9-May]]*(IF(FI[[#This Row],[Group Assignment]:[Group Assignment]] = "CHOW", 3.1, 4.9))</f>
        <v>50.469999999999992</v>
      </c>
      <c r="AP11" s="17" cm="1">
        <f t="array" ref="AP11">FI[[#This Row],[10-May]]*(IF(FI[[#This Row],[Group Assignment]:[Group Assignment]] = "CHOW", 3.1, 4.9))</f>
        <v>58.800000000000004</v>
      </c>
      <c r="AQ11" s="17" cm="1">
        <f t="array" ref="AQ11">FI[[#This Row],[11-May]]*(IF(FI[[#This Row],[Group Assignment]:[Group Assignment]] = "CHOW", 3.1, 4.9))</f>
        <v>45.569999999999922</v>
      </c>
      <c r="AR11" s="17"/>
      <c r="AS11" s="17" cm="1">
        <f t="array" ref="AS11">FI[[#This Row],[13-May]]*(IF(FI[[#This Row],[Group Assignment]:[Group Assignment]] = "CHOW", 3.1, 4.9))</f>
        <v>98</v>
      </c>
      <c r="AT11" s="17" cm="1">
        <f t="array" ref="AT11">FI[[#This Row],[14-May]]*(IF(FI[[#This Row],[Group Assignment]:[Group Assignment]] = "CHOW", 3.1, 4.9))</f>
        <v>53.410000000000032</v>
      </c>
      <c r="AU11" s="17" cm="1">
        <f t="array" ref="AU11">FI[[#This Row],[15-May]]*(IF(FI[[#This Row],[Group Assignment]:[Group Assignment]] = "CHOW", 3.1, 4.9))</f>
        <v>52.430000000000035</v>
      </c>
      <c r="AV11" s="17" cm="1">
        <f t="array" ref="AV11">FI[[#This Row],[16-May]]*(IF(FI[[#This Row],[Group Assignment]:[Group Assignment]] = "CHOW", 3.1, 4.9))</f>
        <v>50.959999999999965</v>
      </c>
      <c r="AW11" s="17" cm="1">
        <f t="array" ref="AW11">FI[[#This Row],[17-May]]*(IF(FI[[#This Row],[Group Assignment]:[Group Assignment]] = "CHOW", 3.1, 4.9))</f>
        <v>57.819999999999993</v>
      </c>
      <c r="AX11" s="17" cm="1">
        <f t="array" ref="AX11">FI[[#This Row],[18-May]]*(IF(FI[[#This Row],[Group Assignment]:[Group Assignment]] = "CHOW", 3.1, 4.9))</f>
        <v>45.570000000000086</v>
      </c>
      <c r="AY11" s="17" cm="1">
        <f t="array" ref="AY11">FI[[#This Row],[19-May]]*(IF(FI[[#This Row],[Group Assignment]:[Group Assignment]] = "CHOW", 3.1, 4.9))</f>
        <v>54.879999999999946</v>
      </c>
      <c r="AZ11" s="17" cm="1">
        <f t="array" ref="AZ11">FI[[#This Row],[20-May]]*(IF(FI[[#This Row],[Group Assignment]:[Group Assignment]] = "CHOW", 3.1, 4.9))</f>
        <v>40.180000000000014</v>
      </c>
      <c r="BA11" s="17" cm="1">
        <f t="array" ref="BA11">FI[[#This Row],[21-May]]*(IF(FI[[#This Row],[Group Assignment]:[Group Assignment]] = "CHOW", 3.1, 4.9))</f>
        <v>51.45</v>
      </c>
      <c r="BB11" s="17" cm="1">
        <f t="array" ref="BB11">FI[[#This Row],[22-May]]*(IF(FI[[#This Row],[Group Assignment]:[Group Assignment]] = "CHOW", 3.1, 4.9))</f>
        <v>59.780000000000086</v>
      </c>
      <c r="BC11" s="17" cm="1">
        <f t="array" ref="BC11">FI[[#This Row],[23-May]]*(IF(FI[[#This Row],[Group Assignment]:[Group Assignment]] = "CHOW", 3.1, 4.9))</f>
        <v>57.329999999999949</v>
      </c>
      <c r="BD11" s="17" cm="1">
        <f t="array" ref="BD11">FI[[#This Row],[24-May]]*(IF(FI[[#This Row],[Group Assignment]:[Group Assignment]] = "CHOW", 3.1, 4.9))</f>
        <v>54.390000000000043</v>
      </c>
      <c r="BE11" s="17" cm="1">
        <f t="array" ref="BE11">FI[[#This Row],[25-May]]*(IF(FI[[#This Row],[Group Assignment]:[Group Assignment]] = "CHOW", 3.1, 4.9))</f>
        <v>70.560000000000031</v>
      </c>
      <c r="BF11" s="17" cm="1">
        <f t="array" ref="BF11">FI[[#This Row],[26-May]]*(IF(FI[[#This Row],[Group Assignment]:[Group Assignment]] = "CHOW", 3.1, 4.9))</f>
        <v>52.920000000000059</v>
      </c>
      <c r="BG11" s="17" cm="1">
        <f t="array" ref="BG11">FI[[#This Row],[27-May]]*(IF(FI[[#This Row],[Group Assignment]:[Group Assignment]] = "CHOW", 3.1, 4.9))</f>
        <v>66.639999999999972</v>
      </c>
      <c r="BH11" s="17" cm="1">
        <f t="array" ref="BH11">FI[[#This Row],[28-May]]*(IF(FI[[#This Row],[Group Assignment]:[Group Assignment]] = "CHOW", 3.1, 4.9))</f>
        <v>58.800000000000004</v>
      </c>
      <c r="BI11" s="17" cm="1">
        <f t="array" ref="BI11">FI[[#This Row],[29-May]]*(IF(FI[[#This Row],[Group Assignment]:[Group Assignment]] = "CHOW", 3.1, 4.9))</f>
        <v>50.960000000000029</v>
      </c>
      <c r="BJ11" s="17" cm="1">
        <f t="array" ref="BJ11">FI[[#This Row],[30-May]]*(IF(FI[[#This Row],[Group Assignment]:[Group Assignment]] = "CHOW", 3.1, 4.9))</f>
        <v>70.560000000000031</v>
      </c>
      <c r="BK11" s="17" cm="1">
        <f t="array" ref="BK11">FI[[#This Row],[31-May]]*(IF(FI[[#This Row],[Group Assignment]:[Group Assignment]] = "CHOW", 3.1, 4.9))</f>
        <v>32.339999999999975</v>
      </c>
      <c r="BL11" s="17" cm="1">
        <f t="array" ref="BL11">FI[[#This Row],[1-Jun]]*(IF(FI[[#This Row],[Group Assignment]:[Group Assignment]] = "CHOW", 3.1, 4.9))</f>
        <v>68.110000000000028</v>
      </c>
      <c r="BM11" s="17" cm="1">
        <f t="array" ref="BM11">FI[[#This Row],[2-Jun]]*(IF(FI[[#This Row],[Group Assignment]:[Group Assignment]] = "CHOW", 3.1, 4.9))</f>
        <v>54.880000000000017</v>
      </c>
      <c r="BN11" s="17" cm="1">
        <f t="array" ref="BN11">FI[[#This Row],[3-Jun]]*(IF(FI[[#This Row],[Group Assignment]:[Group Assignment]] = "CHOW", 3.1, 4.9))</f>
        <v>37.240000000000045</v>
      </c>
    </row>
    <row r="12" spans="1:66">
      <c r="A12" s="13">
        <v>47</v>
      </c>
      <c r="B12" t="s">
        <v>44</v>
      </c>
      <c r="C12" t="s">
        <v>45</v>
      </c>
      <c r="D12" t="s">
        <v>252</v>
      </c>
      <c r="E12" s="17"/>
      <c r="F12" s="17"/>
      <c r="G12" s="17"/>
      <c r="H12" s="17"/>
      <c r="I12" s="17"/>
      <c r="J12" s="17"/>
      <c r="K12" s="27">
        <f>FI[[#This Row],[9-Apr]]*3.1</f>
        <v>35.959999999999965</v>
      </c>
      <c r="L12" s="17" cm="1">
        <f t="array" ref="L12">FI[[#This Row],[10-Apr]]*(IF(FI[[#This Row],[Group Assignment]:[Group Assignment]] = "CHOW", 3.1, 4.9))</f>
        <v>38.750000000000036</v>
      </c>
      <c r="M12" s="17" cm="1">
        <f t="array" ref="M12">FI[[#This Row],[11-Apr]]*(IF(FI[[#This Row],[Group Assignment]:[Group Assignment]] = "CHOW", 3.1, 4.9))</f>
        <v>39.99</v>
      </c>
      <c r="N12" s="17" cm="1">
        <f t="array" ref="N12">FI[[#This Row],[12-Apr]]*(IF(FI[[#This Row],[Group Assignment]:[Group Assignment]] = "CHOW", 3.1, 4.9))</f>
        <v>47.119999999999969</v>
      </c>
      <c r="O12" s="17" cm="1">
        <f t="array" ref="O12">FI[[#This Row],[13-Apr]]*(IF(FI[[#This Row],[Group Assignment]:[Group Assignment]] = "CHOW", 3.1, 4.9))</f>
        <v>48.050000000000033</v>
      </c>
      <c r="P12" s="17" cm="1">
        <f t="array" ref="P12">FI[[#This Row],[14-Apr]]*(IF(FI[[#This Row],[Group Assignment]:[Group Assignment]] = "CHOW", 3.1, 4.9))</f>
        <v>42.78</v>
      </c>
      <c r="Q12" s="17" cm="1">
        <f t="array" ref="Q12">FI[[#This Row],[15-Apr]]*(IF(FI[[#This Row],[Group Assignment]:[Group Assignment]] = "CHOW", 3.1, 4.9))</f>
        <v>37.200000000000003</v>
      </c>
      <c r="R12" s="17" cm="1">
        <f t="array" ref="R12">FI[[#This Row],[16-Apr]]*(IF(FI[[#This Row],[Group Assignment]:[Group Assignment]] = "CHOW", 3.1, 4.9))</f>
        <v>46.499999999999858</v>
      </c>
      <c r="S12" s="17" cm="1">
        <f t="array" ref="S12">FI[[#This Row],[17-Apr]]*(IF(FI[[#This Row],[Group Assignment]:[Group Assignment]] = "CHOW", 3.1, 4.9))</f>
        <v>45.880000000000067</v>
      </c>
      <c r="T12" s="17" cm="1">
        <f t="array" ref="T12">FI[[#This Row],[18-Apr]]*(IF(FI[[#This Row],[Group Assignment]:[Group Assignment]] = "CHOW", 3.1, 4.9))</f>
        <v>55.489999999999867</v>
      </c>
      <c r="U12" s="17" cm="1">
        <f t="array" ref="U12">FI[[#This Row],[19-Apr]]*(IF(FI[[#This Row],[Group Assignment]:[Group Assignment]] = "CHOW", 3.1, 4.9))</f>
        <v>49.910000000000004</v>
      </c>
      <c r="V12" s="17" cm="1">
        <f t="array" ref="V12">FI[[#This Row],[20-Apr]]*(IF(FI[[#This Row],[Group Assignment]:[Group Assignment]] = "CHOW", 3.1, 4.9))</f>
        <v>43.090000000000138</v>
      </c>
      <c r="W12" s="17" cm="1">
        <f t="array" ref="W12">FI[[#This Row],[21-Apr]]*(IF(FI[[#This Row],[Group Assignment]:[Group Assignment]] = "CHOW", 3.1, 4.9))</f>
        <v>38.129999999999932</v>
      </c>
      <c r="X12" s="17" cm="1">
        <f t="array" ref="X12">FI[[#This Row],[22-Apr]]*(IF(FI[[#This Row],[Group Assignment]:[Group Assignment]] = "CHOW", 3.1, 4.9))</f>
        <v>46.499999999999972</v>
      </c>
      <c r="Y12" s="17" cm="1">
        <f t="array" ref="Y12">FI[[#This Row],[23-Apr]]*(IF(FI[[#This Row],[Group Assignment]:[Group Assignment]] = "CHOW", 3.1, 4.9))</f>
        <v>45.880000000000067</v>
      </c>
      <c r="Z12" s="17" cm="1">
        <f t="array" ref="Z12">FI[[#This Row],[24-Apr]]*(IF(FI[[#This Row],[Group Assignment]:[Group Assignment]] = "CHOW", 3.1, 4.9))</f>
        <v>38.44000000000014</v>
      </c>
      <c r="AA12" s="17" cm="1">
        <f t="array" ref="AA12">FI[[#This Row],[25-Apr]]*(IF(FI[[#This Row],[Group Assignment]:[Group Assignment]] = "CHOW", 3.1, 4.9))</f>
        <v>38.129999999999718</v>
      </c>
      <c r="AB12" s="17" cm="1">
        <f t="array" ref="AB12">FI[[#This Row],[26-Apr]]*(IF(FI[[#This Row],[Group Assignment]:[Group Assignment]] = "CHOW", 3.1, 4.9))</f>
        <v>35.960000000000278</v>
      </c>
      <c r="AC12" s="17" cm="1">
        <f t="array" ref="AC12">FI[[#This Row],[27-Apr]]*(IF(FI[[#This Row],[Group Assignment]:[Group Assignment]] = "CHOW", 3.1, 4.9))</f>
        <v>45.569999999999787</v>
      </c>
      <c r="AD12" s="17" cm="1">
        <f t="array" ref="AD12">FI[[#This Row],[28-Apr]]*(IF(FI[[#This Row],[Group Assignment]:[Group Assignment]] = "CHOW", 3.1, 4.9))</f>
        <v>40.61</v>
      </c>
      <c r="AE12" s="17" cm="1">
        <f t="array" ref="AE12">FI[[#This Row],[29-Apr]]*(IF(FI[[#This Row],[Group Assignment]:[Group Assignment]] = "CHOW", 3.1, 4.9))</f>
        <v>43.399999999999928</v>
      </c>
      <c r="AF12" s="17" cm="1">
        <f t="array" ref="AF12">FI[[#This Row],[30-Apr]]*(IF(FI[[#This Row],[Group Assignment]:[Group Assignment]] = "CHOW", 3.1, 4.9))</f>
        <v>41.540000000000077</v>
      </c>
      <c r="AG12" s="17" cm="1">
        <f t="array" ref="AG12">FI[[#This Row],[1-May]]*(IF(FI[[#This Row],[Group Assignment]:[Group Assignment]] = "CHOW", 3.1, 4.9))</f>
        <v>46.190000000000076</v>
      </c>
      <c r="AH12" s="17" cm="1">
        <f t="array" ref="AH12">FI[[#This Row],[2-May]]*(IF(FI[[#This Row],[Group Assignment]:[Group Assignment]] = "CHOW", 3.1, 4.9))</f>
        <v>60.760000000000005</v>
      </c>
      <c r="AI12" s="17" cm="1">
        <f t="array" ref="AI12">FI[[#This Row],[3-May]]*(IF(FI[[#This Row],[Group Assignment]:[Group Assignment]] = "CHOW", 3.1, 4.9))</f>
        <v>42.77999999999993</v>
      </c>
      <c r="AJ12" s="17" cm="1">
        <f t="array" ref="AJ12">FI[[#This Row],[4-May]]*(IF(FI[[#This Row],[Group Assignment]:[Group Assignment]] = "CHOW", 3.1, 4.9))</f>
        <v>49.290000000000106</v>
      </c>
      <c r="AK12" s="17" cm="1">
        <f t="array" ref="AK12">FI[[#This Row],[5-May]]*(IF(FI[[#This Row],[Group Assignment]:[Group Assignment]] = "CHOW", 3.1, 4.9))</f>
        <v>41.229999999999933</v>
      </c>
      <c r="AL12" s="17" cm="1">
        <f t="array" ref="AL12">FI[[#This Row],[6-May]]*(IF(FI[[#This Row],[Group Assignment]:[Group Assignment]] = "CHOW", 3.1, 4.9))</f>
        <v>39.059999999999931</v>
      </c>
      <c r="AM12" s="17" cm="1">
        <f t="array" ref="AM12">FI[[#This Row],[7-May]]*(IF(FI[[#This Row],[Group Assignment]:[Group Assignment]] = "CHOW", 3.1, 4.9))</f>
        <v>40.299999999999926</v>
      </c>
      <c r="AN12" s="17" cm="1">
        <f t="array" ref="AN12">FI[[#This Row],[8-May]]*(IF(FI[[#This Row],[Group Assignment]:[Group Assignment]] = "CHOW", 3.1, 4.9))</f>
        <v>48.050000000000004</v>
      </c>
      <c r="AO12" s="17" cm="1">
        <f t="array" ref="AO12">FI[[#This Row],[9-May]]*(IF(FI[[#This Row],[Group Assignment]:[Group Assignment]] = "CHOW", 3.1, 4.9))</f>
        <v>49.290000000000077</v>
      </c>
      <c r="AP12" s="17" cm="1">
        <f t="array" ref="AP12">FI[[#This Row],[10-May]]*(IF(FI[[#This Row],[Group Assignment]:[Group Assignment]] = "CHOW", 3.1, 4.9))</f>
        <v>53.320000000000206</v>
      </c>
      <c r="AQ12" s="17" cm="1">
        <f t="array" ref="AQ12">FI[[#This Row],[11-May]]*(IF(FI[[#This Row],[Group Assignment]:[Group Assignment]] = "CHOW", 3.1, 4.9))</f>
        <v>56.41999999999986</v>
      </c>
      <c r="AR12" s="17"/>
      <c r="AS12" s="17" cm="1">
        <f t="array" ref="AS12">FI[[#This Row],[13-May]]*(IF(FI[[#This Row],[Group Assignment]:[Group Assignment]] = "CHOW", 3.1, 4.9))</f>
        <v>125.86000000000014</v>
      </c>
      <c r="AT12" s="17" cm="1">
        <f t="array" ref="AT12">FI[[#This Row],[14-May]]*(IF(FI[[#This Row],[Group Assignment]:[Group Assignment]] = "CHOW", 3.1, 4.9))</f>
        <v>48.669999999999824</v>
      </c>
      <c r="AU12" s="17" cm="1">
        <f t="array" ref="AU12">FI[[#This Row],[15-May]]*(IF(FI[[#This Row],[Group Assignment]:[Group Assignment]] = "CHOW", 3.1, 4.9))</f>
        <v>38.440000000000005</v>
      </c>
      <c r="AV12" s="17" cm="1">
        <f t="array" ref="AV12">FI[[#This Row],[16-May]]*(IF(FI[[#This Row],[Group Assignment]:[Group Assignment]] = "CHOW", 3.1, 4.9))</f>
        <v>56.42000000000003</v>
      </c>
      <c r="AW12" s="17" cm="1">
        <f t="array" ref="AW12">FI[[#This Row],[17-May]]*(IF(FI[[#This Row],[Group Assignment]:[Group Assignment]] = "CHOW", 3.1, 4.9))</f>
        <v>45.259999999999927</v>
      </c>
      <c r="AX12" s="17" cm="1">
        <f t="array" ref="AX12">FI[[#This Row],[18-May]]*(IF(FI[[#This Row],[Group Assignment]:[Group Assignment]] = "CHOW", 3.1, 4.9))</f>
        <v>62.930000000000035</v>
      </c>
      <c r="AY12" s="17" cm="1">
        <f t="array" ref="AY12">FI[[#This Row],[19-May]]*(IF(FI[[#This Row],[Group Assignment]:[Group Assignment]] = "CHOW", 3.1, 4.9))</f>
        <v>48.36000000000007</v>
      </c>
      <c r="AZ12" s="17" cm="1">
        <f t="array" ref="AZ12">FI[[#This Row],[20-May]]*(IF(FI[[#This Row],[Group Assignment]:[Group Assignment]] = "CHOW", 3.1, 4.9))</f>
        <v>46.809999999999789</v>
      </c>
      <c r="BA12" s="17" cm="1">
        <f t="array" ref="BA12">FI[[#This Row],[21-May]]*(IF(FI[[#This Row],[Group Assignment]:[Group Assignment]] = "CHOW", 3.1, 4.9))</f>
        <v>40.920000000000073</v>
      </c>
      <c r="BB12" s="17" cm="1">
        <f t="array" ref="BB12">FI[[#This Row],[22-May]]*(IF(FI[[#This Row],[Group Assignment]:[Group Assignment]] = "CHOW", 3.1, 4.9))</f>
        <v>47.119999999999969</v>
      </c>
      <c r="BC12" s="17" cm="1">
        <f t="array" ref="BC12">FI[[#This Row],[23-May]]*(IF(FI[[#This Row],[Group Assignment]:[Group Assignment]] = "CHOW", 3.1, 4.9))</f>
        <v>55.179999999999971</v>
      </c>
      <c r="BD12" s="17" cm="1">
        <f t="array" ref="BD12">FI[[#This Row],[24-May]]*(IF(FI[[#This Row],[Group Assignment]:[Group Assignment]] = "CHOW", 3.1, 4.9))</f>
        <v>43.710000000000072</v>
      </c>
      <c r="BE12" s="17" cm="1">
        <f t="array" ref="BE12">FI[[#This Row],[25-May]]*(IF(FI[[#This Row],[Group Assignment]:[Group Assignment]] = "CHOW", 3.1, 4.9))</f>
        <v>47.429999999999929</v>
      </c>
      <c r="BF12" s="17" cm="1">
        <f t="array" ref="BF12">FI[[#This Row],[26-May]]*(IF(FI[[#This Row],[Group Assignment]:[Group Assignment]] = "CHOW", 3.1, 4.9))</f>
        <v>39.370000000000289</v>
      </c>
      <c r="BG12" s="17" cm="1">
        <f t="array" ref="BG12">FI[[#This Row],[27-May]]*(IF(FI[[#This Row],[Group Assignment]:[Group Assignment]] = "CHOW", 3.1, 4.9))</f>
        <v>48.050000000000004</v>
      </c>
      <c r="BH12" s="17" cm="1">
        <f t="array" ref="BH12">FI[[#This Row],[28-May]]*(IF(FI[[#This Row],[Group Assignment]:[Group Assignment]] = "CHOW", 3.1, 4.9))</f>
        <v>46.189999999999934</v>
      </c>
      <c r="BI12" s="17" cm="1">
        <f t="array" ref="BI12">FI[[#This Row],[29-May]]*(IF(FI[[#This Row],[Group Assignment]:[Group Assignment]] = "CHOW", 3.1, 4.9))</f>
        <v>48.980000000000068</v>
      </c>
      <c r="BJ12" s="17" cm="1">
        <f t="array" ref="BJ12">FI[[#This Row],[30-May]]*(IF(FI[[#This Row],[Group Assignment]:[Group Assignment]] = "CHOW", 3.1, 4.9))</f>
        <v>38.749999999999858</v>
      </c>
      <c r="BK12" s="17" cm="1">
        <f t="array" ref="BK12">FI[[#This Row],[31-May]]*(IF(FI[[#This Row],[Group Assignment]:[Group Assignment]] = "CHOW", 3.1, 4.9))</f>
        <v>42.78</v>
      </c>
      <c r="BL12" s="17" cm="1">
        <f t="array" ref="BL12">FI[[#This Row],[1-Jun]]*(IF(FI[[#This Row],[Group Assignment]:[Group Assignment]] = "CHOW", 3.1, 4.9))</f>
        <v>63.549999999999862</v>
      </c>
      <c r="BM12" s="17" cm="1">
        <f t="array" ref="BM12">FI[[#This Row],[2-Jun]]*(IF(FI[[#This Row],[Group Assignment]:[Group Assignment]] = "CHOW", 3.1, 4.9))</f>
        <v>62.930000000000149</v>
      </c>
      <c r="BN12" s="17" cm="1">
        <f t="array" ref="BN12">FI[[#This Row],[3-Jun]]*(IF(FI[[#This Row],[Group Assignment]:[Group Assignment]] = "CHOW", 3.1, 4.9))</f>
        <v>30.069999999999862</v>
      </c>
    </row>
    <row r="13" spans="1:66">
      <c r="A13" s="14">
        <v>48</v>
      </c>
      <c r="B13" t="s">
        <v>44</v>
      </c>
      <c r="C13" t="s">
        <v>45</v>
      </c>
      <c r="D13" t="s">
        <v>252</v>
      </c>
      <c r="E13" s="17"/>
      <c r="F13" s="17"/>
      <c r="G13" s="17"/>
      <c r="H13" s="17"/>
      <c r="I13" s="17"/>
      <c r="J13" s="17"/>
      <c r="K13" s="27">
        <f>FI[[#This Row],[9-Apr]]*3.1</f>
        <v>45.259999999999792</v>
      </c>
      <c r="L13" s="17" cm="1">
        <f t="array" ref="L13">FI[[#This Row],[10-Apr]]*(IF(FI[[#This Row],[Group Assignment]:[Group Assignment]] = "CHOW", 3.1, 4.9))</f>
        <v>51.77000000000011</v>
      </c>
      <c r="M13" s="17" cm="1">
        <f t="array" ref="M13">FI[[#This Row],[11-Apr]]*(IF(FI[[#This Row],[Group Assignment]:[Group Assignment]] = "CHOW", 3.1, 4.9))</f>
        <v>44.63999999999993</v>
      </c>
      <c r="N13" s="17" cm="1">
        <f t="array" ref="N13">FI[[#This Row],[12-Apr]]*(IF(FI[[#This Row],[Group Assignment]:[Group Assignment]] = "CHOW", 3.1, 4.9))</f>
        <v>45.880000000000038</v>
      </c>
      <c r="O13" s="17" cm="1">
        <f t="array" ref="O13">FI[[#This Row],[13-Apr]]*(IF(FI[[#This Row],[Group Assignment]:[Group Assignment]] = "CHOW", 3.1, 4.9))</f>
        <v>54.87</v>
      </c>
      <c r="P13" s="17" cm="1">
        <f t="array" ref="P13">FI[[#This Row],[14-Apr]]*(IF(FI[[#This Row],[Group Assignment]:[Group Assignment]] = "CHOW", 3.1, 4.9))</f>
        <v>53.94</v>
      </c>
      <c r="Q13" s="17" cm="1">
        <f t="array" ref="Q13">FI[[#This Row],[15-Apr]]*(IF(FI[[#This Row],[Group Assignment]:[Group Assignment]] = "CHOW", 3.1, 4.9))</f>
        <v>53.63</v>
      </c>
      <c r="R13" s="17" cm="1">
        <f t="array" ref="R13">FI[[#This Row],[16-Apr]]*(IF(FI[[#This Row],[Group Assignment]:[Group Assignment]] = "CHOW", 3.1, 4.9))</f>
        <v>53.63</v>
      </c>
      <c r="S13" s="17" cm="1">
        <f t="array" ref="S13">FI[[#This Row],[17-Apr]]*(IF(FI[[#This Row],[Group Assignment]:[Group Assignment]] = "CHOW", 3.1, 4.9))</f>
        <v>38.130000000000138</v>
      </c>
      <c r="T13" s="17" cm="1">
        <f t="array" ref="T13">FI[[#This Row],[18-Apr]]*(IF(FI[[#This Row],[Group Assignment]:[Group Assignment]] = "CHOW", 3.1, 4.9))</f>
        <v>53.010000000000069</v>
      </c>
      <c r="U13" s="17" cm="1">
        <f t="array" ref="U13">FI[[#This Row],[19-Apr]]*(IF(FI[[#This Row],[Group Assignment]:[Group Assignment]] = "CHOW", 3.1, 4.9))</f>
        <v>60.13999999999993</v>
      </c>
      <c r="V13" s="17" cm="1">
        <f t="array" ref="V13">FI[[#This Row],[20-Apr]]*(IF(FI[[#This Row],[Group Assignment]:[Group Assignment]] = "CHOW", 3.1, 4.9))</f>
        <v>48.359999999999864</v>
      </c>
      <c r="W13" s="17" cm="1">
        <f t="array" ref="W13">FI[[#This Row],[21-Apr]]*(IF(FI[[#This Row],[Group Assignment]:[Group Assignment]] = "CHOW", 3.1, 4.9))</f>
        <v>46.190000000000005</v>
      </c>
      <c r="X13" s="17" cm="1">
        <f t="array" ref="X13">FI[[#This Row],[22-Apr]]*(IF(FI[[#This Row],[Group Assignment]:[Group Assignment]] = "CHOW", 3.1, 4.9))</f>
        <v>52.7</v>
      </c>
      <c r="Y13" s="17" cm="1">
        <f t="array" ref="Y13">FI[[#This Row],[23-Apr]]*(IF(FI[[#This Row],[Group Assignment]:[Group Assignment]] = "CHOW", 3.1, 4.9))</f>
        <v>45.880000000000038</v>
      </c>
      <c r="Z13" s="17" cm="1">
        <f t="array" ref="Z13">FI[[#This Row],[24-Apr]]*(IF(FI[[#This Row],[Group Assignment]:[Group Assignment]] = "CHOW", 3.1, 4.9))</f>
        <v>57.660000000000004</v>
      </c>
      <c r="AA13" s="17" cm="1">
        <f t="array" ref="AA13">FI[[#This Row],[25-Apr]]*(IF(FI[[#This Row],[Group Assignment]:[Group Assignment]] = "CHOW", 3.1, 4.9))</f>
        <v>50.840000000000217</v>
      </c>
      <c r="AB13" s="17" cm="1">
        <f t="array" ref="AB13">FI[[#This Row],[26-Apr]]*(IF(FI[[#This Row],[Group Assignment]:[Group Assignment]] = "CHOW", 3.1, 4.9))</f>
        <v>52.389999999999866</v>
      </c>
      <c r="AC13" s="17" cm="1">
        <f t="array" ref="AC13">FI[[#This Row],[27-Apr]]*(IF(FI[[#This Row],[Group Assignment]:[Group Assignment]] = "CHOW", 3.1, 4.9))</f>
        <v>41.850000000000144</v>
      </c>
      <c r="AD13" s="17" cm="1">
        <f t="array" ref="AD13">FI[[#This Row],[28-Apr]]*(IF(FI[[#This Row],[Group Assignment]:[Group Assignment]] = "CHOW", 3.1, 4.9))</f>
        <v>52.080000000000069</v>
      </c>
      <c r="AE13" s="17" cm="1">
        <f t="array" ref="AE13">FI[[#This Row],[29-Apr]]*(IF(FI[[#This Row],[Group Assignment]:[Group Assignment]] = "CHOW", 3.1, 4.9))</f>
        <v>41.85</v>
      </c>
      <c r="AF13" s="17" cm="1">
        <f t="array" ref="AF13">FI[[#This Row],[30-Apr]]*(IF(FI[[#This Row],[Group Assignment]:[Group Assignment]] = "CHOW", 3.1, 4.9))</f>
        <v>53.629999999999718</v>
      </c>
      <c r="AG13" s="17" cm="1">
        <f t="array" ref="AG13">FI[[#This Row],[1-May]]*(IF(FI[[#This Row],[Group Assignment]:[Group Assignment]] = "CHOW", 3.1, 4.9))</f>
        <v>48.050000000000004</v>
      </c>
      <c r="AH13" s="17" cm="1">
        <f t="array" ref="AH13">FI[[#This Row],[2-May]]*(IF(FI[[#This Row],[Group Assignment]:[Group Assignment]] = "CHOW", 3.1, 4.9))</f>
        <v>47.74</v>
      </c>
      <c r="AI13" s="17" cm="1">
        <f t="array" ref="AI13">FI[[#This Row],[3-May]]*(IF(FI[[#This Row],[Group Assignment]:[Group Assignment]] = "CHOW", 3.1, 4.9))</f>
        <v>48.05000000000021</v>
      </c>
      <c r="AJ13" s="17" cm="1">
        <f t="array" ref="AJ13">FI[[#This Row],[4-May]]*(IF(FI[[#This Row],[Group Assignment]:[Group Assignment]] = "CHOW", 3.1, 4.9))</f>
        <v>54.249999999999858</v>
      </c>
      <c r="AK13" s="17" cm="1">
        <f t="array" ref="AK13">FI[[#This Row],[5-May]]*(IF(FI[[#This Row],[Group Assignment]:[Group Assignment]] = "CHOW", 3.1, 4.9))</f>
        <v>59.519999999999996</v>
      </c>
      <c r="AL13" s="17" cm="1">
        <f t="array" ref="AL13">FI[[#This Row],[6-May]]*(IF(FI[[#This Row],[Group Assignment]:[Group Assignment]] = "CHOW", 3.1, 4.9))</f>
        <v>58.28</v>
      </c>
      <c r="AM13" s="17" cm="1">
        <f t="array" ref="AM13">FI[[#This Row],[7-May]]*(IF(FI[[#This Row],[Group Assignment]:[Group Assignment]] = "CHOW", 3.1, 4.9))</f>
        <v>32.859999999999928</v>
      </c>
      <c r="AN13" s="17" cm="1">
        <f t="array" ref="AN13">FI[[#This Row],[8-May]]*(IF(FI[[#This Row],[Group Assignment]:[Group Assignment]] = "CHOW", 3.1, 4.9))</f>
        <v>54.87</v>
      </c>
      <c r="AO13" s="17" cm="1">
        <f t="array" ref="AO13">FI[[#This Row],[9-May]]*(IF(FI[[#This Row],[Group Assignment]:[Group Assignment]] = "CHOW", 3.1, 4.9))</f>
        <v>43.399999999999928</v>
      </c>
      <c r="AP13" s="17" cm="1">
        <f t="array" ref="AP13">FI[[#This Row],[10-May]]*(IF(FI[[#This Row],[Group Assignment]:[Group Assignment]] = "CHOW", 3.1, 4.9))</f>
        <v>52.700000000000209</v>
      </c>
      <c r="AQ13" s="17" cm="1">
        <f t="array" ref="AQ13">FI[[#This Row],[11-May]]*(IF(FI[[#This Row],[Group Assignment]:[Group Assignment]] = "CHOW", 3.1, 4.9))</f>
        <v>82.460000000000079</v>
      </c>
      <c r="AR13" s="17"/>
      <c r="AS13" s="17" cm="1">
        <f t="array" ref="AS13">FI[[#This Row],[13-May]]*(IF(FI[[#This Row],[Group Assignment]:[Group Assignment]] = "CHOW", 3.1, 4.9))</f>
        <v>67.269999999999797</v>
      </c>
      <c r="AT13" s="17" cm="1">
        <f t="array" ref="AT13">FI[[#This Row],[14-May]]*(IF(FI[[#This Row],[Group Assignment]:[Group Assignment]] = "CHOW", 3.1, 4.9))</f>
        <v>31.310000000000215</v>
      </c>
      <c r="AU13" s="17" cm="1">
        <f t="array" ref="AU13">FI[[#This Row],[15-May]]*(IF(FI[[#This Row],[Group Assignment]:[Group Assignment]] = "CHOW", 3.1, 4.9))</f>
        <v>47.119999999999862</v>
      </c>
      <c r="AV13" s="17" cm="1">
        <f t="array" ref="AV13">FI[[#This Row],[16-May]]*(IF(FI[[#This Row],[Group Assignment]:[Group Assignment]] = "CHOW", 3.1, 4.9))</f>
        <v>43.400000000000034</v>
      </c>
      <c r="AW13" s="17" cm="1">
        <f t="array" ref="AW13">FI[[#This Row],[17-May]]*(IF(FI[[#This Row],[Group Assignment]:[Group Assignment]] = "CHOW", 3.1, 4.9))</f>
        <v>44.639999999999901</v>
      </c>
      <c r="AX13" s="17" cm="1">
        <f t="array" ref="AX13">FI[[#This Row],[18-May]]*(IF(FI[[#This Row],[Group Assignment]:[Group Assignment]] = "CHOW", 3.1, 4.9))</f>
        <v>48.050000000000004</v>
      </c>
      <c r="AY13" s="17" cm="1">
        <f t="array" ref="AY13">FI[[#This Row],[19-May]]*(IF(FI[[#This Row],[Group Assignment]:[Group Assignment]] = "CHOW", 3.1, 4.9))</f>
        <v>53.630000000000102</v>
      </c>
      <c r="AZ13" s="17" cm="1">
        <f t="array" ref="AZ13">FI[[#This Row],[20-May]]*(IF(FI[[#This Row],[Group Assignment]:[Group Assignment]] = "CHOW", 3.1, 4.9))</f>
        <v>55.489999999999995</v>
      </c>
      <c r="BA13" s="17" cm="1">
        <f t="array" ref="BA13">FI[[#This Row],[21-May]]*(IF(FI[[#This Row],[Group Assignment]:[Group Assignment]] = "CHOW", 3.1, 4.9))</f>
        <v>52.389999999999901</v>
      </c>
      <c r="BB13" s="17" cm="1">
        <f t="array" ref="BB13">FI[[#This Row],[22-May]]*(IF(FI[[#This Row],[Group Assignment]:[Group Assignment]] = "CHOW", 3.1, 4.9))</f>
        <v>50.219999999999857</v>
      </c>
      <c r="BC13" s="17" cm="1">
        <f t="array" ref="BC13">FI[[#This Row],[23-May]]*(IF(FI[[#This Row],[Group Assignment]:[Group Assignment]] = "CHOW", 3.1, 4.9))</f>
        <v>43.71</v>
      </c>
      <c r="BD13" s="17" cm="1">
        <f t="array" ref="BD13">FI[[#This Row],[24-May]]*(IF(FI[[#This Row],[Group Assignment]:[Group Assignment]] = "CHOW", 3.1, 4.9))</f>
        <v>52.390000000000143</v>
      </c>
      <c r="BE13" s="17" cm="1">
        <f t="array" ref="BE13">FI[[#This Row],[25-May]]*(IF(FI[[#This Row],[Group Assignment]:[Group Assignment]] = "CHOW", 3.1, 4.9))</f>
        <v>62.929999999999715</v>
      </c>
      <c r="BF13" s="17" cm="1">
        <f t="array" ref="BF13">FI[[#This Row],[26-May]]*(IF(FI[[#This Row],[Group Assignment]:[Group Assignment]] = "CHOW", 3.1, 4.9))</f>
        <v>38.440000000000282</v>
      </c>
      <c r="BG13" s="17" cm="1">
        <f t="array" ref="BG13">FI[[#This Row],[27-May]]*(IF(FI[[#This Row],[Group Assignment]:[Group Assignment]] = "CHOW", 3.1, 4.9))</f>
        <v>40.919999999999789</v>
      </c>
      <c r="BH13" s="17" cm="1">
        <f t="array" ref="BH13">FI[[#This Row],[28-May]]*(IF(FI[[#This Row],[Group Assignment]:[Group Assignment]] = "CHOW", 3.1, 4.9))</f>
        <v>43.090000000000138</v>
      </c>
      <c r="BI13" s="17" cm="1">
        <f t="array" ref="BI13">FI[[#This Row],[29-May]]*(IF(FI[[#This Row],[Group Assignment]:[Group Assignment]] = "CHOW", 3.1, 4.9))</f>
        <v>54.25</v>
      </c>
      <c r="BJ13" s="17" cm="1">
        <f t="array" ref="BJ13">FI[[#This Row],[30-May]]*(IF(FI[[#This Row],[Group Assignment]:[Group Assignment]] = "CHOW", 3.1, 4.9))</f>
        <v>50.53000000000015</v>
      </c>
      <c r="BK13" s="17" cm="1">
        <f t="array" ref="BK13">FI[[#This Row],[31-May]]*(IF(FI[[#This Row],[Group Assignment]:[Group Assignment]] = "CHOW", 3.1, 4.9))</f>
        <v>47.73999999999986</v>
      </c>
      <c r="BL13" s="17" cm="1">
        <f t="array" ref="BL13">FI[[#This Row],[1-Jun]]*(IF(FI[[#This Row],[Group Assignment]:[Group Assignment]] = "CHOW", 3.1, 4.9))</f>
        <v>57.970000000000212</v>
      </c>
      <c r="BM13" s="17" cm="1">
        <f t="array" ref="BM13">FI[[#This Row],[2-Jun]]*(IF(FI[[#This Row],[Group Assignment]:[Group Assignment]] = "CHOW", 3.1, 4.9))</f>
        <v>49.29</v>
      </c>
      <c r="BN13" s="17" cm="1">
        <f t="array" ref="BN13">FI[[#This Row],[3-Jun]]*(IF(FI[[#This Row],[Group Assignment]:[Group Assignment]] = "CHOW", 3.1, 4.9))</f>
        <v>30.689999999999721</v>
      </c>
    </row>
    <row r="14" spans="1:66">
      <c r="A14" s="13">
        <v>49</v>
      </c>
      <c r="B14" t="s">
        <v>44</v>
      </c>
      <c r="C14" t="s">
        <v>46</v>
      </c>
      <c r="D14" t="s">
        <v>252</v>
      </c>
      <c r="E14" s="17"/>
      <c r="F14" s="17"/>
      <c r="G14" s="17"/>
      <c r="H14" s="17"/>
      <c r="I14" s="17"/>
      <c r="J14" s="17"/>
      <c r="K14" s="27">
        <f>FI[[#This Row],[9-Apr]]*3.1</f>
        <v>39.060000000000102</v>
      </c>
      <c r="L14" s="17" cm="1">
        <f t="array" ref="L14">FI[[#This Row],[10-Apr]]*(IF(FI[[#This Row],[Group Assignment]:[Group Assignment]] = "CHOW", 3.1, 4.9))</f>
        <v>75.459999999999965</v>
      </c>
      <c r="M14" s="17" cm="1">
        <f t="array" ref="M14">FI[[#This Row],[11-Apr]]*(IF(FI[[#This Row],[Group Assignment]:[Group Assignment]] = "CHOW", 3.1, 4.9))</f>
        <v>85.75</v>
      </c>
      <c r="N14" s="17" cm="1">
        <f t="array" ref="N14">FI[[#This Row],[12-Apr]]*(IF(FI[[#This Row],[Group Assignment]:[Group Assignment]] = "CHOW", 3.1, 4.9))</f>
        <v>71.539999999999978</v>
      </c>
      <c r="O14" s="17" cm="1">
        <f t="array" ref="O14">FI[[#This Row],[13-Apr]]*(IF(FI[[#This Row],[Group Assignment]:[Group Assignment]] = "CHOW", 3.1, 4.9))</f>
        <v>73.5</v>
      </c>
      <c r="P14" s="17" cm="1">
        <f t="array" ref="P14">FI[[#This Row],[14-Apr]]*(IF(FI[[#This Row],[Group Assignment]:[Group Assignment]] = "CHOW", 3.1, 4.9))</f>
        <v>71.539999999999978</v>
      </c>
      <c r="Q14" s="17" cm="1">
        <f t="array" ref="Q14">FI[[#This Row],[15-Apr]]*(IF(FI[[#This Row],[Group Assignment]:[Group Assignment]] = "CHOW", 3.1, 4.9))</f>
        <v>54.880000000000017</v>
      </c>
      <c r="R14" s="17" cm="1">
        <f t="array" ref="R14">FI[[#This Row],[16-Apr]]*(IF(FI[[#This Row],[Group Assignment]:[Group Assignment]] = "CHOW", 3.1, 4.9))</f>
        <v>59.780000000000015</v>
      </c>
      <c r="S14" s="17" cm="1">
        <f t="array" ref="S14">FI[[#This Row],[17-Apr]]*(IF(FI[[#This Row],[Group Assignment]:[Group Assignment]] = "CHOW", 3.1, 4.9))</f>
        <v>56.35</v>
      </c>
      <c r="T14" s="17" cm="1">
        <f t="array" ref="T14">FI[[#This Row],[18-Apr]]*(IF(FI[[#This Row],[Group Assignment]:[Group Assignment]] = "CHOW", 3.1, 4.9))</f>
        <v>59.780000000000015</v>
      </c>
      <c r="U14" s="17" cm="1">
        <f t="array" ref="U14">FI[[#This Row],[19-Apr]]*(IF(FI[[#This Row],[Group Assignment]:[Group Assignment]] = "CHOW", 3.1, 4.9))</f>
        <v>65.169999999999987</v>
      </c>
      <c r="V14" s="17" cm="1">
        <f t="array" ref="V14">FI[[#This Row],[20-Apr]]*(IF(FI[[#This Row],[Group Assignment]:[Group Assignment]] = "CHOW", 3.1, 4.9))</f>
        <v>63.700000000000031</v>
      </c>
      <c r="W14" s="17" cm="1">
        <f t="array" ref="W14">FI[[#This Row],[21-Apr]]*(IF(FI[[#This Row],[Group Assignment]:[Group Assignment]] = "CHOW", 3.1, 4.9))</f>
        <v>45.08000000000002</v>
      </c>
      <c r="X14" s="17" cm="1">
        <f t="array" ref="X14">FI[[#This Row],[22-Apr]]*(IF(FI[[#This Row],[Group Assignment]:[Group Assignment]] = "CHOW", 3.1, 4.9))</f>
        <v>49.980000000000018</v>
      </c>
      <c r="Y14" s="17" cm="1">
        <f t="array" ref="Y14">FI[[#This Row],[23-Apr]]*(IF(FI[[#This Row],[Group Assignment]:[Group Assignment]] = "CHOW", 3.1, 4.9))</f>
        <v>57.33000000000002</v>
      </c>
      <c r="Z14" s="17" cm="1">
        <f t="array" ref="Z14">FI[[#This Row],[24-Apr]]*(IF(FI[[#This Row],[Group Assignment]:[Group Assignment]] = "CHOW", 3.1, 4.9))</f>
        <v>51.939999999999976</v>
      </c>
      <c r="AA14" s="17" cm="1">
        <f t="array" ref="AA14">FI[[#This Row],[25-Apr]]*(IF(FI[[#This Row],[Group Assignment]:[Group Assignment]] = "CHOW", 3.1, 4.9))</f>
        <v>46.550000000000004</v>
      </c>
      <c r="AB14" s="17" cm="1">
        <f t="array" ref="AB14">FI[[#This Row],[26-Apr]]*(IF(FI[[#This Row],[Group Assignment]:[Group Assignment]] = "CHOW", 3.1, 4.9))</f>
        <v>47.530000000000015</v>
      </c>
      <c r="AC14" s="17" cm="1">
        <f t="array" ref="AC14">FI[[#This Row],[27-Apr]]*(IF(FI[[#This Row],[Group Assignment]:[Group Assignment]] = "CHOW", 3.1, 4.9))</f>
        <v>49.489999999999974</v>
      </c>
      <c r="AD14" s="17" cm="1">
        <f t="array" ref="AD14">FI[[#This Row],[28-Apr]]*(IF(FI[[#This Row],[Group Assignment]:[Group Assignment]] = "CHOW", 3.1, 4.9))</f>
        <v>61.250000000000007</v>
      </c>
      <c r="AE14" s="17" cm="1">
        <f t="array" ref="AE14">FI[[#This Row],[29-Apr]]*(IF(FI[[#This Row],[Group Assignment]:[Group Assignment]] = "CHOW", 3.1, 4.9))</f>
        <v>38.710000000000029</v>
      </c>
      <c r="AF14" s="17" cm="1">
        <f t="array" ref="AF14">FI[[#This Row],[30-Apr]]*(IF(FI[[#This Row],[Group Assignment]:[Group Assignment]] = "CHOW", 3.1, 4.9))</f>
        <v>42.139999999999972</v>
      </c>
      <c r="AG14" s="17" cm="1">
        <f t="array" ref="AG14">FI[[#This Row],[1-May]]*(IF(FI[[#This Row],[Group Assignment]:[Group Assignment]] = "CHOW", 3.1, 4.9))</f>
        <v>51.940000000000047</v>
      </c>
      <c r="AH14" s="17" cm="1">
        <f t="array" ref="AH14">FI[[#This Row],[2-May]]*(IF(FI[[#This Row],[Group Assignment]:[Group Assignment]] = "CHOW", 3.1, 4.9))</f>
        <v>43.609999999999964</v>
      </c>
      <c r="AI14" s="17" cm="1">
        <f t="array" ref="AI14">FI[[#This Row],[3-May]]*(IF(FI[[#This Row],[Group Assignment]:[Group Assignment]] = "CHOW", 3.1, 4.9))</f>
        <v>40.180000000000014</v>
      </c>
      <c r="AJ14" s="17" cm="1">
        <f t="array" ref="AJ14">FI[[#This Row],[4-May]]*(IF(FI[[#This Row],[Group Assignment]:[Group Assignment]] = "CHOW", 3.1, 4.9))</f>
        <v>69.089999999999975</v>
      </c>
      <c r="AK14" s="17" cm="1">
        <f t="array" ref="AK14">FI[[#This Row],[5-May]]*(IF(FI[[#This Row],[Group Assignment]:[Group Assignment]] = "CHOW", 3.1, 4.9))</f>
        <v>60.27000000000006</v>
      </c>
      <c r="AL14" s="17" cm="1">
        <f t="array" ref="AL14">FI[[#This Row],[6-May]]*(IF(FI[[#This Row],[Group Assignment]:[Group Assignment]] = "CHOW", 3.1, 4.9))</f>
        <v>41.650000000000006</v>
      </c>
      <c r="AM14" s="17" cm="1">
        <f t="array" ref="AM14">FI[[#This Row],[7-May]]*(IF(FI[[#This Row],[Group Assignment]:[Group Assignment]] = "CHOW", 3.1, 4.9))</f>
        <v>36.75</v>
      </c>
      <c r="AN14" s="17" cm="1">
        <f t="array" ref="AN14">FI[[#This Row],[8-May]]*(IF(FI[[#This Row],[Group Assignment]:[Group Assignment]] = "CHOW", 3.1, 4.9))</f>
        <v>45.079999999999949</v>
      </c>
      <c r="AO14" s="17" cm="1">
        <f t="array" ref="AO14">FI[[#This Row],[9-May]]*(IF(FI[[#This Row],[Group Assignment]:[Group Assignment]] = "CHOW", 3.1, 4.9))</f>
        <v>40.180000000000014</v>
      </c>
      <c r="AP14" s="17" cm="1">
        <f t="array" ref="AP14">FI[[#This Row],[10-May]]*(IF(FI[[#This Row],[Group Assignment]:[Group Assignment]] = "CHOW", 3.1, 4.9))</f>
        <v>52.430000000000021</v>
      </c>
      <c r="AQ14" s="17" cm="1">
        <f t="array" ref="AQ14">FI[[#This Row],[11-May]]*(IF(FI[[#This Row],[Group Assignment]:[Group Assignment]] = "CHOW", 3.1, 4.9))</f>
        <v>50.960000000000029</v>
      </c>
      <c r="AR14" s="17"/>
      <c r="AS14" s="17" cm="1">
        <f t="array" ref="AS14">FI[[#This Row],[13-May]]*(IF(FI[[#This Row],[Group Assignment]:[Group Assignment]] = "CHOW", 3.1, 4.9))</f>
        <v>84.279999999999944</v>
      </c>
      <c r="AT14" s="17" cm="1">
        <f t="array" ref="AT14">FI[[#This Row],[14-May]]*(IF(FI[[#This Row],[Group Assignment]:[Group Assignment]] = "CHOW", 3.1, 4.9))</f>
        <v>60.760000000000034</v>
      </c>
      <c r="AU14" s="17" cm="1">
        <f t="array" ref="AU14">FI[[#This Row],[15-May]]*(IF(FI[[#This Row],[Group Assignment]:[Group Assignment]] = "CHOW", 3.1, 4.9))</f>
        <v>47.039999999999978</v>
      </c>
      <c r="AV14" s="17" cm="1">
        <f t="array" ref="AV14">FI[[#This Row],[16-May]]*(IF(FI[[#This Row],[Group Assignment]:[Group Assignment]] = "CHOW", 3.1, 4.9))</f>
        <v>46.060000000000031</v>
      </c>
      <c r="AW14" s="17" cm="1">
        <f t="array" ref="AW14">FI[[#This Row],[17-May]]*(IF(FI[[#This Row],[Group Assignment]:[Group Assignment]] = "CHOW", 3.1, 4.9))</f>
        <v>42.139999999999972</v>
      </c>
      <c r="AX14" s="17" cm="1">
        <f t="array" ref="AX14">FI[[#This Row],[18-May]]*(IF(FI[[#This Row],[Group Assignment]:[Group Assignment]] = "CHOW", 3.1, 4.9))</f>
        <v>42.629999999999946</v>
      </c>
      <c r="AY14" s="17" cm="1">
        <f t="array" ref="AY14">FI[[#This Row],[19-May]]*(IF(FI[[#This Row],[Group Assignment]:[Group Assignment]] = "CHOW", 3.1, 4.9))</f>
        <v>38.710000000000029</v>
      </c>
      <c r="AZ14" s="17" cm="1">
        <f t="array" ref="AZ14">FI[[#This Row],[20-May]]*(IF(FI[[#This Row],[Group Assignment]:[Group Assignment]] = "CHOW", 3.1, 4.9))</f>
        <v>49</v>
      </c>
      <c r="BA14" s="17" cm="1">
        <f t="array" ref="BA14">FI[[#This Row],[21-May]]*(IF(FI[[#This Row],[Group Assignment]:[Group Assignment]] = "CHOW", 3.1, 4.9))</f>
        <v>51.45</v>
      </c>
      <c r="BB14" s="17" cm="1">
        <f t="array" ref="BB14">FI[[#This Row],[22-May]]*(IF(FI[[#This Row],[Group Assignment]:[Group Assignment]] = "CHOW", 3.1, 4.9))</f>
        <v>62.230000000000089</v>
      </c>
      <c r="BC14" s="17" cm="1">
        <f t="array" ref="BC14">FI[[#This Row],[23-May]]*(IF(FI[[#This Row],[Group Assignment]:[Group Assignment]] = "CHOW", 3.1, 4.9))</f>
        <v>56.839999999999975</v>
      </c>
      <c r="BD14" s="17" cm="1">
        <f t="array" ref="BD14">FI[[#This Row],[24-May]]*(IF(FI[[#This Row],[Group Assignment]:[Group Assignment]] = "CHOW", 3.1, 4.9))</f>
        <v>45.569999999999922</v>
      </c>
      <c r="BE14" s="17" cm="1">
        <f t="array" ref="BE14">FI[[#This Row],[25-May]]*(IF(FI[[#This Row],[Group Assignment]:[Group Assignment]] = "CHOW", 3.1, 4.9))</f>
        <v>83.789999999999978</v>
      </c>
      <c r="BF14" s="17" cm="1">
        <f t="array" ref="BF14">FI[[#This Row],[26-May]]*(IF(FI[[#This Row],[Group Assignment]:[Group Assignment]] = "CHOW", 3.1, 4.9))</f>
        <v>43.610000000000007</v>
      </c>
      <c r="BG14" s="17" cm="1">
        <f t="array" ref="BG14">FI[[#This Row],[27-May]]*(IF(FI[[#This Row],[Group Assignment]:[Group Assignment]] = "CHOW", 3.1, 4.9))</f>
        <v>46.060000000000031</v>
      </c>
      <c r="BH14" s="17" cm="1">
        <f t="array" ref="BH14">FI[[#This Row],[28-May]]*(IF(FI[[#This Row],[Group Assignment]:[Group Assignment]] = "CHOW", 3.1, 4.9))</f>
        <v>45.569999999999922</v>
      </c>
      <c r="BI14" s="17" cm="1">
        <f t="array" ref="BI14">FI[[#This Row],[29-May]]*(IF(FI[[#This Row],[Group Assignment]:[Group Assignment]] = "CHOW", 3.1, 4.9))</f>
        <v>53.900000000000077</v>
      </c>
      <c r="BJ14" s="17" cm="1">
        <f t="array" ref="BJ14">FI[[#This Row],[30-May]]*(IF(FI[[#This Row],[Group Assignment]:[Group Assignment]] = "CHOW", 3.1, 4.9))</f>
        <v>58.800000000000004</v>
      </c>
      <c r="BK14" s="17" cm="1">
        <f t="array" ref="BK14">FI[[#This Row],[31-May]]*(IF(FI[[#This Row],[Group Assignment]:[Group Assignment]] = "CHOW", 3.1, 4.9))</f>
        <v>33.810000000000031</v>
      </c>
      <c r="BL14" s="17" cm="1">
        <f t="array" ref="BL14">FI[[#This Row],[1-Jun]]*(IF(FI[[#This Row],[Group Assignment]:[Group Assignment]] = "CHOW", 3.1, 4.9))</f>
        <v>61.739999999999974</v>
      </c>
      <c r="BM14" s="17" cm="1">
        <f t="array" ref="BM14">FI[[#This Row],[2-Jun]]*(IF(FI[[#This Row],[Group Assignment]:[Group Assignment]] = "CHOW", 3.1, 4.9))</f>
        <v>47.040000000000042</v>
      </c>
      <c r="BN14" s="17" cm="1">
        <f t="array" ref="BN14">FI[[#This Row],[3-Jun]]*(IF(FI[[#This Row],[Group Assignment]:[Group Assignment]] = "CHOW", 3.1, 4.9))</f>
        <v>34.300000000000004</v>
      </c>
    </row>
    <row r="15" spans="1:66">
      <c r="A15" s="14">
        <v>50</v>
      </c>
      <c r="B15" t="s">
        <v>44</v>
      </c>
      <c r="C15" t="s">
        <v>45</v>
      </c>
      <c r="D15" t="s">
        <v>252</v>
      </c>
      <c r="E15" s="17"/>
      <c r="F15" s="17"/>
      <c r="G15" s="17"/>
      <c r="H15" s="17"/>
      <c r="I15" s="17"/>
      <c r="J15" s="17"/>
      <c r="K15" s="27">
        <f>FI[[#This Row],[9-Apr]]*3.1</f>
        <v>39.37000000000004</v>
      </c>
      <c r="L15" s="17" cm="1">
        <f t="array" ref="L15">FI[[#This Row],[10-Apr]]*(IF(FI[[#This Row],[Group Assignment]:[Group Assignment]] = "CHOW", 3.1, 4.9))</f>
        <v>47.430000000000071</v>
      </c>
      <c r="M15" s="17" cm="1">
        <f t="array" ref="M15">FI[[#This Row],[11-Apr]]*(IF(FI[[#This Row],[Group Assignment]:[Group Assignment]] = "CHOW", 3.1, 4.9))</f>
        <v>45.259999999999899</v>
      </c>
      <c r="N15" s="17" cm="1">
        <f t="array" ref="N15">FI[[#This Row],[12-Apr]]*(IF(FI[[#This Row],[Group Assignment]:[Group Assignment]] = "CHOW", 3.1, 4.9))</f>
        <v>45.88</v>
      </c>
      <c r="O15" s="17" cm="1">
        <f t="array" ref="O15">FI[[#This Row],[13-Apr]]*(IF(FI[[#This Row],[Group Assignment]:[Group Assignment]] = "CHOW", 3.1, 4.9))</f>
        <v>48.050000000000104</v>
      </c>
      <c r="P15" s="17" cm="1">
        <f t="array" ref="P15">FI[[#This Row],[14-Apr]]*(IF(FI[[#This Row],[Group Assignment]:[Group Assignment]] = "CHOW", 3.1, 4.9))</f>
        <v>51.45999999999993</v>
      </c>
      <c r="Q15" s="17" cm="1">
        <f t="array" ref="Q15">FI[[#This Row],[15-Apr]]*(IF(FI[[#This Row],[Group Assignment]:[Group Assignment]] = "CHOW", 3.1, 4.9))</f>
        <v>48.36000000000007</v>
      </c>
      <c r="R15" s="17" cm="1">
        <f t="array" ref="R15">FI[[#This Row],[16-Apr]]*(IF(FI[[#This Row],[Group Assignment]:[Group Assignment]] = "CHOW", 3.1, 4.9))</f>
        <v>58.28</v>
      </c>
      <c r="S15" s="17" cm="1">
        <f t="array" ref="S15">FI[[#This Row],[17-Apr]]*(IF(FI[[#This Row],[Group Assignment]:[Group Assignment]] = "CHOW", 3.1, 4.9))</f>
        <v>50.529999999999973</v>
      </c>
      <c r="T15" s="17" cm="1">
        <f t="array" ref="T15">FI[[#This Row],[18-Apr]]*(IF(FI[[#This Row],[Group Assignment]:[Group Assignment]] = "CHOW", 3.1, 4.9))</f>
        <v>53.630000000000102</v>
      </c>
      <c r="U15" s="17" cm="1">
        <f t="array" ref="U15">FI[[#This Row],[19-Apr]]*(IF(FI[[#This Row],[Group Assignment]:[Group Assignment]] = "CHOW", 3.1, 4.9))</f>
        <v>53.629999999999974</v>
      </c>
      <c r="V15" s="17" cm="1">
        <f t="array" ref="V15">FI[[#This Row],[20-Apr]]*(IF(FI[[#This Row],[Group Assignment]:[Group Assignment]] = "CHOW", 3.1, 4.9))</f>
        <v>59.519999999999968</v>
      </c>
      <c r="W15" s="17" cm="1">
        <f t="array" ref="W15">FI[[#This Row],[21-Apr]]*(IF(FI[[#This Row],[Group Assignment]:[Group Assignment]] = "CHOW", 3.1, 4.9))</f>
        <v>48.36000000000007</v>
      </c>
      <c r="X15" s="17" cm="1">
        <f t="array" ref="X15">FI[[#This Row],[22-Apr]]*(IF(FI[[#This Row],[Group Assignment]:[Group Assignment]] = "CHOW", 3.1, 4.9))</f>
        <v>62.930000000000007</v>
      </c>
      <c r="Y15" s="17" cm="1">
        <f t="array" ref="Y15">FI[[#This Row],[23-Apr]]*(IF(FI[[#This Row],[Group Assignment]:[Group Assignment]] = "CHOW", 3.1, 4.9))</f>
        <v>53.009999999999927</v>
      </c>
      <c r="Z15" s="17" cm="1">
        <f t="array" ref="Z15">FI[[#This Row],[24-Apr]]*(IF(FI[[#This Row],[Group Assignment]:[Group Assignment]] = "CHOW", 3.1, 4.9))</f>
        <v>62.310000000000009</v>
      </c>
      <c r="AA15" s="17" cm="1">
        <f t="array" ref="AA15">FI[[#This Row],[25-Apr]]*(IF(FI[[#This Row],[Group Assignment]:[Group Assignment]] = "CHOW", 3.1, 4.9))</f>
        <v>61.38000000000028</v>
      </c>
      <c r="AB15" s="17" cm="1">
        <f t="array" ref="AB15">FI[[#This Row],[26-Apr]]*(IF(FI[[#This Row],[Group Assignment]:[Group Assignment]] = "CHOW", 3.1, 4.9))</f>
        <v>48.669999999999717</v>
      </c>
      <c r="AC15" s="17" cm="1">
        <f t="array" ref="AC15">FI[[#This Row],[27-Apr]]*(IF(FI[[#This Row],[Group Assignment]:[Group Assignment]] = "CHOW", 3.1, 4.9))</f>
        <v>42.780000000000214</v>
      </c>
      <c r="AD15" s="17" cm="1">
        <f t="array" ref="AD15">FI[[#This Row],[28-Apr]]*(IF(FI[[#This Row],[Group Assignment]:[Group Assignment]] = "CHOW", 3.1, 4.9))</f>
        <v>40.609999999999864</v>
      </c>
      <c r="AE15" s="17" cm="1">
        <f t="array" ref="AE15">FI[[#This Row],[29-Apr]]*(IF(FI[[#This Row],[Group Assignment]:[Group Assignment]] = "CHOW", 3.1, 4.9))</f>
        <v>43.090000000000074</v>
      </c>
      <c r="AF15" s="17" cm="1">
        <f t="array" ref="AF15">FI[[#This Row],[30-Apr]]*(IF(FI[[#This Row],[Group Assignment]:[Group Assignment]] = "CHOW", 3.1, 4.9))</f>
        <v>51.769999999999854</v>
      </c>
      <c r="AG15" s="17" cm="1">
        <f t="array" ref="AG15">FI[[#This Row],[1-May]]*(IF(FI[[#This Row],[Group Assignment]:[Group Assignment]] = "CHOW", 3.1, 4.9))</f>
        <v>58.590000000000281</v>
      </c>
      <c r="AH15" s="17" cm="1">
        <f t="array" ref="AH15">FI[[#This Row],[2-May]]*(IF(FI[[#This Row],[Group Assignment]:[Group Assignment]] = "CHOW", 3.1, 4.9))</f>
        <v>54.249999999999794</v>
      </c>
      <c r="AI15" s="17" cm="1">
        <f t="array" ref="AI15">FI[[#This Row],[3-May]]*(IF(FI[[#This Row],[Group Assignment]:[Group Assignment]] = "CHOW", 3.1, 4.9))</f>
        <v>48.98000000000004</v>
      </c>
      <c r="AJ15" s="17" cm="1">
        <f t="array" ref="AJ15">FI[[#This Row],[4-May]]*(IF(FI[[#This Row],[Group Assignment]:[Group Assignment]] = "CHOW", 3.1, 4.9))</f>
        <v>51.459999999999965</v>
      </c>
      <c r="AK15" s="17" cm="1">
        <f t="array" ref="AK15">FI[[#This Row],[5-May]]*(IF(FI[[#This Row],[Group Assignment]:[Group Assignment]] = "CHOW", 3.1, 4.9))</f>
        <v>57.660000000000075</v>
      </c>
      <c r="AL15" s="17" cm="1">
        <f t="array" ref="AL15">FI[[#This Row],[6-May]]*(IF(FI[[#This Row],[Group Assignment]:[Group Assignment]] = "CHOW", 3.1, 4.9))</f>
        <v>48.670000000000073</v>
      </c>
      <c r="AM15" s="17" cm="1">
        <f t="array" ref="AM15">FI[[#This Row],[7-May]]*(IF(FI[[#This Row],[Group Assignment]:[Group Assignment]] = "CHOW", 3.1, 4.9))</f>
        <v>39.059999999999789</v>
      </c>
      <c r="AN15" s="17" cm="1">
        <f t="array" ref="AN15">FI[[#This Row],[8-May]]*(IF(FI[[#This Row],[Group Assignment]:[Group Assignment]] = "CHOW", 3.1, 4.9))</f>
        <v>57.970000000000212</v>
      </c>
      <c r="AO15" s="17" cm="1">
        <f t="array" ref="AO15">FI[[#This Row],[9-May]]*(IF(FI[[#This Row],[Group Assignment]:[Group Assignment]] = "CHOW", 3.1, 4.9))</f>
        <v>40.299999999999791</v>
      </c>
      <c r="AP15" s="17" cm="1">
        <f t="array" ref="AP15">FI[[#This Row],[10-May]]*(IF(FI[[#This Row],[Group Assignment]:[Group Assignment]] = "CHOW", 3.1, 4.9))</f>
        <v>38.440000000000005</v>
      </c>
      <c r="AQ15" s="17" cm="1">
        <f t="array" ref="AQ15">FI[[#This Row],[11-May]]*(IF(FI[[#This Row],[Group Assignment]:[Group Assignment]] = "CHOW", 3.1, 4.9))</f>
        <v>51.150000000000212</v>
      </c>
      <c r="AR15" s="17"/>
      <c r="AS15" s="17" cm="1">
        <f t="array" ref="AS15">FI[[#This Row],[13-May]]*(IF(FI[[#This Row],[Group Assignment]:[Group Assignment]] = "CHOW", 3.1, 4.9))</f>
        <v>106.32999999999986</v>
      </c>
      <c r="AT15" s="17" cm="1">
        <f t="array" ref="AT15">FI[[#This Row],[14-May]]*(IF(FI[[#This Row],[Group Assignment]:[Group Assignment]] = "CHOW", 3.1, 4.9))</f>
        <v>38.12999999999986</v>
      </c>
      <c r="AU15" s="17" cm="1">
        <f t="array" ref="AU15">FI[[#This Row],[15-May]]*(IF(FI[[#This Row],[Group Assignment]:[Group Assignment]] = "CHOW", 3.1, 4.9))</f>
        <v>44.95</v>
      </c>
      <c r="AV15" s="17" cm="1">
        <f t="array" ref="AV15">FI[[#This Row],[16-May]]*(IF(FI[[#This Row],[Group Assignment]:[Group Assignment]] = "CHOW", 3.1, 4.9))</f>
        <v>42.47</v>
      </c>
      <c r="AW15" s="17" cm="1">
        <f t="array" ref="AW15">FI[[#This Row],[17-May]]*(IF(FI[[#This Row],[Group Assignment]:[Group Assignment]] = "CHOW", 3.1, 4.9))</f>
        <v>40.300000000000146</v>
      </c>
      <c r="AX15" s="17" cm="1">
        <f t="array" ref="AX15">FI[[#This Row],[18-May]]*(IF(FI[[#This Row],[Group Assignment]:[Group Assignment]] = "CHOW", 3.1, 4.9))</f>
        <v>58.89999999999997</v>
      </c>
      <c r="AY15" s="17" cm="1">
        <f t="array" ref="AY15">FI[[#This Row],[19-May]]*(IF(FI[[#This Row],[Group Assignment]:[Group Assignment]] = "CHOW", 3.1, 4.9))</f>
        <v>48.049999999999969</v>
      </c>
      <c r="AZ15" s="17" cm="1">
        <f t="array" ref="AZ15">FI[[#This Row],[20-May]]*(IF(FI[[#This Row],[Group Assignment]:[Group Assignment]] = "CHOW", 3.1, 4.9))</f>
        <v>44.33000000000014</v>
      </c>
      <c r="BA15" s="17" cm="1">
        <f t="array" ref="BA15">FI[[#This Row],[21-May]]*(IF(FI[[#This Row],[Group Assignment]:[Group Assignment]] = "CHOW", 3.1, 4.9))</f>
        <v>45.879999999999932</v>
      </c>
      <c r="BB15" s="17" cm="1">
        <f t="array" ref="BB15">FI[[#This Row],[22-May]]*(IF(FI[[#This Row],[Group Assignment]:[Group Assignment]] = "CHOW", 3.1, 4.9))</f>
        <v>48.050000000000004</v>
      </c>
      <c r="BC15" s="17" cm="1">
        <f t="array" ref="BC15">FI[[#This Row],[23-May]]*(IF(FI[[#This Row],[Group Assignment]:[Group Assignment]] = "CHOW", 3.1, 4.9))</f>
        <v>59.210000000000036</v>
      </c>
      <c r="BD15" s="17" cm="1">
        <f t="array" ref="BD15">FI[[#This Row],[24-May]]*(IF(FI[[#This Row],[Group Assignment]:[Group Assignment]] = "CHOW", 3.1, 4.9))</f>
        <v>58.280000000000278</v>
      </c>
      <c r="BE15" s="17" cm="1">
        <f t="array" ref="BE15">FI[[#This Row],[25-May]]*(IF(FI[[#This Row],[Group Assignment]:[Group Assignment]] = "CHOW", 3.1, 4.9))</f>
        <v>56.110000000000007</v>
      </c>
      <c r="BF15" s="17" cm="1">
        <f t="array" ref="BF15">FI[[#This Row],[26-May]]*(IF(FI[[#This Row],[Group Assignment]:[Group Assignment]] = "CHOW", 3.1, 4.9))</f>
        <v>45.569999999999787</v>
      </c>
      <c r="BG15" s="17" cm="1">
        <f t="array" ref="BG15">FI[[#This Row],[27-May]]*(IF(FI[[#This Row],[Group Assignment]:[Group Assignment]] = "CHOW", 3.1, 4.9))</f>
        <v>49.6</v>
      </c>
      <c r="BH15" s="17" cm="1">
        <f t="array" ref="BH15">FI[[#This Row],[28-May]]*(IF(FI[[#This Row],[Group Assignment]:[Group Assignment]] = "CHOW", 3.1, 4.9))</f>
        <v>42.159999999999926</v>
      </c>
      <c r="BI15" s="17" cm="1">
        <f t="array" ref="BI15">FI[[#This Row],[29-May]]*(IF(FI[[#This Row],[Group Assignment]:[Group Assignment]] = "CHOW", 3.1, 4.9))</f>
        <v>48.670000000000144</v>
      </c>
      <c r="BJ15" s="17" cm="1">
        <f t="array" ref="BJ15">FI[[#This Row],[30-May]]*(IF(FI[[#This Row],[Group Assignment]:[Group Assignment]] = "CHOW", 3.1, 4.9))</f>
        <v>48.979999999999933</v>
      </c>
      <c r="BK15" s="17" cm="1">
        <f t="array" ref="BK15">FI[[#This Row],[31-May]]*(IF(FI[[#This Row],[Group Assignment]:[Group Assignment]] = "CHOW", 3.1, 4.9))</f>
        <v>48.049999999999933</v>
      </c>
      <c r="BL15" s="17" cm="1">
        <f t="array" ref="BL15">FI[[#This Row],[1-Jun]]*(IF(FI[[#This Row],[Group Assignment]:[Group Assignment]] = "CHOW", 3.1, 4.9))</f>
        <v>63.549999999999933</v>
      </c>
      <c r="BM15" s="17" cm="1">
        <f t="array" ref="BM15">FI[[#This Row],[2-Jun]]*(IF(FI[[#This Row],[Group Assignment]:[Group Assignment]] = "CHOW", 3.1, 4.9))</f>
        <v>36.269999999999996</v>
      </c>
      <c r="BN15" s="17" cm="1">
        <f t="array" ref="BN15">FI[[#This Row],[3-Jun]]*(IF(FI[[#This Row],[Group Assignment]:[Group Assignment]] = "CHOW", 3.1, 4.9))</f>
        <v>29.14000000000021</v>
      </c>
    </row>
    <row r="16" spans="1:66">
      <c r="A16" s="13">
        <v>51</v>
      </c>
      <c r="B16" t="s">
        <v>44</v>
      </c>
      <c r="C16" t="s">
        <v>46</v>
      </c>
      <c r="D16" t="s">
        <v>252</v>
      </c>
      <c r="E16" s="17"/>
      <c r="F16" s="17"/>
      <c r="G16" s="17"/>
      <c r="H16" s="17"/>
      <c r="I16" s="17"/>
      <c r="J16" s="17"/>
      <c r="K16" s="27">
        <f>FI[[#This Row],[9-Apr]]*3.1</f>
        <v>48.050000000000004</v>
      </c>
      <c r="L16" s="17" cm="1">
        <f t="array" ref="L16">FI[[#This Row],[10-Apr]]*(IF(FI[[#This Row],[Group Assignment]:[Group Assignment]] = "CHOW", 3.1, 4.9))</f>
        <v>84.280000000000015</v>
      </c>
      <c r="M16" s="17" cm="1">
        <f t="array" ref="M16">FI[[#This Row],[11-Apr]]*(IF(FI[[#This Row],[Group Assignment]:[Group Assignment]] = "CHOW", 3.1, 4.9))</f>
        <v>102.9</v>
      </c>
      <c r="N16" s="17" cm="1">
        <f t="array" ref="N16">FI[[#This Row],[12-Apr]]*(IF(FI[[#This Row],[Group Assignment]:[Group Assignment]] = "CHOW", 3.1, 4.9))</f>
        <v>89.17999999999995</v>
      </c>
      <c r="O16" s="17" cm="1">
        <f t="array" ref="O16">FI[[#This Row],[13-Apr]]*(IF(FI[[#This Row],[Group Assignment]:[Group Assignment]] = "CHOW", 3.1, 4.9))</f>
        <v>88.200000000000074</v>
      </c>
      <c r="P16" s="17" cm="1">
        <f t="array" ref="P16">FI[[#This Row],[14-Apr]]*(IF(FI[[#This Row],[Group Assignment]:[Group Assignment]] = "CHOW", 3.1, 4.9))</f>
        <v>116.61999999999999</v>
      </c>
      <c r="Q16" s="17" cm="1">
        <f t="array" ref="Q16">FI[[#This Row],[15-Apr]]*(IF(FI[[#This Row],[Group Assignment]:[Group Assignment]] = "CHOW", 3.1, 4.9))</f>
        <v>78.890000000000043</v>
      </c>
      <c r="R16" s="17" cm="1">
        <f t="array" ref="R16">FI[[#This Row],[16-Apr]]*(IF(FI[[#This Row],[Group Assignment]:[Group Assignment]] = "CHOW", 3.1, 4.9))</f>
        <v>92.120000000000033</v>
      </c>
      <c r="S16" s="17" cm="1">
        <f t="array" ref="S16">FI[[#This Row],[17-Apr]]*(IF(FI[[#This Row],[Group Assignment]:[Group Assignment]] = "CHOW", 3.1, 4.9))</f>
        <v>88.689999999999984</v>
      </c>
      <c r="T16" s="17" cm="1">
        <f t="array" ref="T16">FI[[#This Row],[18-Apr]]*(IF(FI[[#This Row],[Group Assignment]:[Group Assignment]] = "CHOW", 3.1, 4.9))</f>
        <v>85.260000000000034</v>
      </c>
      <c r="U16" s="17" cm="1">
        <f t="array" ref="U16">FI[[#This Row],[19-Apr]]*(IF(FI[[#This Row],[Group Assignment]:[Group Assignment]] = "CHOW", 3.1, 4.9))</f>
        <v>88.690000000000055</v>
      </c>
      <c r="V16" s="17" cm="1">
        <f t="array" ref="V16">FI[[#This Row],[20-Apr]]*(IF(FI[[#This Row],[Group Assignment]:[Group Assignment]] = "CHOW", 3.1, 4.9))</f>
        <v>94.57</v>
      </c>
      <c r="W16" s="17" cm="1">
        <f t="array" ref="W16">FI[[#This Row],[21-Apr]]*(IF(FI[[#This Row],[Group Assignment]:[Group Assignment]] = "CHOW", 3.1, 4.9))</f>
        <v>50.959999999999965</v>
      </c>
      <c r="X16" s="17" cm="1">
        <f t="array" ref="X16">FI[[#This Row],[22-Apr]]*(IF(FI[[#This Row],[Group Assignment]:[Group Assignment]] = "CHOW", 3.1, 4.9))</f>
        <v>47.040000000000042</v>
      </c>
      <c r="Y16" s="17" cm="1">
        <f t="array" ref="Y16">FI[[#This Row],[23-Apr]]*(IF(FI[[#This Row],[Group Assignment]:[Group Assignment]] = "CHOW", 3.1, 4.9))</f>
        <v>46.550000000000004</v>
      </c>
      <c r="Z16" s="17" cm="1">
        <f t="array" ref="Z16">FI[[#This Row],[24-Apr]]*(IF(FI[[#This Row],[Group Assignment]:[Group Assignment]] = "CHOW", 3.1, 4.9))</f>
        <v>63.7</v>
      </c>
      <c r="AA16" s="17" cm="1">
        <f t="array" ref="AA16">FI[[#This Row],[25-Apr]]*(IF(FI[[#This Row],[Group Assignment]:[Group Assignment]] = "CHOW", 3.1, 4.9))</f>
        <v>64.67999999999995</v>
      </c>
      <c r="AB16" s="17" cm="1">
        <f t="array" ref="AB16">FI[[#This Row],[26-Apr]]*(IF(FI[[#This Row],[Group Assignment]:[Group Assignment]] = "CHOW", 3.1, 4.9))</f>
        <v>46.550000000000004</v>
      </c>
      <c r="AC16" s="17" cm="1">
        <f t="array" ref="AC16">FI[[#This Row],[27-Apr]]*(IF(FI[[#This Row],[Group Assignment]:[Group Assignment]] = "CHOW", 3.1, 4.9))</f>
        <v>63.7</v>
      </c>
      <c r="AD16" s="17" cm="1">
        <f t="array" ref="AD16">FI[[#This Row],[28-Apr]]*(IF(FI[[#This Row],[Group Assignment]:[Group Assignment]] = "CHOW", 3.1, 4.9))</f>
        <v>64.67999999999995</v>
      </c>
      <c r="AE16" s="17" cm="1">
        <f t="array" ref="AE16">FI[[#This Row],[29-Apr]]*(IF(FI[[#This Row],[Group Assignment]:[Group Assignment]] = "CHOW", 3.1, 4.9))</f>
        <v>42.140000000000043</v>
      </c>
      <c r="AF16" s="17" cm="1">
        <f t="array" ref="AF16">FI[[#This Row],[30-Apr]]*(IF(FI[[#This Row],[Group Assignment]:[Group Assignment]] = "CHOW", 3.1, 4.9))</f>
        <v>42.630000000000017</v>
      </c>
      <c r="AG16" s="17" cm="1">
        <f t="array" ref="AG16">FI[[#This Row],[1-May]]*(IF(FI[[#This Row],[Group Assignment]:[Group Assignment]] = "CHOW", 3.1, 4.9))</f>
        <v>49.980000000000018</v>
      </c>
      <c r="AH16" s="17" cm="1">
        <f t="array" ref="AH16">FI[[#This Row],[2-May]]*(IF(FI[[#This Row],[Group Assignment]:[Group Assignment]] = "CHOW", 3.1, 4.9))</f>
        <v>58.30999999999996</v>
      </c>
      <c r="AI16" s="17" cm="1">
        <f t="array" ref="AI16">FI[[#This Row],[3-May]]*(IF(FI[[#This Row],[Group Assignment]:[Group Assignment]] = "CHOW", 3.1, 4.9))</f>
        <v>46.550000000000004</v>
      </c>
      <c r="AJ16" s="17" cm="1">
        <f t="array" ref="AJ16">FI[[#This Row],[4-May]]*(IF(FI[[#This Row],[Group Assignment]:[Group Assignment]] = "CHOW", 3.1, 4.9))</f>
        <v>79.380000000000095</v>
      </c>
      <c r="AK16" s="17" cm="1">
        <f t="array" ref="AK16">FI[[#This Row],[5-May]]*(IF(FI[[#This Row],[Group Assignment]:[Group Assignment]] = "CHOW", 3.1, 4.9))</f>
        <v>60.759999999999891</v>
      </c>
      <c r="AL16" s="17" cm="1">
        <f t="array" ref="AL16">FI[[#This Row],[6-May]]*(IF(FI[[#This Row],[Group Assignment]:[Group Assignment]] = "CHOW", 3.1, 4.9))</f>
        <v>52.920000000000059</v>
      </c>
      <c r="AM16" s="17" cm="1">
        <f t="array" ref="AM16">FI[[#This Row],[7-May]]*(IF(FI[[#This Row],[Group Assignment]:[Group Assignment]] = "CHOW", 3.1, 4.9))</f>
        <v>60.760000000000034</v>
      </c>
      <c r="AN16" s="17" cm="1">
        <f t="array" ref="AN16">FI[[#This Row],[8-May]]*(IF(FI[[#This Row],[Group Assignment]:[Group Assignment]] = "CHOW", 3.1, 4.9))</f>
        <v>52.919999999999987</v>
      </c>
      <c r="AO16" s="17" cm="1">
        <f t="array" ref="AO16">FI[[#This Row],[9-May]]*(IF(FI[[#This Row],[Group Assignment]:[Group Assignment]] = "CHOW", 3.1, 4.9))</f>
        <v>51.45</v>
      </c>
      <c r="AP16" s="17" cm="1">
        <f t="array" ref="AP16">FI[[#This Row],[10-May]]*(IF(FI[[#This Row],[Group Assignment]:[Group Assignment]] = "CHOW", 3.1, 4.9))</f>
        <v>64.19000000000004</v>
      </c>
      <c r="AQ16" s="17" cm="1">
        <f t="array" ref="AQ16">FI[[#This Row],[11-May]]*(IF(FI[[#This Row],[Group Assignment]:[Group Assignment]] = "CHOW", 3.1, 4.9))</f>
        <v>61.250000000000007</v>
      </c>
      <c r="AR16" s="17"/>
      <c r="AS16" s="17" cm="1">
        <f t="array" ref="AS16">FI[[#This Row],[13-May]]*(IF(FI[[#This Row],[Group Assignment]:[Group Assignment]] = "CHOW", 3.1, 4.9))</f>
        <v>102.41</v>
      </c>
      <c r="AT16" s="17" cm="1">
        <f t="array" ref="AT16">FI[[#This Row],[14-May]]*(IF(FI[[#This Row],[Group Assignment]:[Group Assignment]] = "CHOW", 3.1, 4.9))</f>
        <v>77.910000000000039</v>
      </c>
      <c r="AU16" s="17" cm="1">
        <f t="array" ref="AU16">FI[[#This Row],[15-May]]*(IF(FI[[#This Row],[Group Assignment]:[Group Assignment]] = "CHOW", 3.1, 4.9))</f>
        <v>64.67999999999995</v>
      </c>
      <c r="AV16" s="17" cm="1">
        <f t="array" ref="AV16">FI[[#This Row],[16-May]]*(IF(FI[[#This Row],[Group Assignment]:[Group Assignment]] = "CHOW", 3.1, 4.9))</f>
        <v>55.370000000000061</v>
      </c>
      <c r="AW16" s="17" cm="1">
        <f t="array" ref="AW16">FI[[#This Row],[17-May]]*(IF(FI[[#This Row],[Group Assignment]:[Group Assignment]] = "CHOW", 3.1, 4.9))</f>
        <v>41.650000000000006</v>
      </c>
      <c r="AX16" s="17" cm="1">
        <f t="array" ref="AX16">FI[[#This Row],[18-May]]*(IF(FI[[#This Row],[Group Assignment]:[Group Assignment]] = "CHOW", 3.1, 4.9))</f>
        <v>62.229999999999947</v>
      </c>
      <c r="AY16" s="17" cm="1">
        <f t="array" ref="AY16">FI[[#This Row],[19-May]]*(IF(FI[[#This Row],[Group Assignment]:[Group Assignment]] = "CHOW", 3.1, 4.9))</f>
        <v>65.660000000000039</v>
      </c>
      <c r="AZ16" s="17" cm="1">
        <f t="array" ref="AZ16">FI[[#This Row],[20-May]]*(IF(FI[[#This Row],[Group Assignment]:[Group Assignment]] = "CHOW", 3.1, 4.9))</f>
        <v>71.050000000000011</v>
      </c>
      <c r="BA16" s="17" cm="1">
        <f t="array" ref="BA16">FI[[#This Row],[21-May]]*(IF(FI[[#This Row],[Group Assignment]:[Group Assignment]] = "CHOW", 3.1, 4.9))</f>
        <v>56.839999999999975</v>
      </c>
      <c r="BB16" s="17" cm="1">
        <f t="array" ref="BB16">FI[[#This Row],[22-May]]*(IF(FI[[#This Row],[Group Assignment]:[Group Assignment]] = "CHOW", 3.1, 4.9))</f>
        <v>70.069999999999922</v>
      </c>
      <c r="BC16" s="17" cm="1">
        <f t="array" ref="BC16">FI[[#This Row],[23-May]]*(IF(FI[[#This Row],[Group Assignment]:[Group Assignment]] = "CHOW", 3.1, 4.9))</f>
        <v>75.95</v>
      </c>
      <c r="BD16" s="17" cm="1">
        <f t="array" ref="BD16">FI[[#This Row],[24-May]]*(IF(FI[[#This Row],[Group Assignment]:[Group Assignment]] = "CHOW", 3.1, 4.9))</f>
        <v>58.800000000000004</v>
      </c>
      <c r="BE16" s="17" cm="1">
        <f t="array" ref="BE16">FI[[#This Row],[25-May]]*(IF(FI[[#This Row],[Group Assignment]:[Group Assignment]] = "CHOW", 3.1, 4.9))</f>
        <v>92.119999999999919</v>
      </c>
      <c r="BF16" s="17" cm="1">
        <f t="array" ref="BF16">FI[[#This Row],[26-May]]*(IF(FI[[#This Row],[Group Assignment]:[Group Assignment]] = "CHOW", 3.1, 4.9))</f>
        <v>52.920000000000059</v>
      </c>
      <c r="BG16" s="17" cm="1">
        <f t="array" ref="BG16">FI[[#This Row],[27-May]]*(IF(FI[[#This Row],[Group Assignment]:[Group Assignment]] = "CHOW", 3.1, 4.9))</f>
        <v>64.67999999999995</v>
      </c>
      <c r="BH16" s="17" cm="1">
        <f t="array" ref="BH16">FI[[#This Row],[28-May]]*(IF(FI[[#This Row],[Group Assignment]:[Group Assignment]] = "CHOW", 3.1, 4.9))</f>
        <v>54.880000000000017</v>
      </c>
      <c r="BI16" s="17" cm="1">
        <f t="array" ref="BI16">FI[[#This Row],[29-May]]*(IF(FI[[#This Row],[Group Assignment]:[Group Assignment]] = "CHOW", 3.1, 4.9))</f>
        <v>54.880000000000017</v>
      </c>
      <c r="BJ16" s="17" cm="1">
        <f t="array" ref="BJ16">FI[[#This Row],[30-May]]*(IF(FI[[#This Row],[Group Assignment]:[Group Assignment]] = "CHOW", 3.1, 4.9))</f>
        <v>66.150000000000006</v>
      </c>
      <c r="BK16" s="17" cm="1">
        <f t="array" ref="BK16">FI[[#This Row],[31-May]]*(IF(FI[[#This Row],[Group Assignment]:[Group Assignment]] = "CHOW", 3.1, 4.9))</f>
        <v>49.979999999999947</v>
      </c>
      <c r="BL16" s="17" cm="1">
        <f t="array" ref="BL16">FI[[#This Row],[1-Jun]]*(IF(FI[[#This Row],[Group Assignment]:[Group Assignment]] = "CHOW", 3.1, 4.9))</f>
        <v>91.139999999999972</v>
      </c>
      <c r="BM16" s="17" cm="1">
        <f t="array" ref="BM16">FI[[#This Row],[2-Jun]]*(IF(FI[[#This Row],[Group Assignment]:[Group Assignment]] = "CHOW", 3.1, 4.9))</f>
        <v>62.720000000000006</v>
      </c>
      <c r="BN16" s="17" cm="1">
        <f t="array" ref="BN16">FI[[#This Row],[3-Jun]]*(IF(FI[[#This Row],[Group Assignment]:[Group Assignment]] = "CHOW", 3.1, 4.9))</f>
        <v>48.510000000000034</v>
      </c>
    </row>
    <row r="17" spans="1:66">
      <c r="A17" s="14">
        <v>52</v>
      </c>
      <c r="B17" t="s">
        <v>44</v>
      </c>
      <c r="C17" t="s">
        <v>45</v>
      </c>
      <c r="D17" t="s">
        <v>252</v>
      </c>
      <c r="E17" s="17"/>
      <c r="F17" s="17"/>
      <c r="G17" s="17"/>
      <c r="H17" s="17"/>
      <c r="I17" s="17"/>
      <c r="J17" s="17"/>
      <c r="K17" s="27">
        <f>FI[[#This Row],[9-Apr]]*3.1</f>
        <v>53.319999999999965</v>
      </c>
      <c r="L17" s="17" cm="1">
        <f t="array" ref="L17">FI[[#This Row],[10-Apr]]*(IF(FI[[#This Row],[Group Assignment]:[Group Assignment]] = "CHOW", 3.1, 4.9))</f>
        <v>51.770000000000032</v>
      </c>
      <c r="M17" s="17" cm="1">
        <f t="array" ref="M17">FI[[#This Row],[11-Apr]]*(IF(FI[[#This Row],[Group Assignment]:[Group Assignment]] = "CHOW", 3.1, 4.9))</f>
        <v>44.019999999999996</v>
      </c>
      <c r="N17" s="17" cm="1">
        <f t="array" ref="N17">FI[[#This Row],[12-Apr]]*(IF(FI[[#This Row],[Group Assignment]:[Group Assignment]] = "CHOW", 3.1, 4.9))</f>
        <v>46.809999999999967</v>
      </c>
      <c r="O17" s="17" cm="1">
        <f t="array" ref="O17">FI[[#This Row],[13-Apr]]*(IF(FI[[#This Row],[Group Assignment]:[Group Assignment]] = "CHOW", 3.1, 4.9))</f>
        <v>40.920000000000037</v>
      </c>
      <c r="P17" s="17" cm="1">
        <f t="array" ref="P17">FI[[#This Row],[14-Apr]]*(IF(FI[[#This Row],[Group Assignment]:[Group Assignment]] = "CHOW", 3.1, 4.9))</f>
        <v>54.560000000000137</v>
      </c>
      <c r="Q17" s="17" cm="1">
        <f t="array" ref="Q17">FI[[#This Row],[15-Apr]]*(IF(FI[[#This Row],[Group Assignment]:[Group Assignment]] = "CHOW", 3.1, 4.9))</f>
        <v>49.910000000000139</v>
      </c>
      <c r="R17" s="17" cm="1">
        <f t="array" ref="R17">FI[[#This Row],[16-Apr]]*(IF(FI[[#This Row],[Group Assignment]:[Group Assignment]] = "CHOW", 3.1, 4.9))</f>
        <v>53.62999999999986</v>
      </c>
      <c r="S17" s="17" cm="1">
        <f t="array" ref="S17">FI[[#This Row],[17-Apr]]*(IF(FI[[#This Row],[Group Assignment]:[Group Assignment]] = "CHOW", 3.1, 4.9))</f>
        <v>41.850000000000144</v>
      </c>
      <c r="T17" s="17" cm="1">
        <f t="array" ref="T17">FI[[#This Row],[18-Apr]]*(IF(FI[[#This Row],[Group Assignment]:[Group Assignment]] = "CHOW", 3.1, 4.9))</f>
        <v>48.049999999999855</v>
      </c>
      <c r="U17" s="17" cm="1">
        <f t="array" ref="U17">FI[[#This Row],[19-Apr]]*(IF(FI[[#This Row],[Group Assignment]:[Group Assignment]] = "CHOW", 3.1, 4.9))</f>
        <v>55.490000000000073</v>
      </c>
      <c r="V17" s="17" cm="1">
        <f t="array" ref="V17">FI[[#This Row],[20-Apr]]*(IF(FI[[#This Row],[Group Assignment]:[Group Assignment]] = "CHOW", 3.1, 4.9))</f>
        <v>53.009999999999863</v>
      </c>
      <c r="W17" s="17" cm="1">
        <f t="array" ref="W17">FI[[#This Row],[21-Apr]]*(IF(FI[[#This Row],[Group Assignment]:[Group Assignment]] = "CHOW", 3.1, 4.9))</f>
        <v>52.700000000000031</v>
      </c>
      <c r="X17" s="17" cm="1">
        <f t="array" ref="X17">FI[[#This Row],[22-Apr]]*(IF(FI[[#This Row],[Group Assignment]:[Group Assignment]] = "CHOW", 3.1, 4.9))</f>
        <v>52.7</v>
      </c>
      <c r="Y17" s="17" cm="1">
        <f t="array" ref="Y17">FI[[#This Row],[23-Apr]]*(IF(FI[[#This Row],[Group Assignment]:[Group Assignment]] = "CHOW", 3.1, 4.9))</f>
        <v>36.580000000000034</v>
      </c>
      <c r="Z17" s="17" cm="1">
        <f t="array" ref="Z17">FI[[#This Row],[24-Apr]]*(IF(FI[[#This Row],[Group Assignment]:[Group Assignment]] = "CHOW", 3.1, 4.9))</f>
        <v>67.27</v>
      </c>
      <c r="AA17" s="17" cm="1">
        <f t="array" ref="AA17">FI[[#This Row],[25-Apr]]*(IF(FI[[#This Row],[Group Assignment]:[Group Assignment]] = "CHOW", 3.1, 4.9))</f>
        <v>61.689999999999934</v>
      </c>
      <c r="AB17" s="17" cm="1">
        <f t="array" ref="AB17">FI[[#This Row],[26-Apr]]*(IF(FI[[#This Row],[Group Assignment]:[Group Assignment]] = "CHOW", 3.1, 4.9))</f>
        <v>53.94000000000014</v>
      </c>
      <c r="AC17" s="17" cm="1">
        <f t="array" ref="AC17">FI[[#This Row],[27-Apr]]*(IF(FI[[#This Row],[Group Assignment]:[Group Assignment]] = "CHOW", 3.1, 4.9))</f>
        <v>45.259999999999792</v>
      </c>
      <c r="AD17" s="17" cm="1">
        <f t="array" ref="AD17">FI[[#This Row],[28-Apr]]*(IF(FI[[#This Row],[Group Assignment]:[Group Assignment]] = "CHOW", 3.1, 4.9))</f>
        <v>46.500000000000284</v>
      </c>
      <c r="AE17" s="17" cm="1">
        <f t="array" ref="AE17">FI[[#This Row],[29-Apr]]*(IF(FI[[#This Row],[Group Assignment]:[Group Assignment]] = "CHOW", 3.1, 4.9))</f>
        <v>49.29</v>
      </c>
      <c r="AF17" s="17" cm="1">
        <f t="array" ref="AF17">FI[[#This Row],[30-Apr]]*(IF(FI[[#This Row],[Group Assignment]:[Group Assignment]] = "CHOW", 3.1, 4.9))</f>
        <v>51.769999999999726</v>
      </c>
      <c r="AG17" s="17" cm="1">
        <f t="array" ref="AG17">FI[[#This Row],[1-May]]*(IF(FI[[#This Row],[Group Assignment]:[Group Assignment]] = "CHOW", 3.1, 4.9))</f>
        <v>41.850000000000207</v>
      </c>
      <c r="AH17" s="17" cm="1">
        <f t="array" ref="AH17">FI[[#This Row],[2-May]]*(IF(FI[[#This Row],[Group Assignment]:[Group Assignment]] = "CHOW", 3.1, 4.9))</f>
        <v>48.980000000000068</v>
      </c>
      <c r="AI17" s="17" cm="1">
        <f t="array" ref="AI17">FI[[#This Row],[3-May]]*(IF(FI[[#This Row],[Group Assignment]:[Group Assignment]] = "CHOW", 3.1, 4.9))</f>
        <v>52.389999999999787</v>
      </c>
      <c r="AJ17" s="17" cm="1">
        <f t="array" ref="AJ17">FI[[#This Row],[4-May]]*(IF(FI[[#This Row],[Group Assignment]:[Group Assignment]] = "CHOW", 3.1, 4.9))</f>
        <v>53.010000000000041</v>
      </c>
      <c r="AK17" s="17" cm="1">
        <f t="array" ref="AK17">FI[[#This Row],[5-May]]*(IF(FI[[#This Row],[Group Assignment]:[Group Assignment]] = "CHOW", 3.1, 4.9))</f>
        <v>54.560000000000009</v>
      </c>
      <c r="AL17" s="17" cm="1">
        <f t="array" ref="AL17">FI[[#This Row],[6-May]]*(IF(FI[[#This Row],[Group Assignment]:[Group Assignment]] = "CHOW", 3.1, 4.9))</f>
        <v>48.049999999999933</v>
      </c>
      <c r="AM17" s="29" cm="1">
        <f t="array" ref="AM17">FI[[#This Row],[7-May]]*(IF(FI[[#This Row],[Group Assignment]:[Group Assignment]] = "CHOW", 3.1, 4.9))</f>
        <v>1190.71</v>
      </c>
      <c r="AN17" s="29" cm="1">
        <f t="array" ref="AN17">FI[[#This Row],[8-May]]*(IF(FI[[#This Row],[Group Assignment]:[Group Assignment]] = "CHOW", 3.1, 4.9))</f>
        <v>-1090.2700000000002</v>
      </c>
      <c r="AO17" s="17" cm="1">
        <f t="array" ref="AO17">FI[[#This Row],[9-May]]*(IF(FI[[#This Row],[Group Assignment]:[Group Assignment]] = "CHOW", 3.1, 4.9))</f>
        <v>54.560000000000215</v>
      </c>
      <c r="AP17" s="17" cm="1">
        <f t="array" ref="AP17">FI[[#This Row],[10-May]]*(IF(FI[[#This Row],[Group Assignment]:[Group Assignment]] = "CHOW", 3.1, 4.9))</f>
        <v>48.979999999999791</v>
      </c>
      <c r="AQ17" s="17" cm="1">
        <f t="array" ref="AQ17">FI[[#This Row],[11-May]]*(IF(FI[[#This Row],[Group Assignment]:[Group Assignment]] = "CHOW", 3.1, 4.9))</f>
        <v>44.640000000000143</v>
      </c>
      <c r="AR17" s="17"/>
      <c r="AS17" s="17" cm="1">
        <f t="array" ref="AS17">FI[[#This Row],[13-May]]*(IF(FI[[#This Row],[Group Assignment]:[Group Assignment]] = "CHOW", 3.1, 4.9))</f>
        <v>112.83999999999993</v>
      </c>
      <c r="AT17" s="17" cm="1">
        <f t="array" ref="AT17">FI[[#This Row],[14-May]]*(IF(FI[[#This Row],[Group Assignment]:[Group Assignment]] = "CHOW", 3.1, 4.9))</f>
        <v>49.600000000000065</v>
      </c>
      <c r="AU17" s="17" cm="1">
        <f t="array" ref="AU17">FI[[#This Row],[15-May]]*(IF(FI[[#This Row],[Group Assignment]:[Group Assignment]] = "CHOW", 3.1, 4.9))</f>
        <v>53.319999999999858</v>
      </c>
      <c r="AV17" s="17" cm="1">
        <f t="array" ref="AV17">FI[[#This Row],[16-May]]*(IF(FI[[#This Row],[Group Assignment]:[Group Assignment]] = "CHOW", 3.1, 4.9))</f>
        <v>55.800000000000288</v>
      </c>
      <c r="AW17" s="17" cm="1">
        <f t="array" ref="AW17">FI[[#This Row],[17-May]]*(IF(FI[[#This Row],[Group Assignment]:[Group Assignment]] = "CHOW", 3.1, 4.9))</f>
        <v>49.909999999999719</v>
      </c>
      <c r="AX17" s="17" cm="1">
        <f t="array" ref="AX17">FI[[#This Row],[18-May]]*(IF(FI[[#This Row],[Group Assignment]:[Group Assignment]] = "CHOW", 3.1, 4.9))</f>
        <v>48.36000000000007</v>
      </c>
      <c r="AY17" s="17" cm="1">
        <f t="array" ref="AY17">FI[[#This Row],[19-May]]*(IF(FI[[#This Row],[Group Assignment]:[Group Assignment]] = "CHOW", 3.1, 4.9))</f>
        <v>43.400000000000034</v>
      </c>
      <c r="AZ17" s="17" cm="1">
        <f t="array" ref="AZ17">FI[[#This Row],[20-May]]*(IF(FI[[#This Row],[Group Assignment]:[Group Assignment]] = "CHOW", 3.1, 4.9))</f>
        <v>53.94</v>
      </c>
      <c r="BA17" s="17" cm="1">
        <f t="array" ref="BA17">FI[[#This Row],[21-May]]*(IF(FI[[#This Row],[Group Assignment]:[Group Assignment]] = "CHOW", 3.1, 4.9))</f>
        <v>56.42</v>
      </c>
      <c r="BB17" s="17" cm="1">
        <f t="array" ref="BB17">FI[[#This Row],[22-May]]*(IF(FI[[#This Row],[Group Assignment]:[Group Assignment]] = "CHOW", 3.1, 4.9))</f>
        <v>54.560000000000038</v>
      </c>
      <c r="BC17" s="17" cm="1">
        <f t="array" ref="BC17">FI[[#This Row],[23-May]]*(IF(FI[[#This Row],[Group Assignment]:[Group Assignment]] = "CHOW", 3.1, 4.9))</f>
        <v>52.699999999999967</v>
      </c>
      <c r="BD17" s="17" cm="1">
        <f t="array" ref="BD17">FI[[#This Row],[24-May]]*(IF(FI[[#This Row],[Group Assignment]:[Group Assignment]] = "CHOW", 3.1, 4.9))</f>
        <v>48.36</v>
      </c>
      <c r="BE17" s="17" cm="1">
        <f t="array" ref="BE17">FI[[#This Row],[25-May]]*(IF(FI[[#This Row],[Group Assignment]:[Group Assignment]] = "CHOW", 3.1, 4.9))</f>
        <v>64.479999999999862</v>
      </c>
      <c r="BF17" s="17" cm="1">
        <f t="array" ref="BF17">FI[[#This Row],[26-May]]*(IF(FI[[#This Row],[Group Assignment]:[Group Assignment]] = "CHOW", 3.1, 4.9))</f>
        <v>47.429999999999858</v>
      </c>
      <c r="BG17" s="17" cm="1">
        <f t="array" ref="BG17">FI[[#This Row],[27-May]]*(IF(FI[[#This Row],[Group Assignment]:[Group Assignment]] = "CHOW", 3.1, 4.9))</f>
        <v>45.570000000000285</v>
      </c>
      <c r="BH17" s="17" cm="1">
        <f t="array" ref="BH17">FI[[#This Row],[28-May]]*(IF(FI[[#This Row],[Group Assignment]:[Group Assignment]] = "CHOW", 3.1, 4.9))</f>
        <v>44.330000000000005</v>
      </c>
      <c r="BI17" s="17" cm="1">
        <f t="array" ref="BI17">FI[[#This Row],[29-May]]*(IF(FI[[#This Row],[Group Assignment]:[Group Assignment]] = "CHOW", 3.1, 4.9))</f>
        <v>49.909999999999833</v>
      </c>
      <c r="BJ17" s="17" cm="1">
        <f t="array" ref="BJ17">FI[[#This Row],[30-May]]*(IF(FI[[#This Row],[Group Assignment]:[Group Assignment]] = "CHOW", 3.1, 4.9))</f>
        <v>53.940000000000282</v>
      </c>
      <c r="BK17" s="17" cm="1">
        <f t="array" ref="BK17">FI[[#This Row],[31-May]]*(IF(FI[[#This Row],[Group Assignment]:[Group Assignment]] = "CHOW", 3.1, 4.9))</f>
        <v>51.769999999999726</v>
      </c>
      <c r="BL17" s="17" cm="1">
        <f t="array" ref="BL17">FI[[#This Row],[1-Jun]]*(IF(FI[[#This Row],[Group Assignment]:[Group Assignment]] = "CHOW", 3.1, 4.9))</f>
        <v>62.620000000000289</v>
      </c>
      <c r="BM17" s="17" cm="1">
        <f t="array" ref="BM17">FI[[#This Row],[2-Jun]]*(IF(FI[[#This Row],[Group Assignment]:[Group Assignment]] = "CHOW", 3.1, 4.9))</f>
        <v>49.910000000000004</v>
      </c>
      <c r="BN17" s="17" cm="1">
        <f t="array" ref="BN17">FI[[#This Row],[3-Jun]]*(IF(FI[[#This Row],[Group Assignment]:[Group Assignment]] = "CHOW", 3.1, 4.9))</f>
        <v>34.719999999999935</v>
      </c>
    </row>
    <row r="18" spans="1:66">
      <c r="A18" s="13">
        <v>53</v>
      </c>
      <c r="B18" t="s">
        <v>44</v>
      </c>
      <c r="C18" t="s">
        <v>46</v>
      </c>
      <c r="D18" t="s">
        <v>252</v>
      </c>
      <c r="E18" s="17"/>
      <c r="F18" s="17"/>
      <c r="G18" s="17"/>
      <c r="H18" s="17"/>
      <c r="I18" s="17"/>
      <c r="J18" s="17"/>
      <c r="K18" s="27">
        <f>FI[[#This Row],[9-Apr]]*3.1</f>
        <v>51.149999999999935</v>
      </c>
      <c r="L18" s="17" cm="1">
        <f t="array" ref="L18">FI[[#This Row],[10-Apr]]*(IF(FI[[#This Row],[Group Assignment]:[Group Assignment]] = "CHOW", 3.1, 4.9))</f>
        <v>94.080000000000027</v>
      </c>
      <c r="M18" s="17" cm="1">
        <f t="array" ref="M18">FI[[#This Row],[11-Apr]]*(IF(FI[[#This Row],[Group Assignment]:[Group Assignment]] = "CHOW", 3.1, 4.9))</f>
        <v>107.80000000000001</v>
      </c>
      <c r="N18" s="17" cm="1">
        <f t="array" ref="N18">FI[[#This Row],[12-Apr]]*(IF(FI[[#This Row],[Group Assignment]:[Group Assignment]] = "CHOW", 3.1, 4.9))</f>
        <v>95.059999999999988</v>
      </c>
      <c r="O18" s="17" cm="1">
        <f t="array" ref="O18">FI[[#This Row],[13-Apr]]*(IF(FI[[#This Row],[Group Assignment]:[Group Assignment]] = "CHOW", 3.1, 4.9))</f>
        <v>109.27</v>
      </c>
      <c r="P18" s="17" cm="1">
        <f t="array" ref="P18">FI[[#This Row],[14-Apr]]*(IF(FI[[#This Row],[Group Assignment]:[Group Assignment]] = "CHOW", 3.1, 4.9))</f>
        <v>105.35000000000004</v>
      </c>
      <c r="Q18" s="17" cm="1">
        <f t="array" ref="Q18">FI[[#This Row],[15-Apr]]*(IF(FI[[#This Row],[Group Assignment]:[Group Assignment]] = "CHOW", 3.1, 4.9))</f>
        <v>98</v>
      </c>
      <c r="R18" s="17" cm="1">
        <f t="array" ref="R18">FI[[#This Row],[16-Apr]]*(IF(FI[[#This Row],[Group Assignment]:[Group Assignment]] = "CHOW", 3.1, 4.9))</f>
        <v>101.43000000000004</v>
      </c>
      <c r="S18" s="17" cm="1">
        <f t="array" ref="S18">FI[[#This Row],[17-Apr]]*(IF(FI[[#This Row],[Group Assignment]:[Group Assignment]] = "CHOW", 3.1, 4.9))</f>
        <v>92.609999999999971</v>
      </c>
      <c r="T18" s="17" cm="1">
        <f t="array" ref="T18">FI[[#This Row],[18-Apr]]*(IF(FI[[#This Row],[Group Assignment]:[Group Assignment]] = "CHOW", 3.1, 4.9))</f>
        <v>83.789999999999978</v>
      </c>
      <c r="U18" s="17" cm="1">
        <f t="array" ref="U18">FI[[#This Row],[19-Apr]]*(IF(FI[[#This Row],[Group Assignment]:[Group Assignment]] = "CHOW", 3.1, 4.9))</f>
        <v>81.339999999999975</v>
      </c>
      <c r="V18" s="17" cm="1">
        <f t="array" ref="V18">FI[[#This Row],[20-Apr]]*(IF(FI[[#This Row],[Group Assignment]:[Group Assignment]] = "CHOW", 3.1, 4.9))</f>
        <v>85.260000000000034</v>
      </c>
      <c r="W18" s="17" cm="1">
        <f t="array" ref="W18">FI[[#This Row],[21-Apr]]*(IF(FI[[#This Row],[Group Assignment]:[Group Assignment]] = "CHOW", 3.1, 4.9))</f>
        <v>58.800000000000004</v>
      </c>
      <c r="X18" s="17" cm="1">
        <f t="array" ref="X18">FI[[#This Row],[22-Apr]]*(IF(FI[[#This Row],[Group Assignment]:[Group Assignment]] = "CHOW", 3.1, 4.9))</f>
        <v>59.289999999999978</v>
      </c>
      <c r="Y18" s="17" cm="1">
        <f t="array" ref="Y18">FI[[#This Row],[23-Apr]]*(IF(FI[[#This Row],[Group Assignment]:[Group Assignment]] = "CHOW", 3.1, 4.9))</f>
        <v>66.150000000000006</v>
      </c>
      <c r="Z18" s="17" cm="1">
        <f t="array" ref="Z18">FI[[#This Row],[24-Apr]]*(IF(FI[[#This Row],[Group Assignment]:[Group Assignment]] = "CHOW", 3.1, 4.9))</f>
        <v>69.089999999999975</v>
      </c>
      <c r="AA18" s="17" cm="1">
        <f t="array" ref="AA18">FI[[#This Row],[25-Apr]]*(IF(FI[[#This Row],[Group Assignment]:[Group Assignment]] = "CHOW", 3.1, 4.9))</f>
        <v>61.739999999999974</v>
      </c>
      <c r="AB18" s="17" cm="1">
        <f t="array" ref="AB18">FI[[#This Row],[26-Apr]]*(IF(FI[[#This Row],[Group Assignment]:[Group Assignment]] = "CHOW", 3.1, 4.9))</f>
        <v>66.640000000000043</v>
      </c>
      <c r="AC18" s="17" cm="1">
        <f t="array" ref="AC18">FI[[#This Row],[27-Apr]]*(IF(FI[[#This Row],[Group Assignment]:[Group Assignment]] = "CHOW", 3.1, 4.9))</f>
        <v>69.579999999999956</v>
      </c>
      <c r="AD18" s="17" cm="1">
        <f t="array" ref="AD18">FI[[#This Row],[28-Apr]]*(IF(FI[[#This Row],[Group Assignment]:[Group Assignment]] = "CHOW", 3.1, 4.9))</f>
        <v>72.030000000000086</v>
      </c>
      <c r="AE18" s="17" cm="1">
        <f t="array" ref="AE18">FI[[#This Row],[29-Apr]]*(IF(FI[[#This Row],[Group Assignment]:[Group Assignment]] = "CHOW", 3.1, 4.9))</f>
        <v>63.7</v>
      </c>
      <c r="AF18" s="17" cm="1">
        <f t="array" ref="AF18">FI[[#This Row],[30-Apr]]*(IF(FI[[#This Row],[Group Assignment]:[Group Assignment]] = "CHOW", 3.1, 4.9))</f>
        <v>50.469999999999992</v>
      </c>
      <c r="AG18" s="17" cm="1">
        <f t="array" ref="AG18">FI[[#This Row],[1-May]]*(IF(FI[[#This Row],[Group Assignment]:[Group Assignment]] = "CHOW", 3.1, 4.9))</f>
        <v>59.780000000000015</v>
      </c>
      <c r="AH18" s="17" cm="1">
        <f t="array" ref="AH18">FI[[#This Row],[2-May]]*(IF(FI[[#This Row],[Group Assignment]:[Group Assignment]] = "CHOW", 3.1, 4.9))</f>
        <v>63.7</v>
      </c>
      <c r="AI18" s="17" cm="1">
        <f t="array" ref="AI18">FI[[#This Row],[3-May]]*(IF(FI[[#This Row],[Group Assignment]:[Group Assignment]] = "CHOW", 3.1, 4.9))</f>
        <v>45.569999999999986</v>
      </c>
      <c r="AJ18" s="17" cm="1">
        <f t="array" ref="AJ18">FI[[#This Row],[4-May]]*(IF(FI[[#This Row],[Group Assignment]:[Group Assignment]] = "CHOW", 3.1, 4.9))</f>
        <v>75.460000000000036</v>
      </c>
      <c r="AK18" s="17" cm="1">
        <f t="array" ref="AK18">FI[[#This Row],[5-May]]*(IF(FI[[#This Row],[Group Assignment]:[Group Assignment]] = "CHOW", 3.1, 4.9))</f>
        <v>71.04999999999994</v>
      </c>
      <c r="AL18" s="17" cm="1">
        <f t="array" ref="AL18">FI[[#This Row],[6-May]]*(IF(FI[[#This Row],[Group Assignment]:[Group Assignment]] = "CHOW", 3.1, 4.9))</f>
        <v>51.45</v>
      </c>
      <c r="AM18" s="17" cm="1">
        <f t="array" ref="AM18">FI[[#This Row],[7-May]]*(IF(FI[[#This Row],[Group Assignment]:[Group Assignment]] = "CHOW", 3.1, 4.9))</f>
        <v>55.36999999999999</v>
      </c>
      <c r="AN18" s="17" cm="1">
        <f t="array" ref="AN18">FI[[#This Row],[8-May]]*(IF(FI[[#This Row],[Group Assignment]:[Group Assignment]] = "CHOW", 3.1, 4.9))</f>
        <v>53.900000000000006</v>
      </c>
      <c r="AO18" s="17" cm="1">
        <f t="array" ref="AO18">FI[[#This Row],[9-May]]*(IF(FI[[#This Row],[Group Assignment]:[Group Assignment]] = "CHOW", 3.1, 4.9))</f>
        <v>49.980000000000018</v>
      </c>
      <c r="AP18" s="17" cm="1">
        <f t="array" ref="AP18">FI[[#This Row],[10-May]]*(IF(FI[[#This Row],[Group Assignment]:[Group Assignment]] = "CHOW", 3.1, 4.9))</f>
        <v>55.860000000000035</v>
      </c>
      <c r="AQ18" s="17" cm="1">
        <f t="array" ref="AQ18">FI[[#This Row],[11-May]]*(IF(FI[[#This Row],[Group Assignment]:[Group Assignment]] = "CHOW", 3.1, 4.9))</f>
        <v>66.150000000000006</v>
      </c>
      <c r="AR18" s="17"/>
      <c r="AS18" s="17" cm="1">
        <f t="array" ref="AS18">FI[[#This Row],[13-May]]*(IF(FI[[#This Row],[Group Assignment]:[Group Assignment]] = "CHOW", 3.1, 4.9))</f>
        <v>104.86000000000004</v>
      </c>
      <c r="AT18" s="17" cm="1">
        <f t="array" ref="AT18">FI[[#This Row],[14-May]]*(IF(FI[[#This Row],[Group Assignment]:[Group Assignment]] = "CHOW", 3.1, 4.9))</f>
        <v>64.189999999999984</v>
      </c>
      <c r="AU18" s="17" cm="1">
        <f t="array" ref="AU18">FI[[#This Row],[15-May]]*(IF(FI[[#This Row],[Group Assignment]:[Group Assignment]] = "CHOW", 3.1, 4.9))</f>
        <v>56.839999999999975</v>
      </c>
      <c r="AV18" s="17" cm="1">
        <f t="array" ref="AV18">FI[[#This Row],[16-May]]*(IF(FI[[#This Row],[Group Assignment]:[Group Assignment]] = "CHOW", 3.1, 4.9))</f>
        <v>57.819999999999993</v>
      </c>
      <c r="AW18" s="17" cm="1">
        <f t="array" ref="AW18">FI[[#This Row],[17-May]]*(IF(FI[[#This Row],[Group Assignment]:[Group Assignment]] = "CHOW", 3.1, 4.9))</f>
        <v>47.529999999999923</v>
      </c>
      <c r="AX18" s="17" cm="1">
        <f t="array" ref="AX18">FI[[#This Row],[18-May]]*(IF(FI[[#This Row],[Group Assignment]:[Group Assignment]] = "CHOW", 3.1, 4.9))</f>
        <v>54.390000000000114</v>
      </c>
      <c r="AY18" s="17" cm="1">
        <f t="array" ref="AY18">FI[[#This Row],[19-May]]*(IF(FI[[#This Row],[Group Assignment]:[Group Assignment]] = "CHOW", 3.1, 4.9))</f>
        <v>56.35</v>
      </c>
      <c r="AZ18" s="17" cm="1">
        <f t="array" ref="AZ18">FI[[#This Row],[20-May]]*(IF(FI[[#This Row],[Group Assignment]:[Group Assignment]] = "CHOW", 3.1, 4.9))</f>
        <v>64.189999999999984</v>
      </c>
      <c r="BA18" s="17" cm="1">
        <f t="array" ref="BA18">FI[[#This Row],[21-May]]*(IF(FI[[#This Row],[Group Assignment]:[Group Assignment]] = "CHOW", 3.1, 4.9))</f>
        <v>48.019999999999989</v>
      </c>
      <c r="BB18" s="17" cm="1">
        <f t="array" ref="BB18">FI[[#This Row],[22-May]]*(IF(FI[[#This Row],[Group Assignment]:[Group Assignment]] = "CHOW", 3.1, 4.9))</f>
        <v>62.719999999999921</v>
      </c>
      <c r="BC18" s="17" cm="1">
        <f t="array" ref="BC18">FI[[#This Row],[23-May]]*(IF(FI[[#This Row],[Group Assignment]:[Group Assignment]] = "CHOW", 3.1, 4.9))</f>
        <v>62.720000000000063</v>
      </c>
      <c r="BD18" s="17" cm="1">
        <f t="array" ref="BD18">FI[[#This Row],[24-May]]*(IF(FI[[#This Row],[Group Assignment]:[Group Assignment]] = "CHOW", 3.1, 4.9))</f>
        <v>54.389999999999979</v>
      </c>
      <c r="BE18" s="17" cm="1">
        <f t="array" ref="BE18">FI[[#This Row],[25-May]]*(IF(FI[[#This Row],[Group Assignment]:[Group Assignment]] = "CHOW", 3.1, 4.9))</f>
        <v>80.360000000000028</v>
      </c>
      <c r="BF18" s="17" cm="1">
        <f t="array" ref="BF18">FI[[#This Row],[26-May]]*(IF(FI[[#This Row],[Group Assignment]:[Group Assignment]] = "CHOW", 3.1, 4.9))</f>
        <v>47.529999999999944</v>
      </c>
      <c r="BG18" s="17" cm="1">
        <f t="array" ref="BG18">FI[[#This Row],[27-May]]*(IF(FI[[#This Row],[Group Assignment]:[Group Assignment]] = "CHOW", 3.1, 4.9))</f>
        <v>54.880000000000088</v>
      </c>
      <c r="BH18" s="17" cm="1">
        <f t="array" ref="BH18">FI[[#This Row],[28-May]]*(IF(FI[[#This Row],[Group Assignment]:[Group Assignment]] = "CHOW", 3.1, 4.9))</f>
        <v>51.939999999999976</v>
      </c>
      <c r="BI18" s="17" cm="1">
        <f t="array" ref="BI18">FI[[#This Row],[29-May]]*(IF(FI[[#This Row],[Group Assignment]:[Group Assignment]] = "CHOW", 3.1, 4.9))</f>
        <v>55.36999999999999</v>
      </c>
      <c r="BJ18" s="17" cm="1">
        <f t="array" ref="BJ18">FI[[#This Row],[30-May]]*(IF(FI[[#This Row],[Group Assignment]:[Group Assignment]] = "CHOW", 3.1, 4.9))</f>
        <v>67.619999999999919</v>
      </c>
      <c r="BK18" s="17" cm="1">
        <f t="array" ref="BK18">FI[[#This Row],[31-May]]*(IF(FI[[#This Row],[Group Assignment]:[Group Assignment]] = "CHOW", 3.1, 4.9))</f>
        <v>57.330000000000091</v>
      </c>
      <c r="BL18" s="17" cm="1">
        <f t="array" ref="BL18">FI[[#This Row],[1-Jun]]*(IF(FI[[#This Row],[Group Assignment]:[Group Assignment]] = "CHOW", 3.1, 4.9))</f>
        <v>80.3599999999999</v>
      </c>
      <c r="BM18" s="17" cm="1">
        <f t="array" ref="BM18">FI[[#This Row],[2-Jun]]*(IF(FI[[#This Row],[Group Assignment]:[Group Assignment]] = "CHOW", 3.1, 4.9))</f>
        <v>57.820000000000057</v>
      </c>
      <c r="BN18" s="17" cm="1">
        <f t="array" ref="BN18">FI[[#This Row],[3-Jun]]*(IF(FI[[#This Row],[Group Assignment]:[Group Assignment]] = "CHOW", 3.1, 4.9))</f>
        <v>37.239999999999974</v>
      </c>
    </row>
    <row r="19" spans="1:66">
      <c r="A19" s="14">
        <v>54</v>
      </c>
      <c r="B19" t="s">
        <v>44</v>
      </c>
      <c r="C19" t="s">
        <v>47</v>
      </c>
      <c r="D19" t="s">
        <v>252</v>
      </c>
      <c r="E19" s="17"/>
      <c r="F19" s="17"/>
      <c r="G19" s="17"/>
      <c r="H19" s="17"/>
      <c r="I19" s="17"/>
      <c r="J19" s="17"/>
      <c r="K19" s="27">
        <f>FI[[#This Row],[9-Apr]]*3.1</f>
        <v>62.929999999999794</v>
      </c>
      <c r="L19" s="17" cm="1">
        <f t="array" ref="L19">FI[[#This Row],[10-Apr]]*(IF(FI[[#This Row],[Group Assignment]:[Group Assignment]] = "CHOW", 3.1, 4.9))</f>
        <v>64.680000000000021</v>
      </c>
      <c r="M19" s="17" cm="1">
        <f t="array" ref="M19">FI[[#This Row],[11-Apr]]*(IF(FI[[#This Row],[Group Assignment]:[Group Assignment]] = "CHOW", 3.1, 4.9))</f>
        <v>99.469999999999928</v>
      </c>
      <c r="N19" s="17" cm="1">
        <f t="array" ref="N19">FI[[#This Row],[12-Apr]]*(IF(FI[[#This Row],[Group Assignment]:[Group Assignment]] = "CHOW", 3.1, 4.9))</f>
        <v>100.94000000000005</v>
      </c>
      <c r="O19" s="17" cm="1">
        <f t="array" ref="O19">FI[[#This Row],[13-Apr]]*(IF(FI[[#This Row],[Group Assignment]:[Group Assignment]] = "CHOW", 3.1, 4.9))</f>
        <v>106.33000000000003</v>
      </c>
      <c r="P19" s="17" cm="1">
        <f t="array" ref="P19">FI[[#This Row],[14-Apr]]*(IF(FI[[#This Row],[Group Assignment]:[Group Assignment]] = "CHOW", 3.1, 4.9))</f>
        <v>127.89000000000006</v>
      </c>
      <c r="Q19" s="17" cm="1">
        <f t="array" ref="Q19">FI[[#This Row],[15-Apr]]*(IF(FI[[#This Row],[Group Assignment]:[Group Assignment]] = "CHOW", 3.1, 4.9))</f>
        <v>104.36999999999999</v>
      </c>
      <c r="R19" s="17" cm="1">
        <f t="array" ref="R19">FI[[#This Row],[16-Apr]]*(IF(FI[[#This Row],[Group Assignment]:[Group Assignment]] = "CHOW", 3.1, 4.9))</f>
        <v>101.42999999999996</v>
      </c>
      <c r="S19" s="17" cm="1">
        <f t="array" ref="S19">FI[[#This Row],[17-Apr]]*(IF(FI[[#This Row],[Group Assignment]:[Group Assignment]] = "CHOW", 3.1, 4.9))</f>
        <v>116.62000000000006</v>
      </c>
      <c r="T19" s="17" cm="1">
        <f t="array" ref="T19">FI[[#This Row],[18-Apr]]*(IF(FI[[#This Row],[Group Assignment]:[Group Assignment]] = "CHOW", 3.1, 4.9))</f>
        <v>111.23000000000002</v>
      </c>
      <c r="U19" s="17" cm="1">
        <f t="array" ref="U19">FI[[#This Row],[19-Apr]]*(IF(FI[[#This Row],[Group Assignment]:[Group Assignment]] = "CHOW", 3.1, 4.9))</f>
        <v>121.52</v>
      </c>
      <c r="V19" s="17" cm="1">
        <f t="array" ref="V19">FI[[#This Row],[20-Apr]]*(IF(FI[[#This Row],[Group Assignment]:[Group Assignment]] = "CHOW", 3.1, 4.9))</f>
        <v>102.90000000000008</v>
      </c>
      <c r="W19" s="17" cm="1">
        <f t="array" ref="W19">FI[[#This Row],[21-Apr]]*(IF(FI[[#This Row],[Group Assignment]:[Group Assignment]] = "CHOW", 3.1, 4.9))</f>
        <v>92.609999999999971</v>
      </c>
      <c r="X19" s="17" cm="1">
        <f t="array" ref="X19">FI[[#This Row],[22-Apr]]*(IF(FI[[#This Row],[Group Assignment]:[Group Assignment]] = "CHOW", 3.1, 4.9))</f>
        <v>73.010000000000034</v>
      </c>
      <c r="Y19" s="17" cm="1">
        <f t="array" ref="Y19">FI[[#This Row],[23-Apr]]*(IF(FI[[#This Row],[Group Assignment]:[Group Assignment]] = "CHOW", 3.1, 4.9))</f>
        <v>53.409999999999961</v>
      </c>
      <c r="Z19" s="17" cm="1">
        <f t="array" ref="Z19">FI[[#This Row],[24-Apr]]*(IF(FI[[#This Row],[Group Assignment]:[Group Assignment]] = "CHOW", 3.1, 4.9))</f>
        <v>78.889999999999972</v>
      </c>
      <c r="AA19" s="17" cm="1">
        <f t="array" ref="AA19">FI[[#This Row],[25-Apr]]*(IF(FI[[#This Row],[Group Assignment]:[Group Assignment]] = "CHOW", 3.1, 4.9))</f>
        <v>73.5</v>
      </c>
      <c r="AB19" s="17" cm="1">
        <f t="array" ref="AB19">FI[[#This Row],[26-Apr]]*(IF(FI[[#This Row],[Group Assignment]:[Group Assignment]] = "CHOW", 3.1, 4.9))</f>
        <v>77.910000000000039</v>
      </c>
      <c r="AC19" s="17" cm="1">
        <f t="array" ref="AC19">FI[[#This Row],[27-Apr]]*(IF(FI[[#This Row],[Group Assignment]:[Group Assignment]] = "CHOW", 3.1, 4.9))</f>
        <v>81.830000000000084</v>
      </c>
      <c r="AD19" s="17" cm="1">
        <f t="array" ref="AD19">FI[[#This Row],[28-Apr]]*(IF(FI[[#This Row],[Group Assignment]:[Group Assignment]] = "CHOW", 3.1, 4.9))</f>
        <v>76.439999999999984</v>
      </c>
      <c r="AE19" s="17" cm="1">
        <f t="array" ref="AE19">FI[[#This Row],[29-Apr]]*(IF(FI[[#This Row],[Group Assignment]:[Group Assignment]] = "CHOW", 3.1, 4.9))</f>
        <v>73.499999999999929</v>
      </c>
      <c r="AF19" s="17" cm="1">
        <f t="array" ref="AF19">FI[[#This Row],[30-Apr]]*(IF(FI[[#This Row],[Group Assignment]:[Group Assignment]] = "CHOW", 3.1, 4.9))</f>
        <v>66.640000000000043</v>
      </c>
      <c r="AG19" s="17" cm="1">
        <f t="array" ref="AG19">FI[[#This Row],[1-May]]*(IF(FI[[#This Row],[Group Assignment]:[Group Assignment]] = "CHOW", 3.1, 4.9))</f>
        <v>81.339999999999975</v>
      </c>
      <c r="AH19" s="17" cm="1">
        <f t="array" ref="AH19">FI[[#This Row],[2-May]]*(IF(FI[[#This Row],[Group Assignment]:[Group Assignment]] = "CHOW", 3.1, 4.9))</f>
        <v>81.829999999999956</v>
      </c>
      <c r="AI19" s="17" cm="1">
        <f t="array" ref="AI19">FI[[#This Row],[3-May]]*(IF(FI[[#This Row],[Group Assignment]:[Group Assignment]] = "CHOW", 3.1, 4.9))</f>
        <v>54.880000000000017</v>
      </c>
      <c r="AJ19" s="17" cm="1">
        <f t="array" ref="AJ19">FI[[#This Row],[4-May]]*(IF(FI[[#This Row],[Group Assignment]:[Group Assignment]] = "CHOW", 3.1, 4.9))</f>
        <v>96.530000000000015</v>
      </c>
      <c r="AK19" s="17" cm="1">
        <f t="array" ref="AK19">FI[[#This Row],[5-May]]*(IF(FI[[#This Row],[Group Assignment]:[Group Assignment]] = "CHOW", 3.1, 4.9))</f>
        <v>80.850000000000009</v>
      </c>
      <c r="AL19" s="17" cm="1">
        <f t="array" ref="AL19">FI[[#This Row],[6-May]]*(IF(FI[[#This Row],[Group Assignment]:[Group Assignment]] = "CHOW", 3.1, 4.9))</f>
        <v>72.52</v>
      </c>
      <c r="AM19" s="17" cm="1">
        <f t="array" ref="AM19">FI[[#This Row],[7-May]]*(IF(FI[[#This Row],[Group Assignment]:[Group Assignment]] = "CHOW", 3.1, 4.9))</f>
        <v>76.44000000000004</v>
      </c>
      <c r="AN19" s="17" cm="1">
        <f t="array" ref="AN19">FI[[#This Row],[8-May]]*(IF(FI[[#This Row],[Group Assignment]:[Group Assignment]] = "CHOW", 3.1, 4.9))</f>
        <v>86.729999999999947</v>
      </c>
      <c r="AO19" s="17" cm="1">
        <f t="array" ref="AO19">FI[[#This Row],[9-May]]*(IF(FI[[#This Row],[Group Assignment]:[Group Assignment]] = "CHOW", 3.1, 4.9))</f>
        <v>72.52000000000001</v>
      </c>
      <c r="AP19" s="17" cm="1">
        <f t="array" ref="AP19">FI[[#This Row],[10-May]]*(IF(FI[[#This Row],[Group Assignment]:[Group Assignment]] = "CHOW", 3.1, 4.9))</f>
        <v>83.789999999999978</v>
      </c>
      <c r="AQ19" s="17" cm="1">
        <f t="array" ref="AQ19">FI[[#This Row],[11-May]]*(IF(FI[[#This Row],[Group Assignment]:[Group Assignment]] = "CHOW", 3.1, 4.9))</f>
        <v>89.670000000000059</v>
      </c>
      <c r="AR19" s="17"/>
      <c r="AS19" s="17" cm="1">
        <f t="array" ref="AS19">FI[[#This Row],[13-May]]*(IF(FI[[#This Row],[Group Assignment]:[Group Assignment]] = "CHOW", 3.1, 4.9))</f>
        <v>136.71000000000004</v>
      </c>
      <c r="AT19" s="17" cm="1">
        <f t="array" ref="AT19">FI[[#This Row],[14-May]]*(IF(FI[[#This Row],[Group Assignment]:[Group Assignment]] = "CHOW", 3.1, 4.9))</f>
        <v>73.5</v>
      </c>
      <c r="AU19" s="17" cm="1">
        <f t="array" ref="AU19">FI[[#This Row],[15-May]]*(IF(FI[[#This Row],[Group Assignment]:[Group Assignment]] = "CHOW", 3.1, 4.9))</f>
        <v>82.80999999999996</v>
      </c>
      <c r="AV19" s="17" cm="1">
        <f t="array" ref="AV19">FI[[#This Row],[16-May]]*(IF(FI[[#This Row],[Group Assignment]:[Group Assignment]] = "CHOW", 3.1, 4.9))</f>
        <v>73.990000000000052</v>
      </c>
      <c r="AW19" s="17" cm="1">
        <f t="array" ref="AW19">FI[[#This Row],[17-May]]*(IF(FI[[#This Row],[Group Assignment]:[Group Assignment]] = "CHOW", 3.1, 4.9))</f>
        <v>71.539999999999978</v>
      </c>
      <c r="AX19" s="17" cm="1">
        <f t="array" ref="AX19">FI[[#This Row],[18-May]]*(IF(FI[[#This Row],[Group Assignment]:[Group Assignment]] = "CHOW", 3.1, 4.9))</f>
        <v>73.989999999999981</v>
      </c>
      <c r="AY19" s="17" cm="1">
        <f t="array" ref="AY19">FI[[#This Row],[19-May]]*(IF(FI[[#This Row],[Group Assignment]:[Group Assignment]] = "CHOW", 3.1, 4.9))</f>
        <v>73.010000000000034</v>
      </c>
      <c r="AZ19" s="17" cm="1">
        <f t="array" ref="AZ19">FI[[#This Row],[20-May]]*(IF(FI[[#This Row],[Group Assignment]:[Group Assignment]] = "CHOW", 3.1, 4.9))</f>
        <v>75.460000000000036</v>
      </c>
      <c r="BA19" s="17" cm="1">
        <f t="array" ref="BA19">FI[[#This Row],[21-May]]*(IF(FI[[#This Row],[Group Assignment]:[Group Assignment]] = "CHOW", 3.1, 4.9))</f>
        <v>64.680000000000021</v>
      </c>
      <c r="BB19" s="17" cm="1">
        <f t="array" ref="BB19">FI[[#This Row],[22-May]]*(IF(FI[[#This Row],[Group Assignment]:[Group Assignment]] = "CHOW", 3.1, 4.9))</f>
        <v>83.789999999999978</v>
      </c>
      <c r="BC19" s="17" cm="1">
        <f t="array" ref="BC19">FI[[#This Row],[23-May]]*(IF(FI[[#This Row],[Group Assignment]:[Group Assignment]] = "CHOW", 3.1, 4.9))</f>
        <v>81.340000000000046</v>
      </c>
      <c r="BD19" s="17" cm="1">
        <f t="array" ref="BD19">FI[[#This Row],[24-May]]*(IF(FI[[#This Row],[Group Assignment]:[Group Assignment]] = "CHOW", 3.1, 4.9))</f>
        <v>67.61999999999999</v>
      </c>
      <c r="BE19" s="17" cm="1">
        <f t="array" ref="BE19">FI[[#This Row],[25-May]]*(IF(FI[[#This Row],[Group Assignment]:[Group Assignment]] = "CHOW", 3.1, 4.9))</f>
        <v>117.60000000000004</v>
      </c>
      <c r="BF19" s="17" cm="1">
        <f t="array" ref="BF19">FI[[#This Row],[26-May]]*(IF(FI[[#This Row],[Group Assignment]:[Group Assignment]] = "CHOW", 3.1, 4.9))</f>
        <v>67.619999999999919</v>
      </c>
      <c r="BG19" s="17" cm="1">
        <f t="array" ref="BG19">FI[[#This Row],[27-May]]*(IF(FI[[#This Row],[Group Assignment]:[Group Assignment]] = "CHOW", 3.1, 4.9))</f>
        <v>65.170000000000059</v>
      </c>
      <c r="BH19" s="17" cm="1">
        <f t="array" ref="BH19">FI[[#This Row],[28-May]]*(IF(FI[[#This Row],[Group Assignment]:[Group Assignment]] = "CHOW", 3.1, 4.9))</f>
        <v>69.579999999999956</v>
      </c>
      <c r="BI19" s="17" cm="1">
        <f t="array" ref="BI19">FI[[#This Row],[29-May]]*(IF(FI[[#This Row],[Group Assignment]:[Group Assignment]] = "CHOW", 3.1, 4.9))</f>
        <v>77.910000000000039</v>
      </c>
      <c r="BJ19" s="17" cm="1">
        <f t="array" ref="BJ19">FI[[#This Row],[30-May]]*(IF(FI[[#This Row],[Group Assignment]:[Group Assignment]] = "CHOW", 3.1, 4.9))</f>
        <v>95.060000000000031</v>
      </c>
      <c r="BK19" s="17" cm="1">
        <f t="array" ref="BK19">FI[[#This Row],[31-May]]*(IF(FI[[#This Row],[Group Assignment]:[Group Assignment]] = "CHOW", 3.1, 4.9))</f>
        <v>73.010000000000034</v>
      </c>
      <c r="BL19" s="17" cm="1">
        <f t="array" ref="BL19">FI[[#This Row],[1-Jun]]*(IF(FI[[#This Row],[Group Assignment]:[Group Assignment]] = "CHOW", 3.1, 4.9))</f>
        <v>98</v>
      </c>
      <c r="BM19" s="17" cm="1">
        <f t="array" ref="BM19">FI[[#This Row],[2-Jun]]*(IF(FI[[#This Row],[Group Assignment]:[Group Assignment]] = "CHOW", 3.1, 4.9))</f>
        <v>65.659999999999968</v>
      </c>
      <c r="BN19" s="17" cm="1">
        <f t="array" ref="BN19">FI[[#This Row],[3-Jun]]*(IF(FI[[#This Row],[Group Assignment]:[Group Assignment]] = "CHOW", 3.1, 4.9))</f>
        <v>67.13</v>
      </c>
    </row>
    <row r="20" spans="1:66">
      <c r="A20" s="13">
        <v>55</v>
      </c>
      <c r="B20" t="s">
        <v>44</v>
      </c>
      <c r="C20" t="s">
        <v>46</v>
      </c>
      <c r="D20" t="s">
        <v>252</v>
      </c>
      <c r="E20" s="17"/>
      <c r="F20" s="17"/>
      <c r="G20" s="17"/>
      <c r="H20" s="17"/>
      <c r="I20" s="17"/>
      <c r="J20" s="17"/>
      <c r="K20" s="27">
        <f>FI[[#This Row],[9-Apr]]*3.1</f>
        <v>53.629999999999974</v>
      </c>
      <c r="L20" s="17" cm="1">
        <f t="array" ref="L20">FI[[#This Row],[10-Apr]]*(IF(FI[[#This Row],[Group Assignment]:[Group Assignment]] = "CHOW", 3.1, 4.9))</f>
        <v>108.78000000000002</v>
      </c>
      <c r="M20" s="29" cm="1">
        <f t="array" ref="M20">FI[[#This Row],[11-Apr]]*(IF(FI[[#This Row],[Group Assignment]:[Group Assignment]] = "CHOW", 3.1, 4.9))</f>
        <v>-149.94000000000005</v>
      </c>
      <c r="N20" s="17" cm="1">
        <f t="array" ref="N20">FI[[#This Row],[12-Apr]]*(IF(FI[[#This Row],[Group Assignment]:[Group Assignment]] = "CHOW", 3.1, 4.9))</f>
        <v>91.630000000000024</v>
      </c>
      <c r="O20" s="17" cm="1">
        <f t="array" ref="O20">FI[[#This Row],[13-Apr]]*(IF(FI[[#This Row],[Group Assignment]:[Group Assignment]] = "CHOW", 3.1, 4.9))</f>
        <v>78.400000000000091</v>
      </c>
      <c r="P20" s="17" cm="1">
        <f t="array" ref="P20">FI[[#This Row],[14-Apr]]*(IF(FI[[#This Row],[Group Assignment]:[Group Assignment]] = "CHOW", 3.1, 4.9))</f>
        <v>99.47</v>
      </c>
      <c r="Q20" s="17" cm="1">
        <f t="array" ref="Q20">FI[[#This Row],[15-Apr]]*(IF(FI[[#This Row],[Group Assignment]:[Group Assignment]] = "CHOW", 3.1, 4.9))</f>
        <v>91.139999999999972</v>
      </c>
      <c r="R20" s="17" cm="1">
        <f t="array" ref="R20">FI[[#This Row],[16-Apr]]*(IF(FI[[#This Row],[Group Assignment]:[Group Assignment]] = "CHOW", 3.1, 4.9))</f>
        <v>89.669999999999987</v>
      </c>
      <c r="S20" s="17" cm="1">
        <f t="array" ref="S20">FI[[#This Row],[17-Apr]]*(IF(FI[[#This Row],[Group Assignment]:[Group Assignment]] = "CHOW", 3.1, 4.9))</f>
        <v>77.419999999999987</v>
      </c>
      <c r="T20" s="17" cm="1">
        <f t="array" ref="T20">FI[[#This Row],[18-Apr]]*(IF(FI[[#This Row],[Group Assignment]:[Group Assignment]] = "CHOW", 3.1, 4.9))</f>
        <v>58.800000000000004</v>
      </c>
      <c r="U20" s="17" cm="1">
        <f t="array" ref="U20">FI[[#This Row],[19-Apr]]*(IF(FI[[#This Row],[Group Assignment]:[Group Assignment]] = "CHOW", 3.1, 4.9))</f>
        <v>68.110000000000028</v>
      </c>
      <c r="V20" s="17" cm="1">
        <f t="array" ref="V20">FI[[#This Row],[20-Apr]]*(IF(FI[[#This Row],[Group Assignment]:[Group Assignment]] = "CHOW", 3.1, 4.9))</f>
        <v>54.389999999999979</v>
      </c>
      <c r="W20" s="17" cm="1">
        <f t="array" ref="W20">FI[[#This Row],[21-Apr]]*(IF(FI[[#This Row],[Group Assignment]:[Group Assignment]] = "CHOW", 3.1, 4.9))</f>
        <v>49.979999999999947</v>
      </c>
      <c r="X20" s="17" cm="1">
        <f t="array" ref="X20">FI[[#This Row],[22-Apr]]*(IF(FI[[#This Row],[Group Assignment]:[Group Assignment]] = "CHOW", 3.1, 4.9))</f>
        <v>52.430000000000021</v>
      </c>
      <c r="Y20" s="17" cm="1">
        <f t="array" ref="Y20">FI[[#This Row],[23-Apr]]*(IF(FI[[#This Row],[Group Assignment]:[Group Assignment]] = "CHOW", 3.1, 4.9))</f>
        <v>50.469999999999992</v>
      </c>
      <c r="Z20" s="17" cm="1">
        <f t="array" ref="Z20">FI[[#This Row],[24-Apr]]*(IF(FI[[#This Row],[Group Assignment]:[Group Assignment]] = "CHOW", 3.1, 4.9))</f>
        <v>64.189999999999984</v>
      </c>
      <c r="AA20" s="17" cm="1">
        <f t="array" ref="AA20">FI[[#This Row],[25-Apr]]*(IF(FI[[#This Row],[Group Assignment]:[Group Assignment]] = "CHOW", 3.1, 4.9))</f>
        <v>54.390000000000043</v>
      </c>
      <c r="AB20" s="17" cm="1">
        <f t="array" ref="AB20">FI[[#This Row],[26-Apr]]*(IF(FI[[#This Row],[Group Assignment]:[Group Assignment]] = "CHOW", 3.1, 4.9))</f>
        <v>54.880000000000017</v>
      </c>
      <c r="AC20" s="17" cm="1">
        <f t="array" ref="AC20">FI[[#This Row],[27-Apr]]*(IF(FI[[#This Row],[Group Assignment]:[Group Assignment]] = "CHOW", 3.1, 4.9))</f>
        <v>38.219999999999921</v>
      </c>
      <c r="AD20" s="17" cm="1">
        <f t="array" ref="AD20">FI[[#This Row],[28-Apr]]*(IF(FI[[#This Row],[Group Assignment]:[Group Assignment]] = "CHOW", 3.1, 4.9))</f>
        <v>34.300000000000004</v>
      </c>
      <c r="AE20" s="17" cm="1">
        <f t="array" ref="AE20">FI[[#This Row],[29-Apr]]*(IF(FI[[#This Row],[Group Assignment]:[Group Assignment]] = "CHOW", 3.1, 4.9))</f>
        <v>44.590000000000117</v>
      </c>
      <c r="AF20" s="17" cm="1">
        <f t="array" ref="AF20">FI[[#This Row],[30-Apr]]*(IF(FI[[#This Row],[Group Assignment]:[Group Assignment]] = "CHOW", 3.1, 4.9))</f>
        <v>48.509999999999962</v>
      </c>
      <c r="AG20" s="17" cm="1">
        <f t="array" ref="AG20">FI[[#This Row],[1-May]]*(IF(FI[[#This Row],[Group Assignment]:[Group Assignment]] = "CHOW", 3.1, 4.9))</f>
        <v>54.880000000000017</v>
      </c>
      <c r="AH20" s="17" cm="1">
        <f t="array" ref="AH20">FI[[#This Row],[2-May]]*(IF(FI[[#This Row],[Group Assignment]:[Group Assignment]] = "CHOW", 3.1, 4.9))</f>
        <v>35.769999999999989</v>
      </c>
      <c r="AI20" s="17" cm="1">
        <f t="array" ref="AI20">FI[[#This Row],[3-May]]*(IF(FI[[#This Row],[Group Assignment]:[Group Assignment]] = "CHOW", 3.1, 4.9))</f>
        <v>64.189999999999984</v>
      </c>
      <c r="AJ20" s="17" cm="1">
        <f t="array" ref="AJ20">FI[[#This Row],[4-May]]*(IF(FI[[#This Row],[Group Assignment]:[Group Assignment]] = "CHOW", 3.1, 4.9))</f>
        <v>54.879999999999946</v>
      </c>
      <c r="AK20" s="17" cm="1">
        <f t="array" ref="AK20">FI[[#This Row],[5-May]]*(IF(FI[[#This Row],[Group Assignment]:[Group Assignment]] = "CHOW", 3.1, 4.9))</f>
        <v>65.660000000000039</v>
      </c>
      <c r="AL20" s="17" cm="1">
        <f t="array" ref="AL20">FI[[#This Row],[6-May]]*(IF(FI[[#This Row],[Group Assignment]:[Group Assignment]] = "CHOW", 3.1, 4.9))</f>
        <v>51.939999999999976</v>
      </c>
      <c r="AM20" s="17" cm="1">
        <f t="array" ref="AM20">FI[[#This Row],[7-May]]*(IF(FI[[#This Row],[Group Assignment]:[Group Assignment]] = "CHOW", 3.1, 4.9))</f>
        <v>54.389999999999979</v>
      </c>
      <c r="AN20" s="17" cm="1">
        <f t="array" ref="AN20">FI[[#This Row],[8-May]]*(IF(FI[[#This Row],[Group Assignment]:[Group Assignment]] = "CHOW", 3.1, 4.9))</f>
        <v>68.110000000000028</v>
      </c>
      <c r="AO20" s="17" cm="1">
        <f t="array" ref="AO20">FI[[#This Row],[9-May]]*(IF(FI[[#This Row],[Group Assignment]:[Group Assignment]] = "CHOW", 3.1, 4.9))</f>
        <v>65.660000000000039</v>
      </c>
      <c r="AP20" s="17" cm="1">
        <f t="array" ref="AP20">FI[[#This Row],[10-May]]*(IF(FI[[#This Row],[Group Assignment]:[Group Assignment]] = "CHOW", 3.1, 4.9))</f>
        <v>60.269999999999989</v>
      </c>
      <c r="AQ20" s="17" cm="1">
        <f t="array" ref="AQ20">FI[[#This Row],[11-May]]*(IF(FI[[#This Row],[Group Assignment]:[Group Assignment]] = "CHOW", 3.1, 4.9))</f>
        <v>60.269999999999989</v>
      </c>
      <c r="AR20" s="17"/>
      <c r="AS20" s="17" cm="1">
        <f t="array" ref="AS20">FI[[#This Row],[13-May]]*(IF(FI[[#This Row],[Group Assignment]:[Group Assignment]] = "CHOW", 3.1, 4.9))</f>
        <v>108.29000000000005</v>
      </c>
      <c r="AT20" s="17" cm="1">
        <f t="array" ref="AT20">FI[[#This Row],[14-May]]*(IF(FI[[#This Row],[Group Assignment]:[Group Assignment]] = "CHOW", 3.1, 4.9))</f>
        <v>60.760000000000034</v>
      </c>
      <c r="AU20" s="17" cm="1">
        <f t="array" ref="AU20">FI[[#This Row],[15-May]]*(IF(FI[[#This Row],[Group Assignment]:[Group Assignment]] = "CHOW", 3.1, 4.9))</f>
        <v>50.470000000000063</v>
      </c>
      <c r="AV20" s="17" cm="1">
        <f t="array" ref="AV20">FI[[#This Row],[16-May]]*(IF(FI[[#This Row],[Group Assignment]:[Group Assignment]] = "CHOW", 3.1, 4.9))</f>
        <v>47.039999999999978</v>
      </c>
      <c r="AW20" s="17" cm="1">
        <f t="array" ref="AW20">FI[[#This Row],[17-May]]*(IF(FI[[#This Row],[Group Assignment]:[Group Assignment]] = "CHOW", 3.1, 4.9))</f>
        <v>45.079999999999949</v>
      </c>
      <c r="AX20" s="17" cm="1">
        <f t="array" ref="AX20">FI[[#This Row],[18-May]]*(IF(FI[[#This Row],[Group Assignment]:[Group Assignment]] = "CHOW", 3.1, 4.9))</f>
        <v>44.589999999999975</v>
      </c>
      <c r="AY20" s="17" cm="1">
        <f t="array" ref="AY20">FI[[#This Row],[19-May]]*(IF(FI[[#This Row],[Group Assignment]:[Group Assignment]] = "CHOW", 3.1, 4.9))</f>
        <v>68.600000000000009</v>
      </c>
      <c r="AZ20" s="17" cm="1">
        <f t="array" ref="AZ20">FI[[#This Row],[20-May]]*(IF(FI[[#This Row],[Group Assignment]:[Group Assignment]] = "CHOW", 3.1, 4.9))</f>
        <v>70.55999999999996</v>
      </c>
      <c r="BA20" s="17" cm="1">
        <f t="array" ref="BA20">FI[[#This Row],[21-May]]*(IF(FI[[#This Row],[Group Assignment]:[Group Assignment]] = "CHOW", 3.1, 4.9))</f>
        <v>57.33000000000002</v>
      </c>
      <c r="BB20" s="17" cm="1">
        <f t="array" ref="BB20">FI[[#This Row],[22-May]]*(IF(FI[[#This Row],[Group Assignment]:[Group Assignment]] = "CHOW", 3.1, 4.9))</f>
        <v>43.610000000000028</v>
      </c>
      <c r="BC20" s="17" cm="1">
        <f t="array" ref="BC20">FI[[#This Row],[23-May]]*(IF(FI[[#This Row],[Group Assignment]:[Group Assignment]] = "CHOW", 3.1, 4.9))</f>
        <v>47.529999999999944</v>
      </c>
      <c r="BD20" s="17" cm="1">
        <f t="array" ref="BD20">FI[[#This Row],[24-May]]*(IF(FI[[#This Row],[Group Assignment]:[Group Assignment]] = "CHOW", 3.1, 4.9))</f>
        <v>49.490000000000116</v>
      </c>
      <c r="BE20" s="17" cm="1">
        <f t="array" ref="BE20">FI[[#This Row],[25-May]]*(IF(FI[[#This Row],[Group Assignment]:[Group Assignment]] = "CHOW", 3.1, 4.9))</f>
        <v>71.540000000000035</v>
      </c>
      <c r="BF20" s="17" cm="1">
        <f t="array" ref="BF20">FI[[#This Row],[26-May]]*(IF(FI[[#This Row],[Group Assignment]:[Group Assignment]] = "CHOW", 3.1, 4.9))</f>
        <v>52.919999999999924</v>
      </c>
      <c r="BG20" s="17" cm="1">
        <f t="array" ref="BG20">FI[[#This Row],[27-May]]*(IF(FI[[#This Row],[Group Assignment]:[Group Assignment]] = "CHOW", 3.1, 4.9))</f>
        <v>51.45</v>
      </c>
      <c r="BH20" s="17" cm="1">
        <f t="array" ref="BH20">FI[[#This Row],[28-May]]*(IF(FI[[#This Row],[Group Assignment]:[Group Assignment]] = "CHOW", 3.1, 4.9))</f>
        <v>55.370000000000061</v>
      </c>
      <c r="BI20" s="17" cm="1">
        <f t="array" ref="BI20">FI[[#This Row],[29-May]]*(IF(FI[[#This Row],[Group Assignment]:[Group Assignment]] = "CHOW", 3.1, 4.9))</f>
        <v>50.959999999999965</v>
      </c>
      <c r="BJ20" s="17" cm="1">
        <f t="array" ref="BJ20">FI[[#This Row],[30-May]]*(IF(FI[[#This Row],[Group Assignment]:[Group Assignment]] = "CHOW", 3.1, 4.9))</f>
        <v>47.530000000000086</v>
      </c>
      <c r="BK20" s="17" cm="1">
        <f t="array" ref="BK20">FI[[#This Row],[31-May]]*(IF(FI[[#This Row],[Group Assignment]:[Group Assignment]] = "CHOW", 3.1, 4.9))</f>
        <v>56.839999999999975</v>
      </c>
      <c r="BL20" s="17" cm="1">
        <f t="array" ref="BL20">FI[[#This Row],[1-Jun]]*(IF(FI[[#This Row],[Group Assignment]:[Group Assignment]] = "CHOW", 3.1, 4.9))</f>
        <v>83.789999999999949</v>
      </c>
      <c r="BM20" s="17" cm="1">
        <f t="array" ref="BM20">FI[[#This Row],[2-Jun]]*(IF(FI[[#This Row],[Group Assignment]:[Group Assignment]] = "CHOW", 3.1, 4.9))</f>
        <v>66.640000000000043</v>
      </c>
      <c r="BN20" s="17" cm="1">
        <f t="array" ref="BN20">FI[[#This Row],[3-Jun]]*(IF(FI[[#This Row],[Group Assignment]:[Group Assignment]] = "CHOW", 3.1, 4.9))</f>
        <v>34.300000000000004</v>
      </c>
    </row>
    <row r="21" spans="1:66">
      <c r="A21" s="14">
        <v>56</v>
      </c>
      <c r="B21" t="s">
        <v>48</v>
      </c>
      <c r="C21" t="s">
        <v>47</v>
      </c>
      <c r="D21" t="s">
        <v>252</v>
      </c>
      <c r="E21" s="17"/>
      <c r="F21" s="17"/>
      <c r="G21" s="17"/>
      <c r="H21" s="17"/>
      <c r="I21" s="17"/>
      <c r="J21" s="17"/>
      <c r="K21" s="27">
        <f>FI[[#This Row],[9-Apr]]*3.1</f>
        <v>64.169999999999931</v>
      </c>
      <c r="L21" s="17" cm="1">
        <f t="array" ref="L21">FI[[#This Row],[10-Apr]]*(IF(FI[[#This Row],[Group Assignment]:[Group Assignment]] = "CHOW", 3.1, 4.9))</f>
        <v>66.150000000000006</v>
      </c>
      <c r="M21" s="17" cm="1">
        <f t="array" ref="M21">FI[[#This Row],[11-Apr]]*(IF(FI[[#This Row],[Group Assignment]:[Group Assignment]] = "CHOW", 3.1, 4.9))</f>
        <v>93.590000000000046</v>
      </c>
      <c r="N21" s="17" cm="1">
        <f t="array" ref="N21">FI[[#This Row],[12-Apr]]*(IF(FI[[#This Row],[Group Assignment]:[Group Assignment]] = "CHOW", 3.1, 4.9))</f>
        <v>83.300000000000011</v>
      </c>
      <c r="O21" s="17" cm="1">
        <f t="array" ref="O21">FI[[#This Row],[13-Apr]]*(IF(FI[[#This Row],[Group Assignment]:[Group Assignment]] = "CHOW", 3.1, 4.9))</f>
        <v>86.72999999999999</v>
      </c>
      <c r="P21" s="17" cm="1">
        <f t="array" ref="P21">FI[[#This Row],[14-Apr]]*(IF(FI[[#This Row],[Group Assignment]:[Group Assignment]] = "CHOW", 3.1, 4.9))</f>
        <v>93.100000000000009</v>
      </c>
      <c r="Q21" s="17" cm="1">
        <f t="array" ref="Q21">FI[[#This Row],[15-Apr]]*(IF(FI[[#This Row],[Group Assignment]:[Group Assignment]] = "CHOW", 3.1, 4.9))</f>
        <v>92.11999999999999</v>
      </c>
      <c r="R21" s="17" cm="1">
        <f t="array" ref="R21">FI[[#This Row],[16-Apr]]*(IF(FI[[#This Row],[Group Assignment]:[Group Assignment]] = "CHOW", 3.1, 4.9))</f>
        <v>97.509999999999962</v>
      </c>
      <c r="S21" s="17" cm="1">
        <f t="array" ref="S21">FI[[#This Row],[17-Apr]]*(IF(FI[[#This Row],[Group Assignment]:[Group Assignment]] = "CHOW", 3.1, 4.9))</f>
        <v>85.260000000000034</v>
      </c>
      <c r="T21" s="17" cm="1">
        <f t="array" ref="T21">FI[[#This Row],[18-Apr]]*(IF(FI[[#This Row],[Group Assignment]:[Group Assignment]] = "CHOW", 3.1, 4.9))</f>
        <v>91.139999999999972</v>
      </c>
      <c r="U21" s="17" cm="1">
        <f t="array" ref="U21">FI[[#This Row],[19-Apr]]*(IF(FI[[#This Row],[Group Assignment]:[Group Assignment]] = "CHOW", 3.1, 4.9))</f>
        <v>85.26</v>
      </c>
      <c r="V21" s="17" cm="1">
        <f t="array" ref="V21">FI[[#This Row],[20-Apr]]*(IF(FI[[#This Row],[Group Assignment]:[Group Assignment]] = "CHOW", 3.1, 4.9))</f>
        <v>96.530000000000086</v>
      </c>
      <c r="W21" s="17" cm="1">
        <f t="array" ref="W21">FI[[#This Row],[21-Apr]]*(IF(FI[[#This Row],[Group Assignment]:[Group Assignment]] = "CHOW", 3.1, 4.9))</f>
        <v>72.029999999999944</v>
      </c>
      <c r="X21" s="17" cm="1">
        <f t="array" ref="X21">FI[[#This Row],[22-Apr]]*(IF(FI[[#This Row],[Group Assignment]:[Group Assignment]] = "CHOW", 3.1, 4.9))</f>
        <v>65.660000000000039</v>
      </c>
      <c r="Y21" s="17" cm="1">
        <f t="array" ref="Y21">FI[[#This Row],[23-Apr]]*(IF(FI[[#This Row],[Group Assignment]:[Group Assignment]] = "CHOW", 3.1, 4.9))</f>
        <v>78.400000000000006</v>
      </c>
      <c r="Z21" s="17" cm="1">
        <f t="array" ref="Z21">FI[[#This Row],[24-Apr]]*(IF(FI[[#This Row],[Group Assignment]:[Group Assignment]] = "CHOW", 3.1, 4.9))</f>
        <v>86.730000000000089</v>
      </c>
      <c r="AA21" s="17" cm="1">
        <f t="array" ref="AA21">FI[[#This Row],[25-Apr]]*(IF(FI[[#This Row],[Group Assignment]:[Group Assignment]] = "CHOW", 3.1, 4.9))</f>
        <v>83.300000000000011</v>
      </c>
      <c r="AB21" s="17" cm="1">
        <f t="array" ref="AB21">FI[[#This Row],[26-Apr]]*(IF(FI[[#This Row],[Group Assignment]:[Group Assignment]] = "CHOW", 3.1, 4.9))</f>
        <v>77.419999999999987</v>
      </c>
      <c r="AC21" s="17" cm="1">
        <f t="array" ref="AC21">FI[[#This Row],[27-Apr]]*(IF(FI[[#This Row],[Group Assignment]:[Group Assignment]] = "CHOW", 3.1, 4.9))</f>
        <v>74.970000000000056</v>
      </c>
      <c r="AD21" s="17" cm="1">
        <f t="array" ref="AD21">FI[[#This Row],[28-Apr]]*(IF(FI[[#This Row],[Group Assignment]:[Group Assignment]] = "CHOW", 3.1, 4.9))</f>
        <v>81.339999999999975</v>
      </c>
      <c r="AE21" s="17" cm="1">
        <f t="array" ref="AE21">FI[[#This Row],[29-Apr]]*(IF(FI[[#This Row],[Group Assignment]:[Group Assignment]] = "CHOW", 3.1, 4.9))</f>
        <v>77.910000000000039</v>
      </c>
      <c r="AF21" s="17" cm="1">
        <f t="array" ref="AF21">FI[[#This Row],[30-Apr]]*(IF(FI[[#This Row],[Group Assignment]:[Group Assignment]] = "CHOW", 3.1, 4.9))</f>
        <v>76.439999999999984</v>
      </c>
      <c r="AG21" s="17" cm="1">
        <f t="array" ref="AG21">FI[[#This Row],[1-May]]*(IF(FI[[#This Row],[Group Assignment]:[Group Assignment]] = "CHOW", 3.1, 4.9))</f>
        <v>73.010000000000034</v>
      </c>
      <c r="AH21" s="17" cm="1">
        <f t="array" ref="AH21">FI[[#This Row],[2-May]]*(IF(FI[[#This Row],[Group Assignment]:[Group Assignment]] = "CHOW", 3.1, 4.9))</f>
        <v>88.690000000000055</v>
      </c>
      <c r="AI21" s="17" cm="1">
        <f t="array" ref="AI21">FI[[#This Row],[3-May]]*(IF(FI[[#This Row],[Group Assignment]:[Group Assignment]] = "CHOW", 3.1, 4.9))</f>
        <v>58.800000000000004</v>
      </c>
      <c r="AJ21" s="17" cm="1">
        <f t="array" ref="AJ21">FI[[#This Row],[4-May]]*(IF(FI[[#This Row],[Group Assignment]:[Group Assignment]] = "CHOW", 3.1, 4.9))</f>
        <v>102.41000000000004</v>
      </c>
      <c r="AK21" s="17" cm="1">
        <f t="array" ref="AK21">FI[[#This Row],[5-May]]*(IF(FI[[#This Row],[Group Assignment]:[Group Assignment]] = "CHOW", 3.1, 4.9))</f>
        <v>73.989999999999981</v>
      </c>
      <c r="AL21" s="17" cm="1">
        <f t="array" ref="AL21">FI[[#This Row],[6-May]]*(IF(FI[[#This Row],[Group Assignment]:[Group Assignment]] = "CHOW", 3.1, 4.9))</f>
        <v>62.229999999999947</v>
      </c>
      <c r="AM21" s="17" cm="1">
        <f t="array" ref="AM21">FI[[#This Row],[7-May]]*(IF(FI[[#This Row],[Group Assignment]:[Group Assignment]] = "CHOW", 3.1, 4.9))</f>
        <v>70.55999999999996</v>
      </c>
      <c r="AN21" s="17" cm="1">
        <f t="array" ref="AN21">FI[[#This Row],[8-May]]*(IF(FI[[#This Row],[Group Assignment]:[Group Assignment]] = "CHOW", 3.1, 4.9))</f>
        <v>76.930000000000021</v>
      </c>
      <c r="AO21" s="17" cm="1">
        <f t="array" ref="AO21">FI[[#This Row],[9-May]]*(IF(FI[[#This Row],[Group Assignment]:[Group Assignment]] = "CHOW", 3.1, 4.9))</f>
        <v>68.600000000000009</v>
      </c>
      <c r="AP21" s="17" cm="1">
        <f t="array" ref="AP21">FI[[#This Row],[10-May]]*(IF(FI[[#This Row],[Group Assignment]:[Group Assignment]] = "CHOW", 3.1, 4.9))</f>
        <v>78.890000000000043</v>
      </c>
      <c r="AQ21" s="17" cm="1">
        <f t="array" ref="AQ21">FI[[#This Row],[11-May]]*(IF(FI[[#This Row],[Group Assignment]:[Group Assignment]] = "CHOW", 3.1, 4.9))</f>
        <v>78.889999999999972</v>
      </c>
      <c r="AR21" s="17"/>
      <c r="AS21" s="17" cm="1">
        <f t="array" ref="AS21">FI[[#This Row],[13-May]]*(IF(FI[[#This Row],[Group Assignment]:[Group Assignment]] = "CHOW", 3.1, 4.9))</f>
        <v>136.22</v>
      </c>
      <c r="AT21" s="17" cm="1">
        <f t="array" ref="AT21">FI[[#This Row],[14-May]]*(IF(FI[[#This Row],[Group Assignment]:[Group Assignment]] = "CHOW", 3.1, 4.9))</f>
        <v>74.480000000000018</v>
      </c>
      <c r="AU21" s="17" cm="1">
        <f t="array" ref="AU21">FI[[#This Row],[15-May]]*(IF(FI[[#This Row],[Group Assignment]:[Group Assignment]] = "CHOW", 3.1, 4.9))</f>
        <v>81.339999999999975</v>
      </c>
      <c r="AV21" s="17" cm="1">
        <f t="array" ref="AV21">FI[[#This Row],[16-May]]*(IF(FI[[#This Row],[Group Assignment]:[Group Assignment]] = "CHOW", 3.1, 4.9))</f>
        <v>76.44000000000004</v>
      </c>
      <c r="AW21" s="17" cm="1">
        <f t="array" ref="AW21">FI[[#This Row],[17-May]]*(IF(FI[[#This Row],[Group Assignment]:[Group Assignment]] = "CHOW", 3.1, 4.9))</f>
        <v>80.360000000000028</v>
      </c>
      <c r="AX21" s="17" cm="1">
        <f t="array" ref="AX21">FI[[#This Row],[18-May]]*(IF(FI[[#This Row],[Group Assignment]:[Group Assignment]] = "CHOW", 3.1, 4.9))</f>
        <v>74.480000000000018</v>
      </c>
      <c r="AY21" s="17" cm="1">
        <f t="array" ref="AY21">FI[[#This Row],[19-May]]*(IF(FI[[#This Row],[Group Assignment]:[Group Assignment]] = "CHOW", 3.1, 4.9))</f>
        <v>74.969999999999985</v>
      </c>
      <c r="AZ21" s="17" cm="1">
        <f t="array" ref="AZ21">FI[[#This Row],[20-May]]*(IF(FI[[#This Row],[Group Assignment]:[Group Assignment]] = "CHOW", 3.1, 4.9))</f>
        <v>85.260000000000034</v>
      </c>
      <c r="BA21" s="17" cm="1">
        <f t="array" ref="BA21">FI[[#This Row],[21-May]]*(IF(FI[[#This Row],[Group Assignment]:[Group Assignment]] = "CHOW", 3.1, 4.9))</f>
        <v>88.689999999999984</v>
      </c>
      <c r="BB21" s="17" cm="1">
        <f t="array" ref="BB21">FI[[#This Row],[22-May]]*(IF(FI[[#This Row],[Group Assignment]:[Group Assignment]] = "CHOW", 3.1, 4.9))</f>
        <v>70.070000000000064</v>
      </c>
      <c r="BC21" s="17" cm="1">
        <f t="array" ref="BC21">FI[[#This Row],[23-May]]*(IF(FI[[#This Row],[Group Assignment]:[Group Assignment]] = "CHOW", 3.1, 4.9))</f>
        <v>85.260000000000034</v>
      </c>
      <c r="BD21" s="17" cm="1">
        <f t="array" ref="BD21">FI[[#This Row],[24-May]]*(IF(FI[[#This Row],[Group Assignment]:[Group Assignment]] = "CHOW", 3.1, 4.9))</f>
        <v>66.639999999999972</v>
      </c>
      <c r="BE21" s="17" cm="1">
        <f t="array" ref="BE21">FI[[#This Row],[25-May]]*(IF(FI[[#This Row],[Group Assignment]:[Group Assignment]] = "CHOW", 3.1, 4.9))</f>
        <v>120.53999999999998</v>
      </c>
      <c r="BF21" s="17" cm="1">
        <f t="array" ref="BF21">FI[[#This Row],[26-May]]*(IF(FI[[#This Row],[Group Assignment]:[Group Assignment]] = "CHOW", 3.1, 4.9))</f>
        <v>63.210000000000029</v>
      </c>
      <c r="BG21" s="17" cm="1">
        <f t="array" ref="BG21">FI[[#This Row],[27-May]]*(IF(FI[[#This Row],[Group Assignment]:[Group Assignment]] = "CHOW", 3.1, 4.9))</f>
        <v>68.600000000000009</v>
      </c>
      <c r="BH21" s="17" cm="1">
        <f t="array" ref="BH21">FI[[#This Row],[28-May]]*(IF(FI[[#This Row],[Group Assignment]:[Group Assignment]] = "CHOW", 3.1, 4.9))</f>
        <v>79.379999999999953</v>
      </c>
      <c r="BI21" s="17" cm="1">
        <f t="array" ref="BI21">FI[[#This Row],[29-May]]*(IF(FI[[#This Row],[Group Assignment]:[Group Assignment]] = "CHOW", 3.1, 4.9))</f>
        <v>79.86999999999999</v>
      </c>
      <c r="BJ21" s="17" cm="1">
        <f t="array" ref="BJ21">FI[[#This Row],[30-May]]*(IF(FI[[#This Row],[Group Assignment]:[Group Assignment]] = "CHOW", 3.1, 4.9))</f>
        <v>79.869999999999919</v>
      </c>
      <c r="BK21" s="17" cm="1">
        <f t="array" ref="BK21">FI[[#This Row],[31-May]]*(IF(FI[[#This Row],[Group Assignment]:[Group Assignment]] = "CHOW", 3.1, 4.9))</f>
        <v>82.320000000000064</v>
      </c>
      <c r="BL21" s="17" cm="1">
        <f t="array" ref="BL21">FI[[#This Row],[1-Jun]]*(IF(FI[[#This Row],[Group Assignment]:[Group Assignment]] = "CHOW", 3.1, 4.9))</f>
        <v>100.93999999999998</v>
      </c>
      <c r="BM21" s="17" cm="1">
        <f t="array" ref="BM21">FI[[#This Row],[2-Jun]]*(IF(FI[[#This Row],[Group Assignment]:[Group Assignment]] = "CHOW", 3.1, 4.9))</f>
        <v>82.320000000000064</v>
      </c>
      <c r="BN21" s="17" cm="1">
        <f t="array" ref="BN21">FI[[#This Row],[3-Jun]]*(IF(FI[[#This Row],[Group Assignment]:[Group Assignment]] = "CHOW", 3.1, 4.9))</f>
        <v>24.009999999999959</v>
      </c>
    </row>
    <row r="22" spans="1:66">
      <c r="A22" s="13">
        <v>57</v>
      </c>
      <c r="B22" t="s">
        <v>48</v>
      </c>
      <c r="C22" t="s">
        <v>45</v>
      </c>
      <c r="D22" t="s">
        <v>252</v>
      </c>
      <c r="E22" s="17"/>
      <c r="F22" s="17"/>
      <c r="G22" s="17"/>
      <c r="H22" s="17"/>
      <c r="I22" s="17"/>
      <c r="J22" s="17"/>
      <c r="K22" s="27">
        <f>FI[[#This Row],[9-Apr]]*3.1</f>
        <v>45.25999999999997</v>
      </c>
      <c r="L22" s="17" cm="1">
        <f t="array" ref="L22">FI[[#This Row],[10-Apr]]*(IF(FI[[#This Row],[Group Assignment]:[Group Assignment]] = "CHOW", 3.1, 4.9))</f>
        <v>58.589999999999996</v>
      </c>
      <c r="M22" s="17" cm="1">
        <f t="array" ref="M22">FI[[#This Row],[11-Apr]]*(IF(FI[[#This Row],[Group Assignment]:[Group Assignment]] = "CHOW", 3.1, 4.9))</f>
        <v>66.34</v>
      </c>
      <c r="N22" s="17" cm="1">
        <f t="array" ref="N22">FI[[#This Row],[12-Apr]]*(IF(FI[[#This Row],[Group Assignment]:[Group Assignment]] = "CHOW", 3.1, 4.9))</f>
        <v>69.440000000000111</v>
      </c>
      <c r="O22" s="17" cm="1">
        <f t="array" ref="O22">FI[[#This Row],[13-Apr]]*(IF(FI[[#This Row],[Group Assignment]:[Group Assignment]] = "CHOW", 3.1, 4.9))</f>
        <v>62.309999999999931</v>
      </c>
      <c r="P22" s="17" cm="1">
        <f t="array" ref="P22">FI[[#This Row],[14-Apr]]*(IF(FI[[#This Row],[Group Assignment]:[Group Assignment]] = "CHOW", 3.1, 4.9))</f>
        <v>77.190000000000069</v>
      </c>
      <c r="Q22" s="17" cm="1">
        <f t="array" ref="Q22">FI[[#This Row],[15-Apr]]*(IF(FI[[#This Row],[Group Assignment]:[Group Assignment]] = "CHOW", 3.1, 4.9))</f>
        <v>60.759999999999785</v>
      </c>
      <c r="R22" s="17" cm="1">
        <f t="array" ref="R22">FI[[#This Row],[16-Apr]]*(IF(FI[[#This Row],[Group Assignment]:[Group Assignment]] = "CHOW", 3.1, 4.9))</f>
        <v>61.38</v>
      </c>
      <c r="S22" s="17" cm="1">
        <f t="array" ref="S22">FI[[#This Row],[17-Apr]]*(IF(FI[[#This Row],[Group Assignment]:[Group Assignment]] = "CHOW", 3.1, 4.9))</f>
        <v>69.13000000000001</v>
      </c>
      <c r="T22" s="17" cm="1">
        <f t="array" ref="T22">FI[[#This Row],[18-Apr]]*(IF(FI[[#This Row],[Group Assignment]:[Group Assignment]] = "CHOW", 3.1, 4.9))</f>
        <v>51.770000000000145</v>
      </c>
      <c r="U22" s="17" cm="1">
        <f t="array" ref="U22">FI[[#This Row],[19-Apr]]*(IF(FI[[#This Row],[Group Assignment]:[Group Assignment]] = "CHOW", 3.1, 4.9))</f>
        <v>59.829999999999863</v>
      </c>
      <c r="V22" s="17" cm="1">
        <f t="array" ref="V22">FI[[#This Row],[20-Apr]]*(IF(FI[[#This Row],[Group Assignment]:[Group Assignment]] = "CHOW", 3.1, 4.9))</f>
        <v>70.060000000000073</v>
      </c>
      <c r="W22" s="17" cm="1">
        <f t="array" ref="W22">FI[[#This Row],[21-Apr]]*(IF(FI[[#This Row],[Group Assignment]:[Group Assignment]] = "CHOW", 3.1, 4.9))</f>
        <v>54.870000000000033</v>
      </c>
      <c r="X22" s="17" cm="1">
        <f t="array" ref="X22">FI[[#This Row],[22-Apr]]*(IF(FI[[#This Row],[Group Assignment]:[Group Assignment]] = "CHOW", 3.1, 4.9))</f>
        <v>76.259999999999891</v>
      </c>
      <c r="Y22" s="17" cm="1">
        <f t="array" ref="Y22">FI[[#This Row],[23-Apr]]*(IF(FI[[#This Row],[Group Assignment]:[Group Assignment]] = "CHOW", 3.1, 4.9))</f>
        <v>81.530000000000044</v>
      </c>
      <c r="Z22" s="17" cm="1">
        <f t="array" ref="Z22">FI[[#This Row],[24-Apr]]*(IF(FI[[#This Row],[Group Assignment]:[Group Assignment]] = "CHOW", 3.1, 4.9))</f>
        <v>58.9</v>
      </c>
      <c r="AA22" s="17" cm="1">
        <f t="array" ref="AA22">FI[[#This Row],[25-Apr]]*(IF(FI[[#This Row],[Group Assignment]:[Group Assignment]] = "CHOW", 3.1, 4.9))</f>
        <v>76.879999999999924</v>
      </c>
      <c r="AB22" s="17" cm="1">
        <f t="array" ref="AB22">FI[[#This Row],[26-Apr]]*(IF(FI[[#This Row],[Group Assignment]:[Group Assignment]] = "CHOW", 3.1, 4.9))</f>
        <v>54.25</v>
      </c>
      <c r="AC22" s="17" cm="1">
        <f t="array" ref="AC22">FI[[#This Row],[27-Apr]]*(IF(FI[[#This Row],[Group Assignment]:[Group Assignment]] = "CHOW", 3.1, 4.9))</f>
        <v>80.289999999999935</v>
      </c>
      <c r="AD22" s="17" cm="1">
        <f t="array" ref="AD22">FI[[#This Row],[28-Apr]]*(IF(FI[[#This Row],[Group Assignment]:[Group Assignment]] = "CHOW", 3.1, 4.9))</f>
        <v>70.990000000000137</v>
      </c>
      <c r="AE22" s="17" cm="1">
        <f t="array" ref="AE22">FI[[#This Row],[29-Apr]]*(IF(FI[[#This Row],[Group Assignment]:[Group Assignment]] = "CHOW", 3.1, 4.9))</f>
        <v>58.899999999999793</v>
      </c>
      <c r="AF22" s="17" cm="1">
        <f t="array" ref="AF22">FI[[#This Row],[30-Apr]]*(IF(FI[[#This Row],[Group Assignment]:[Group Assignment]] = "CHOW", 3.1, 4.9))</f>
        <v>50.530000000000214</v>
      </c>
      <c r="AG22" s="17" cm="1">
        <f t="array" ref="AG22">FI[[#This Row],[1-May]]*(IF(FI[[#This Row],[Group Assignment]:[Group Assignment]] = "CHOW", 3.1, 4.9))</f>
        <v>84.939999999999927</v>
      </c>
      <c r="AH22" s="29" cm="1">
        <f t="array" ref="AH22">FI[[#This Row],[2-May]]*(IF(FI[[#This Row],[Group Assignment]:[Group Assignment]] = "CHOW", 3.1, 4.9))</f>
        <v>-74.400000000000148</v>
      </c>
      <c r="AI22" s="29" cm="1">
        <f t="array" ref="AI22">FI[[#This Row],[3-May]]*(IF(FI[[#This Row],[Group Assignment]:[Group Assignment]] = "CHOW", 3.1, 4.9))</f>
        <v>219.17000000000019</v>
      </c>
      <c r="AJ22" s="17" cm="1">
        <f t="array" ref="AJ22">FI[[#This Row],[4-May]]*(IF(FI[[#This Row],[Group Assignment]:[Group Assignment]] = "CHOW", 3.1, 4.9))</f>
        <v>80.910000000000011</v>
      </c>
      <c r="AK22" s="17" cm="1">
        <f t="array" ref="AK22">FI[[#This Row],[5-May]]*(IF(FI[[#This Row],[Group Assignment]:[Group Assignment]] = "CHOW", 3.1, 4.9))</f>
        <v>69.130000000000038</v>
      </c>
      <c r="AL22" s="17" cm="1">
        <f t="array" ref="AL22">FI[[#This Row],[6-May]]*(IF(FI[[#This Row],[Group Assignment]:[Group Assignment]] = "CHOW", 3.1, 4.9))</f>
        <v>53.319999999999936</v>
      </c>
      <c r="AM22" s="17" cm="1">
        <f t="array" ref="AM22">FI[[#This Row],[7-May]]*(IF(FI[[#This Row],[Group Assignment]:[Group Assignment]] = "CHOW", 3.1, 4.9))</f>
        <v>69.130000000000152</v>
      </c>
      <c r="AN22" s="17" cm="1">
        <f t="array" ref="AN22">FI[[#This Row],[8-May]]*(IF(FI[[#This Row],[Group Assignment]:[Group Assignment]] = "CHOW", 3.1, 4.9))</f>
        <v>86.79999999999994</v>
      </c>
      <c r="AO22" s="17" cm="1">
        <f t="array" ref="AO22">FI[[#This Row],[9-May]]*(IF(FI[[#This Row],[Group Assignment]:[Group Assignment]] = "CHOW", 3.1, 4.9))</f>
        <v>65.409999999999926</v>
      </c>
      <c r="AP22" s="17" cm="1">
        <f t="array" ref="AP22">FI[[#This Row],[10-May]]*(IF(FI[[#This Row],[Group Assignment]:[Group Assignment]] = "CHOW", 3.1, 4.9))</f>
        <v>67.890000000000285</v>
      </c>
      <c r="AQ22" s="17" cm="1">
        <f t="array" ref="AQ22">FI[[#This Row],[11-May]]*(IF(FI[[#This Row],[Group Assignment]:[Group Assignment]] = "CHOW", 3.1, 4.9))</f>
        <v>70.679999999999723</v>
      </c>
      <c r="AR22" s="17"/>
      <c r="AS22" s="17" cm="1">
        <f t="array" ref="AS22">FI[[#This Row],[13-May]]*(IF(FI[[#This Row],[Group Assignment]:[Group Assignment]] = "CHOW", 3.1, 4.9))</f>
        <v>138.57000000000008</v>
      </c>
      <c r="AT22" s="17" cm="1">
        <f t="array" ref="AT22">FI[[#This Row],[14-May]]*(IF(FI[[#This Row],[Group Assignment]:[Group Assignment]] = "CHOW", 3.1, 4.9))</f>
        <v>54.560000000000137</v>
      </c>
      <c r="AU22" s="17" cm="1">
        <f t="array" ref="AU22">FI[[#This Row],[15-May]]*(IF(FI[[#This Row],[Group Assignment]:[Group Assignment]] = "CHOW", 3.1, 4.9))</f>
        <v>69.129999999999896</v>
      </c>
      <c r="AV22" s="17" cm="1">
        <f t="array" ref="AV22">FI[[#This Row],[16-May]]*(IF(FI[[#This Row],[Group Assignment]:[Group Assignment]] = "CHOW", 3.1, 4.9))</f>
        <v>78.430000000000007</v>
      </c>
      <c r="AW22" s="17" cm="1">
        <f t="array" ref="AW22">FI[[#This Row],[17-May]]*(IF(FI[[#This Row],[Group Assignment]:[Group Assignment]] = "CHOW", 3.1, 4.9))</f>
        <v>62</v>
      </c>
      <c r="AX22" s="17" cm="1">
        <f t="array" ref="AX22">FI[[#This Row],[18-May]]*(IF(FI[[#This Row],[Group Assignment]:[Group Assignment]] = "CHOW", 3.1, 4.9))</f>
        <v>69.13000000000001</v>
      </c>
      <c r="AY22" s="17" cm="1">
        <f t="array" ref="AY22">FI[[#This Row],[19-May]]*(IF(FI[[#This Row],[Group Assignment]:[Group Assignment]] = "CHOW", 3.1, 4.9))</f>
        <v>72.540000000000134</v>
      </c>
      <c r="AZ22" s="17" cm="1">
        <f t="array" ref="AZ22">FI[[#This Row],[20-May]]*(IF(FI[[#This Row],[Group Assignment]:[Group Assignment]] = "CHOW", 3.1, 4.9))</f>
        <v>73.77999999999993</v>
      </c>
      <c r="BA22" s="17" cm="1">
        <f t="array" ref="BA22">FI[[#This Row],[21-May]]*(IF(FI[[#This Row],[Group Assignment]:[Group Assignment]] = "CHOW", 3.1, 4.9))</f>
        <v>74.089999999999932</v>
      </c>
      <c r="BB22" s="17" cm="1">
        <f t="array" ref="BB22">FI[[#This Row],[22-May]]*(IF(FI[[#This Row],[Group Assignment]:[Group Assignment]] = "CHOW", 3.1, 4.9))</f>
        <v>58.589999999999996</v>
      </c>
      <c r="BC22" s="17" cm="1">
        <f t="array" ref="BC22">FI[[#This Row],[23-May]]*(IF(FI[[#This Row],[Group Assignment]:[Group Assignment]] = "CHOW", 3.1, 4.9))</f>
        <v>73.160000000000011</v>
      </c>
      <c r="BD22" s="17" cm="1">
        <f t="array" ref="BD22">FI[[#This Row],[24-May]]*(IF(FI[[#This Row],[Group Assignment]:[Group Assignment]] = "CHOW", 3.1, 4.9))</f>
        <v>75.019999999999939</v>
      </c>
      <c r="BE22" s="17" cm="1">
        <f t="array" ref="BE22">FI[[#This Row],[25-May]]*(IF(FI[[#This Row],[Group Assignment]:[Group Assignment]] = "CHOW", 3.1, 4.9))</f>
        <v>84.320000000000149</v>
      </c>
      <c r="BF22" s="17" cm="1">
        <f t="array" ref="BF22">FI[[#This Row],[26-May]]*(IF(FI[[#This Row],[Group Assignment]:[Group Assignment]] = "CHOW", 3.1, 4.9))</f>
        <v>57.040000000000141</v>
      </c>
      <c r="BG22" s="17" cm="1">
        <f t="array" ref="BG22">FI[[#This Row],[27-May]]*(IF(FI[[#This Row],[Group Assignment]:[Group Assignment]] = "CHOW", 3.1, 4.9))</f>
        <v>65.409999999999783</v>
      </c>
      <c r="BH22" s="17" cm="1">
        <f t="array" ref="BH22">FI[[#This Row],[28-May]]*(IF(FI[[#This Row],[Group Assignment]:[Group Assignment]] = "CHOW", 3.1, 4.9))</f>
        <v>69.75</v>
      </c>
      <c r="BI22" s="17" cm="1">
        <f t="array" ref="BI22">FI[[#This Row],[29-May]]*(IF(FI[[#This Row],[Group Assignment]:[Group Assignment]] = "CHOW", 3.1, 4.9))</f>
        <v>64.480000000000146</v>
      </c>
      <c r="BJ22" s="17" cm="1">
        <f t="array" ref="BJ22">FI[[#This Row],[30-May]]*(IF(FI[[#This Row],[Group Assignment]:[Group Assignment]] = "CHOW", 3.1, 4.9))</f>
        <v>66.65000000000029</v>
      </c>
      <c r="BK22" s="17" cm="1">
        <f t="array" ref="BK22">FI[[#This Row],[31-May]]*(IF(FI[[#This Row],[Group Assignment]:[Group Assignment]] = "CHOW", 3.1, 4.9))</f>
        <v>48.049999999999933</v>
      </c>
      <c r="BL22" s="17" cm="1">
        <f t="array" ref="BL22">FI[[#This Row],[1-Jun]]*(IF(FI[[#This Row],[Group Assignment]:[Group Assignment]] = "CHOW", 3.1, 4.9))</f>
        <v>100.1299999999998</v>
      </c>
      <c r="BM22" s="17" cm="1">
        <f t="array" ref="BM22">FI[[#This Row],[2-Jun]]*(IF(FI[[#This Row],[Group Assignment]:[Group Assignment]] = "CHOW", 3.1, 4.9))</f>
        <v>58.90000000000029</v>
      </c>
      <c r="BN22" s="17" cm="1">
        <f t="array" ref="BN22">FI[[#This Row],[3-Jun]]*(IF(FI[[#This Row],[Group Assignment]:[Group Assignment]] = "CHOW", 3.1, 4.9))</f>
        <v>20.76999999999979</v>
      </c>
    </row>
    <row r="23" spans="1:66">
      <c r="A23" s="14">
        <v>58</v>
      </c>
      <c r="B23" t="s">
        <v>48</v>
      </c>
      <c r="C23" t="s">
        <v>45</v>
      </c>
      <c r="D23" t="s">
        <v>252</v>
      </c>
      <c r="E23" s="17"/>
      <c r="F23" s="17"/>
      <c r="G23" s="17"/>
      <c r="H23" s="17"/>
      <c r="I23" s="17"/>
      <c r="J23" s="17"/>
      <c r="K23" s="27">
        <f>FI[[#This Row],[9-Apr]]*3.1</f>
        <v>79.980000000000103</v>
      </c>
      <c r="L23" s="17" cm="1">
        <f t="array" ref="L23">FI[[#This Row],[10-Apr]]*(IF(FI[[#This Row],[Group Assignment]:[Group Assignment]] = "CHOW", 3.1, 4.9))</f>
        <v>82.149999999999935</v>
      </c>
      <c r="M23" s="17" cm="1">
        <f t="array" ref="M23">FI[[#This Row],[11-Apr]]*(IF(FI[[#This Row],[Group Assignment]:[Group Assignment]] = "CHOW", 3.1, 4.9))</f>
        <v>79.050000000000111</v>
      </c>
      <c r="N23" s="17" cm="1">
        <f t="array" ref="N23">FI[[#This Row],[12-Apr]]*(IF(FI[[#This Row],[Group Assignment]:[Group Assignment]] = "CHOW", 3.1, 4.9))</f>
        <v>74.09</v>
      </c>
      <c r="O23" s="17" cm="1">
        <f t="array" ref="O23">FI[[#This Row],[13-Apr]]*(IF(FI[[#This Row],[Group Assignment]:[Group Assignment]] = "CHOW", 3.1, 4.9))</f>
        <v>84.319999999999908</v>
      </c>
      <c r="P23" s="17" cm="1">
        <f t="array" ref="P23">FI[[#This Row],[14-Apr]]*(IF(FI[[#This Row],[Group Assignment]:[Group Assignment]] = "CHOW", 3.1, 4.9))</f>
        <v>93.31</v>
      </c>
      <c r="Q23" s="17" cm="1">
        <f t="array" ref="Q23">FI[[#This Row],[15-Apr]]*(IF(FI[[#This Row],[Group Assignment]:[Group Assignment]] = "CHOW", 3.1, 4.9))</f>
        <v>67.580000000000211</v>
      </c>
      <c r="R23" s="17" cm="1">
        <f t="array" ref="R23">FI[[#This Row],[16-Apr]]*(IF(FI[[#This Row],[Group Assignment]:[Group Assignment]] = "CHOW", 3.1, 4.9))</f>
        <v>75.019999999999797</v>
      </c>
      <c r="S23" s="17" cm="1">
        <f t="array" ref="S23">FI[[#This Row],[17-Apr]]*(IF(FI[[#This Row],[Group Assignment]:[Group Assignment]] = "CHOW", 3.1, 4.9))</f>
        <v>75.949999999999932</v>
      </c>
      <c r="T23" s="17" cm="1">
        <f t="array" ref="T23">FI[[#This Row],[18-Apr]]*(IF(FI[[#This Row],[Group Assignment]:[Group Assignment]] = "CHOW", 3.1, 4.9))</f>
        <v>75.640000000000285</v>
      </c>
      <c r="U23" s="17" cm="1">
        <f t="array" ref="U23">FI[[#This Row],[19-Apr]]*(IF(FI[[#This Row],[Group Assignment]:[Group Assignment]] = "CHOW", 3.1, 4.9))</f>
        <v>63.860000000000007</v>
      </c>
      <c r="V23" s="17" cm="1">
        <f t="array" ref="V23">FI[[#This Row],[20-Apr]]*(IF(FI[[#This Row],[Group Assignment]:[Group Assignment]] = "CHOW", 3.1, 4.9))</f>
        <v>85.559999999999931</v>
      </c>
      <c r="W23" s="17" cm="1">
        <f t="array" ref="W23">FI[[#This Row],[21-Apr]]*(IF(FI[[#This Row],[Group Assignment]:[Group Assignment]] = "CHOW", 3.1, 4.9))</f>
        <v>60.450000000000109</v>
      </c>
      <c r="X23" s="17" cm="1">
        <f t="array" ref="X23">FI[[#This Row],[22-Apr]]*(IF(FI[[#This Row],[Group Assignment]:[Group Assignment]] = "CHOW", 3.1, 4.9))</f>
        <v>83.699999999999932</v>
      </c>
      <c r="Y23" s="17" cm="1">
        <f t="array" ref="Y23">FI[[#This Row],[23-Apr]]*(IF(FI[[#This Row],[Group Assignment]:[Group Assignment]] = "CHOW", 3.1, 4.9))</f>
        <v>71.299999999999969</v>
      </c>
      <c r="Z23" s="17" cm="1">
        <f t="array" ref="Z23">FI[[#This Row],[24-Apr]]*(IF(FI[[#This Row],[Group Assignment]:[Group Assignment]] = "CHOW", 3.1, 4.9))</f>
        <v>73.779999999999788</v>
      </c>
      <c r="AA23" s="17" cm="1">
        <f t="array" ref="AA23">FI[[#This Row],[25-Apr]]*(IF(FI[[#This Row],[Group Assignment]:[Group Assignment]] = "CHOW", 3.1, 4.9))</f>
        <v>74.400000000000006</v>
      </c>
      <c r="AB23" s="17" cm="1">
        <f t="array" ref="AB23">FI[[#This Row],[26-Apr]]*(IF(FI[[#This Row],[Group Assignment]:[Group Assignment]] = "CHOW", 3.1, 4.9))</f>
        <v>73.160000000000011</v>
      </c>
      <c r="AC23" s="17" cm="1">
        <f t="array" ref="AC23">FI[[#This Row],[27-Apr]]*(IF(FI[[#This Row],[Group Assignment]:[Group Assignment]] = "CHOW", 3.1, 4.9))</f>
        <v>74.090000000000288</v>
      </c>
      <c r="AD23" s="17" cm="1">
        <f t="array" ref="AD23">FI[[#This Row],[28-Apr]]*(IF(FI[[#This Row],[Group Assignment]:[Group Assignment]] = "CHOW", 3.1, 4.9))</f>
        <v>84.939999999999927</v>
      </c>
      <c r="AE23" s="17" cm="1">
        <f t="array" ref="AE23">FI[[#This Row],[29-Apr]]*(IF(FI[[#This Row],[Group Assignment]:[Group Assignment]] = "CHOW", 3.1, 4.9))</f>
        <v>71.299999999999798</v>
      </c>
      <c r="AF23" s="17" cm="1">
        <f t="array" ref="AF23">FI[[#This Row],[30-Apr]]*(IF(FI[[#This Row],[Group Assignment]:[Group Assignment]] = "CHOW", 3.1, 4.9))</f>
        <v>72.230000000000274</v>
      </c>
      <c r="AG23" s="17" cm="1">
        <f t="array" ref="AG23">FI[[#This Row],[1-May]]*(IF(FI[[#This Row],[Group Assignment]:[Group Assignment]] = "CHOW", 3.1, 4.9))</f>
        <v>71.299999999999827</v>
      </c>
      <c r="AH23" s="17" cm="1">
        <f t="array" ref="AH23">FI[[#This Row],[2-May]]*(IF(FI[[#This Row],[Group Assignment]:[Group Assignment]] = "CHOW", 3.1, 4.9))</f>
        <v>75.02</v>
      </c>
      <c r="AI23" s="17" cm="1">
        <f t="array" ref="AI23">FI[[#This Row],[3-May]]*(IF(FI[[#This Row],[Group Assignment]:[Group Assignment]] = "CHOW", 3.1, 4.9))</f>
        <v>61.690000000000076</v>
      </c>
      <c r="AJ23" s="17" cm="1">
        <f t="array" ref="AJ23">FI[[#This Row],[4-May]]*(IF(FI[[#This Row],[Group Assignment]:[Group Assignment]] = "CHOW", 3.1, 4.9))</f>
        <v>80.909999999999926</v>
      </c>
      <c r="AK23" s="17" cm="1">
        <f t="array" ref="AK23">FI[[#This Row],[5-May]]*(IF(FI[[#This Row],[Group Assignment]:[Group Assignment]] = "CHOW", 3.1, 4.9))</f>
        <v>80.290000000000106</v>
      </c>
      <c r="AL23" s="17" cm="1">
        <f t="array" ref="AL23">FI[[#This Row],[6-May]]*(IF(FI[[#This Row],[Group Assignment]:[Group Assignment]] = "CHOW", 3.1, 4.9))</f>
        <v>61.070000000000142</v>
      </c>
      <c r="AM23" s="17" cm="1">
        <f t="array" ref="AM23">FI[[#This Row],[7-May]]*(IF(FI[[#This Row],[Group Assignment]:[Group Assignment]] = "CHOW", 3.1, 4.9))</f>
        <v>69.129999999999924</v>
      </c>
      <c r="AN23" s="17" cm="1">
        <f t="array" ref="AN23">FI[[#This Row],[8-May]]*(IF(FI[[#This Row],[Group Assignment]:[Group Assignment]] = "CHOW", 3.1, 4.9))</f>
        <v>87.729999999999862</v>
      </c>
      <c r="AO23" s="17" cm="1">
        <f t="array" ref="AO23">FI[[#This Row],[9-May]]*(IF(FI[[#This Row],[Group Assignment]:[Group Assignment]] = "CHOW", 3.1, 4.9))</f>
        <v>69.440000000000211</v>
      </c>
      <c r="AP23" s="17" cm="1">
        <f t="array" ref="AP23">FI[[#This Row],[10-May]]*(IF(FI[[#This Row],[Group Assignment]:[Group Assignment]] = "CHOW", 3.1, 4.9))</f>
        <v>71.609999999999928</v>
      </c>
      <c r="AQ23" s="17" cm="1">
        <f t="array" ref="AQ23">FI[[#This Row],[11-May]]*(IF(FI[[#This Row],[Group Assignment]:[Group Assignment]] = "CHOW", 3.1, 4.9))</f>
        <v>70.680000000000007</v>
      </c>
      <c r="AR23" s="17"/>
      <c r="AS23" s="17" cm="1">
        <f t="array" ref="AS23">FI[[#This Row],[13-May]]*(IF(FI[[#This Row],[Group Assignment]:[Group Assignment]] = "CHOW", 3.1, 4.9))</f>
        <v>155.31</v>
      </c>
      <c r="AT23" s="17" cm="1">
        <f t="array" ref="AT23">FI[[#This Row],[14-May]]*(IF(FI[[#This Row],[Group Assignment]:[Group Assignment]] = "CHOW", 3.1, 4.9))</f>
        <v>62.310000000000038</v>
      </c>
      <c r="AU23" s="17" cm="1">
        <f t="array" ref="AU23">FI[[#This Row],[15-May]]*(IF(FI[[#This Row],[Group Assignment]:[Group Assignment]] = "CHOW", 3.1, 4.9))</f>
        <v>74.089999999999904</v>
      </c>
      <c r="AV23" s="17" cm="1">
        <f t="array" ref="AV23">FI[[#This Row],[16-May]]*(IF(FI[[#This Row],[Group Assignment]:[Group Assignment]] = "CHOW", 3.1, 4.9))</f>
        <v>76.880000000000209</v>
      </c>
      <c r="AW23" s="17" cm="1">
        <f t="array" ref="AW23">FI[[#This Row],[17-May]]*(IF(FI[[#This Row],[Group Assignment]:[Group Assignment]] = "CHOW", 3.1, 4.9))</f>
        <v>71.609999999999928</v>
      </c>
      <c r="AX23" s="17" cm="1">
        <f t="array" ref="AX23">FI[[#This Row],[18-May]]*(IF(FI[[#This Row],[Group Assignment]:[Group Assignment]] = "CHOW", 3.1, 4.9))</f>
        <v>68.820000000000078</v>
      </c>
      <c r="AY23" s="17" cm="1">
        <f t="array" ref="AY23">FI[[#This Row],[19-May]]*(IF(FI[[#This Row],[Group Assignment]:[Group Assignment]] = "CHOW", 3.1, 4.9))</f>
        <v>77.18999999999987</v>
      </c>
      <c r="AZ23" s="17" cm="1">
        <f t="array" ref="AZ23">FI[[#This Row],[20-May]]*(IF(FI[[#This Row],[Group Assignment]:[Group Assignment]] = "CHOW", 3.1, 4.9))</f>
        <v>78.430000000000064</v>
      </c>
      <c r="BA23" s="17" cm="1">
        <f t="array" ref="BA23">FI[[#This Row],[21-May]]*(IF(FI[[#This Row],[Group Assignment]:[Group Assignment]] = "CHOW", 3.1, 4.9))</f>
        <v>71.919999999999973</v>
      </c>
      <c r="BB23" s="17" cm="1">
        <f t="array" ref="BB23">FI[[#This Row],[22-May]]*(IF(FI[[#This Row],[Group Assignment]:[Group Assignment]] = "CHOW", 3.1, 4.9))</f>
        <v>63.86000000000007</v>
      </c>
      <c r="BC23" s="17" cm="1">
        <f t="array" ref="BC23">FI[[#This Row],[23-May]]*(IF(FI[[#This Row],[Group Assignment]:[Group Assignment]] = "CHOW", 3.1, 4.9))</f>
        <v>76.570000000000149</v>
      </c>
      <c r="BD23" s="17" cm="1">
        <f t="array" ref="BD23">FI[[#This Row],[24-May]]*(IF(FI[[#This Row],[Group Assignment]:[Group Assignment]] = "CHOW", 3.1, 4.9))</f>
        <v>64.479999999999862</v>
      </c>
      <c r="BE23" s="17" cm="1">
        <f t="array" ref="BE23">FI[[#This Row],[25-May]]*(IF(FI[[#This Row],[Group Assignment]:[Group Assignment]] = "CHOW", 3.1, 4.9))</f>
        <v>90.829999999999927</v>
      </c>
      <c r="BF23" s="17" cm="1">
        <f t="array" ref="BF23">FI[[#This Row],[26-May]]*(IF(FI[[#This Row],[Group Assignment]:[Group Assignment]] = "CHOW", 3.1, 4.9))</f>
        <v>54.870000000000211</v>
      </c>
      <c r="BG23" s="17" cm="1">
        <f t="array" ref="BG23">FI[[#This Row],[27-May]]*(IF(FI[[#This Row],[Group Assignment]:[Group Assignment]] = "CHOW", 3.1, 4.9))</f>
        <v>66.029999999999717</v>
      </c>
      <c r="BH23" s="17" cm="1">
        <f t="array" ref="BH23">FI[[#This Row],[28-May]]*(IF(FI[[#This Row],[Group Assignment]:[Group Assignment]] = "CHOW", 3.1, 4.9))</f>
        <v>66.960000000000079</v>
      </c>
      <c r="BI23" s="17" cm="1">
        <f t="array" ref="BI23">FI[[#This Row],[29-May]]*(IF(FI[[#This Row],[Group Assignment]:[Group Assignment]] = "CHOW", 3.1, 4.9))</f>
        <v>65.72</v>
      </c>
      <c r="BJ23" s="17" cm="1">
        <f t="array" ref="BJ23">FI[[#This Row],[30-May]]*(IF(FI[[#This Row],[Group Assignment]:[Group Assignment]] = "CHOW", 3.1, 4.9))</f>
        <v>70.680000000000277</v>
      </c>
      <c r="BK23" s="17" cm="1">
        <f t="array" ref="BK23">FI[[#This Row],[31-May]]*(IF(FI[[#This Row],[Group Assignment]:[Group Assignment]] = "CHOW", 3.1, 4.9))</f>
        <v>61.999999999999858</v>
      </c>
      <c r="BL23" s="17" cm="1">
        <f t="array" ref="BL23">FI[[#This Row],[1-Jun]]*(IF(FI[[#This Row],[Group Assignment]:[Group Assignment]] = "CHOW", 3.1, 4.9))</f>
        <v>103.54000000000015</v>
      </c>
      <c r="BM23" s="17" cm="1">
        <f t="array" ref="BM23">FI[[#This Row],[2-Jun]]*(IF(FI[[#This Row],[Group Assignment]:[Group Assignment]] = "CHOW", 3.1, 4.9))</f>
        <v>61.379999999999924</v>
      </c>
      <c r="BN23" s="17" cm="1">
        <f t="array" ref="BN23">FI[[#This Row],[3-Jun]]*(IF(FI[[#This Row],[Group Assignment]:[Group Assignment]] = "CHOW", 3.1, 4.9))</f>
        <v>28.51999999999979</v>
      </c>
    </row>
    <row r="24" spans="1:66">
      <c r="A24" s="13">
        <v>59</v>
      </c>
      <c r="B24" t="s">
        <v>48</v>
      </c>
      <c r="C24" t="s">
        <v>46</v>
      </c>
      <c r="D24" t="s">
        <v>252</v>
      </c>
      <c r="E24" s="17"/>
      <c r="F24" s="17"/>
      <c r="G24" s="17"/>
      <c r="H24" s="17"/>
      <c r="I24" s="17"/>
      <c r="J24" s="17"/>
      <c r="K24" s="27">
        <f>FI[[#This Row],[9-Apr]]*3.1</f>
        <v>77.810000000000045</v>
      </c>
      <c r="L24" s="17" cm="1">
        <f t="array" ref="L24">FI[[#This Row],[10-Apr]]*(IF(FI[[#This Row],[Group Assignment]:[Group Assignment]] = "CHOW", 3.1, 4.9))</f>
        <v>121.03000000000003</v>
      </c>
      <c r="M24" s="17" cm="1">
        <f t="array" ref="M24">FI[[#This Row],[11-Apr]]*(IF(FI[[#This Row],[Group Assignment]:[Group Assignment]] = "CHOW", 3.1, 4.9))</f>
        <v>139.15999999999997</v>
      </c>
      <c r="N24" s="17" cm="1">
        <f t="array" ref="N24">FI[[#This Row],[12-Apr]]*(IF(FI[[#This Row],[Group Assignment]:[Group Assignment]] = "CHOW", 3.1, 4.9))</f>
        <v>112.69999999999997</v>
      </c>
      <c r="O24" s="17" cm="1">
        <f t="array" ref="O24">FI[[#This Row],[13-Apr]]*(IF(FI[[#This Row],[Group Assignment]:[Group Assignment]] = "CHOW", 3.1, 4.9))</f>
        <v>133.28000000000009</v>
      </c>
      <c r="P24" s="17" cm="1">
        <f t="array" ref="P24">FI[[#This Row],[14-Apr]]*(IF(FI[[#This Row],[Group Assignment]:[Group Assignment]] = "CHOW", 3.1, 4.9))</f>
        <v>128.37999999999997</v>
      </c>
      <c r="Q24" s="17" cm="1">
        <f t="array" ref="Q24">FI[[#This Row],[15-Apr]]*(IF(FI[[#This Row],[Group Assignment]:[Group Assignment]] = "CHOW", 3.1, 4.9))</f>
        <v>124.95</v>
      </c>
      <c r="R24" s="17" cm="1">
        <f t="array" ref="R24">FI[[#This Row],[16-Apr]]*(IF(FI[[#This Row],[Group Assignment]:[Group Assignment]] = "CHOW", 3.1, 4.9))</f>
        <v>125.44000000000005</v>
      </c>
      <c r="S24" s="17" cm="1">
        <f t="array" ref="S24">FI[[#This Row],[17-Apr]]*(IF(FI[[#This Row],[Group Assignment]:[Group Assignment]] = "CHOW", 3.1, 4.9))</f>
        <v>123.96999999999993</v>
      </c>
      <c r="T24" s="17" cm="1">
        <f t="array" ref="T24">FI[[#This Row],[18-Apr]]*(IF(FI[[#This Row],[Group Assignment]:[Group Assignment]] = "CHOW", 3.1, 4.9))</f>
        <v>114.66000000000004</v>
      </c>
      <c r="U24" s="17" cm="1">
        <f t="array" ref="U24">FI[[#This Row],[19-Apr]]*(IF(FI[[#This Row],[Group Assignment]:[Group Assignment]] = "CHOW", 3.1, 4.9))</f>
        <v>112.69999999999993</v>
      </c>
      <c r="V24" s="17" cm="1">
        <f t="array" ref="V24">FI[[#This Row],[20-Apr]]*(IF(FI[[#This Row],[Group Assignment]:[Group Assignment]] = "CHOW", 3.1, 4.9))</f>
        <v>125.44000000000005</v>
      </c>
      <c r="W24" s="17" cm="1">
        <f t="array" ref="W24">FI[[#This Row],[21-Apr]]*(IF(FI[[#This Row],[Group Assignment]:[Group Assignment]] = "CHOW", 3.1, 4.9))</f>
        <v>109.27000000000007</v>
      </c>
      <c r="X24" s="17" cm="1">
        <f t="array" ref="X24">FI[[#This Row],[22-Apr]]*(IF(FI[[#This Row],[Group Assignment]:[Group Assignment]] = "CHOW", 3.1, 4.9))</f>
        <v>107.80000000000001</v>
      </c>
      <c r="Y24" s="17" cm="1">
        <f t="array" ref="Y24">FI[[#This Row],[23-Apr]]*(IF(FI[[#This Row],[Group Assignment]:[Group Assignment]] = "CHOW", 3.1, 4.9))</f>
        <v>110.73999999999998</v>
      </c>
      <c r="Z24" s="17" cm="1">
        <f t="array" ref="Z24">FI[[#This Row],[24-Apr]]*(IF(FI[[#This Row],[Group Assignment]:[Group Assignment]] = "CHOW", 3.1, 4.9))</f>
        <v>112.21000000000004</v>
      </c>
      <c r="AA24" s="17" cm="1">
        <f t="array" ref="AA24">FI[[#This Row],[25-Apr]]*(IF(FI[[#This Row],[Group Assignment]:[Group Assignment]] = "CHOW", 3.1, 4.9))</f>
        <v>101.91999999999999</v>
      </c>
      <c r="AB24" s="17" cm="1">
        <f t="array" ref="AB24">FI[[#This Row],[26-Apr]]*(IF(FI[[#This Row],[Group Assignment]:[Group Assignment]] = "CHOW", 3.1, 4.9))</f>
        <v>88.690000000000055</v>
      </c>
      <c r="AC24" s="17" cm="1">
        <f t="array" ref="AC24">FI[[#This Row],[27-Apr]]*(IF(FI[[#This Row],[Group Assignment]:[Group Assignment]] = "CHOW", 3.1, 4.9))</f>
        <v>104.37000000000006</v>
      </c>
      <c r="AD24" s="17" cm="1">
        <f t="array" ref="AD24">FI[[#This Row],[28-Apr]]*(IF(FI[[#This Row],[Group Assignment]:[Group Assignment]] = "CHOW", 3.1, 4.9))</f>
        <v>110.25000000000001</v>
      </c>
      <c r="AE24" s="17" cm="1">
        <f t="array" ref="AE24">FI[[#This Row],[29-Apr]]*(IF(FI[[#This Row],[Group Assignment]:[Group Assignment]] = "CHOW", 3.1, 4.9))</f>
        <v>72.52</v>
      </c>
      <c r="AF24" s="17" cm="1">
        <f t="array" ref="AF24">FI[[#This Row],[30-Apr]]*(IF(FI[[#This Row],[Group Assignment]:[Group Assignment]] = "CHOW", 3.1, 4.9))</f>
        <v>74.480000000000018</v>
      </c>
      <c r="AG24" s="17" cm="1">
        <f t="array" ref="AG24">FI[[#This Row],[1-May]]*(IF(FI[[#This Row],[Group Assignment]:[Group Assignment]] = "CHOW", 3.1, 4.9))</f>
        <v>73.010000000000034</v>
      </c>
      <c r="AH24" s="17" cm="1">
        <f t="array" ref="AH24">FI[[#This Row],[2-May]]*(IF(FI[[#This Row],[Group Assignment]:[Group Assignment]] = "CHOW", 3.1, 4.9))</f>
        <v>100.94000000000005</v>
      </c>
      <c r="AI24" s="17" cm="1">
        <f t="array" ref="AI24">FI[[#This Row],[3-May]]*(IF(FI[[#This Row],[Group Assignment]:[Group Assignment]] = "CHOW", 3.1, 4.9))</f>
        <v>59.779999999999951</v>
      </c>
      <c r="AJ24" s="17" cm="1">
        <f t="array" ref="AJ24">FI[[#This Row],[4-May]]*(IF(FI[[#This Row],[Group Assignment]:[Group Assignment]] = "CHOW", 3.1, 4.9))</f>
        <v>102.41000000000004</v>
      </c>
      <c r="AK24" s="17" cm="1">
        <f t="array" ref="AK24">FI[[#This Row],[5-May]]*(IF(FI[[#This Row],[Group Assignment]:[Group Assignment]] = "CHOW", 3.1, 4.9))</f>
        <v>93.589999999999975</v>
      </c>
      <c r="AL24" s="17" cm="1">
        <f t="array" ref="AL24">FI[[#This Row],[6-May]]*(IF(FI[[#This Row],[Group Assignment]:[Group Assignment]] = "CHOW", 3.1, 4.9))</f>
        <v>72.52</v>
      </c>
      <c r="AM24" s="17" cm="1">
        <f t="array" ref="AM24">FI[[#This Row],[7-May]]*(IF(FI[[#This Row],[Group Assignment]:[Group Assignment]] = "CHOW", 3.1, 4.9))</f>
        <v>67.130000000000024</v>
      </c>
      <c r="AN24" s="17" cm="1">
        <f t="array" ref="AN24">FI[[#This Row],[8-May]]*(IF(FI[[#This Row],[Group Assignment]:[Group Assignment]] = "CHOW", 3.1, 4.9))</f>
        <v>85.75</v>
      </c>
      <c r="AO24" s="17" cm="1">
        <f t="array" ref="AO24">FI[[#This Row],[9-May]]*(IF(FI[[#This Row],[Group Assignment]:[Group Assignment]] = "CHOW", 3.1, 4.9))</f>
        <v>70.069999999999993</v>
      </c>
      <c r="AP24" s="17" cm="1">
        <f t="array" ref="AP24">FI[[#This Row],[10-May]]*(IF(FI[[#This Row],[Group Assignment]:[Group Assignment]] = "CHOW", 3.1, 4.9))</f>
        <v>88.689999999999984</v>
      </c>
      <c r="AQ24" s="17" cm="1">
        <f t="array" ref="AQ24">FI[[#This Row],[11-May]]*(IF(FI[[#This Row],[Group Assignment]:[Group Assignment]] = "CHOW", 3.1, 4.9))</f>
        <v>80.360000000000028</v>
      </c>
      <c r="AR24" s="17"/>
      <c r="AS24" s="17" cm="1">
        <f t="array" ref="AS24">FI[[#This Row],[13-May]]*(IF(FI[[#This Row],[Group Assignment]:[Group Assignment]] = "CHOW", 3.1, 4.9))</f>
        <v>149.93999999999997</v>
      </c>
      <c r="AT24" s="17" cm="1">
        <f t="array" ref="AT24">FI[[#This Row],[14-May]]*(IF(FI[[#This Row],[Group Assignment]:[Group Assignment]] = "CHOW", 3.1, 4.9))</f>
        <v>80.850000000000009</v>
      </c>
      <c r="AU24" s="17" cm="1">
        <f t="array" ref="AU24">FI[[#This Row],[15-May]]*(IF(FI[[#This Row],[Group Assignment]:[Group Assignment]] = "CHOW", 3.1, 4.9))</f>
        <v>89.669999999999987</v>
      </c>
      <c r="AV24" s="17" cm="1">
        <f t="array" ref="AV24">FI[[#This Row],[16-May]]*(IF(FI[[#This Row],[Group Assignment]:[Group Assignment]] = "CHOW", 3.1, 4.9))</f>
        <v>86.239999999999981</v>
      </c>
      <c r="AW24" s="17" cm="1">
        <f t="array" ref="AW24">FI[[#This Row],[17-May]]*(IF(FI[[#This Row],[Group Assignment]:[Group Assignment]] = "CHOW", 3.1, 4.9))</f>
        <v>89.670000000000059</v>
      </c>
      <c r="AX24" s="17" cm="1">
        <f t="array" ref="AX24">FI[[#This Row],[18-May]]*(IF(FI[[#This Row],[Group Assignment]:[Group Assignment]] = "CHOW", 3.1, 4.9))</f>
        <v>76.930000000000021</v>
      </c>
      <c r="AY24" s="17" cm="1">
        <f t="array" ref="AY24">FI[[#This Row],[19-May]]*(IF(FI[[#This Row],[Group Assignment]:[Group Assignment]] = "CHOW", 3.1, 4.9))</f>
        <v>84.77</v>
      </c>
      <c r="AZ24" s="17" cm="1">
        <f t="array" ref="AZ24">FI[[#This Row],[20-May]]*(IF(FI[[#This Row],[Group Assignment]:[Group Assignment]] = "CHOW", 3.1, 4.9))</f>
        <v>81.339999999999975</v>
      </c>
      <c r="BA24" s="17" cm="1">
        <f t="array" ref="BA24">FI[[#This Row],[21-May]]*(IF(FI[[#This Row],[Group Assignment]:[Group Assignment]] = "CHOW", 3.1, 4.9))</f>
        <v>82.80999999999996</v>
      </c>
      <c r="BB24" s="17" cm="1">
        <f t="array" ref="BB24">FI[[#This Row],[22-May]]*(IF(FI[[#This Row],[Group Assignment]:[Group Assignment]] = "CHOW", 3.1, 4.9))</f>
        <v>72.520000000000067</v>
      </c>
      <c r="BC24" s="17" cm="1">
        <f t="array" ref="BC24">FI[[#This Row],[23-May]]*(IF(FI[[#This Row],[Group Assignment]:[Group Assignment]] = "CHOW", 3.1, 4.9))</f>
        <v>79.869999999999919</v>
      </c>
      <c r="BD24" s="17" cm="1">
        <f t="array" ref="BD24">FI[[#This Row],[24-May]]*(IF(FI[[#This Row],[Group Assignment]:[Group Assignment]] = "CHOW", 3.1, 4.9))</f>
        <v>72.520000000000067</v>
      </c>
      <c r="BE24" s="17" cm="1">
        <f t="array" ref="BE24">FI[[#This Row],[25-May]]*(IF(FI[[#This Row],[Group Assignment]:[Group Assignment]] = "CHOW", 3.1, 4.9))</f>
        <v>111.22999999999995</v>
      </c>
      <c r="BF24" s="17" cm="1">
        <f t="array" ref="BF24">FI[[#This Row],[26-May]]*(IF(FI[[#This Row],[Group Assignment]:[Group Assignment]] = "CHOW", 3.1, 4.9))</f>
        <v>68.600000000000009</v>
      </c>
      <c r="BG24" s="17" cm="1">
        <f t="array" ref="BG24">FI[[#This Row],[27-May]]*(IF(FI[[#This Row],[Group Assignment]:[Group Assignment]] = "CHOW", 3.1, 4.9))</f>
        <v>69.580000000000084</v>
      </c>
      <c r="BH24" s="17" cm="1">
        <f t="array" ref="BH24">FI[[#This Row],[28-May]]*(IF(FI[[#This Row],[Group Assignment]:[Group Assignment]] = "CHOW", 3.1, 4.9))</f>
        <v>60.269999999999989</v>
      </c>
      <c r="BI24" s="17" cm="1">
        <f t="array" ref="BI24">FI[[#This Row],[29-May]]*(IF(FI[[#This Row],[Group Assignment]:[Group Assignment]] = "CHOW", 3.1, 4.9))</f>
        <v>67.61999999999999</v>
      </c>
      <c r="BJ24" s="17" cm="1">
        <f t="array" ref="BJ24">FI[[#This Row],[30-May]]*(IF(FI[[#This Row],[Group Assignment]:[Group Assignment]] = "CHOW", 3.1, 4.9))</f>
        <v>75.460000000000036</v>
      </c>
      <c r="BK24" s="17" cm="1">
        <f t="array" ref="BK24">FI[[#This Row],[31-May]]*(IF(FI[[#This Row],[Group Assignment]:[Group Assignment]] = "CHOW", 3.1, 4.9))</f>
        <v>81.339999999999975</v>
      </c>
      <c r="BL24" s="17" cm="1">
        <f t="array" ref="BL24">FI[[#This Row],[1-Jun]]*(IF(FI[[#This Row],[Group Assignment]:[Group Assignment]] = "CHOW", 3.1, 4.9))</f>
        <v>102.9</v>
      </c>
      <c r="BM24" s="17" cm="1">
        <f t="array" ref="BM24">FI[[#This Row],[2-Jun]]*(IF(FI[[#This Row],[Group Assignment]:[Group Assignment]] = "CHOW", 3.1, 4.9))</f>
        <v>74.969999999999985</v>
      </c>
      <c r="BN24" s="17" cm="1">
        <f t="array" ref="BN24">FI[[#This Row],[3-Jun]]*(IF(FI[[#This Row],[Group Assignment]:[Group Assignment]] = "CHOW", 3.1, 4.9))</f>
        <v>37.240000000000045</v>
      </c>
    </row>
    <row r="25" spans="1:66">
      <c r="A25" s="14">
        <v>60</v>
      </c>
      <c r="B25" t="s">
        <v>48</v>
      </c>
      <c r="C25" t="s">
        <v>47</v>
      </c>
      <c r="D25" t="s">
        <v>252</v>
      </c>
      <c r="E25" s="17"/>
      <c r="F25" s="17"/>
      <c r="G25" s="17"/>
      <c r="H25" s="17"/>
      <c r="I25" s="17"/>
      <c r="J25" s="17"/>
      <c r="K25" s="27">
        <f>FI[[#This Row],[9-Apr]]*3.1</f>
        <v>76.879999999999896</v>
      </c>
      <c r="L25" s="17" cm="1">
        <f t="array" ref="L25">FI[[#This Row],[10-Apr]]*(IF(FI[[#This Row],[Group Assignment]:[Group Assignment]] = "CHOW", 3.1, 4.9))</f>
        <v>58.310000000000031</v>
      </c>
      <c r="M25" s="17" cm="1">
        <f t="array" ref="M25">FI[[#This Row],[11-Apr]]*(IF(FI[[#This Row],[Group Assignment]:[Group Assignment]] = "CHOW", 3.1, 4.9))</f>
        <v>83.789999999999978</v>
      </c>
      <c r="N25" s="17" cm="1">
        <f t="array" ref="N25">FI[[#This Row],[12-Apr]]*(IF(FI[[#This Row],[Group Assignment]:[Group Assignment]] = "CHOW", 3.1, 4.9))</f>
        <v>98.980000000000018</v>
      </c>
      <c r="O25" s="17" cm="1">
        <f t="array" ref="O25">FI[[#This Row],[13-Apr]]*(IF(FI[[#This Row],[Group Assignment]:[Group Assignment]] = "CHOW", 3.1, 4.9))</f>
        <v>87.220000000000027</v>
      </c>
      <c r="P25" s="17" cm="1">
        <f t="array" ref="P25">FI[[#This Row],[14-Apr]]*(IF(FI[[#This Row],[Group Assignment]:[Group Assignment]] = "CHOW", 3.1, 4.9))</f>
        <v>109.27000000000002</v>
      </c>
      <c r="Q25" s="17" cm="1">
        <f t="array" ref="Q25">FI[[#This Row],[15-Apr]]*(IF(FI[[#This Row],[Group Assignment]:[Group Assignment]] = "CHOW", 3.1, 4.9))</f>
        <v>89.670000000000059</v>
      </c>
      <c r="R25" s="17" cm="1">
        <f t="array" ref="R25">FI[[#This Row],[16-Apr]]*(IF(FI[[#This Row],[Group Assignment]:[Group Assignment]] = "CHOW", 3.1, 4.9))</f>
        <v>99.47</v>
      </c>
      <c r="S25" s="17" cm="1">
        <f t="array" ref="S25">FI[[#This Row],[17-Apr]]*(IF(FI[[#This Row],[Group Assignment]:[Group Assignment]] = "CHOW", 3.1, 4.9))</f>
        <v>92.120000000000061</v>
      </c>
      <c r="T25" s="17" cm="1">
        <f t="array" ref="T25">FI[[#This Row],[18-Apr]]*(IF(FI[[#This Row],[Group Assignment]:[Group Assignment]] = "CHOW", 3.1, 4.9))</f>
        <v>89.17999999999995</v>
      </c>
      <c r="U25" s="17" cm="1">
        <f t="array" ref="U25">FI[[#This Row],[19-Apr]]*(IF(FI[[#This Row],[Group Assignment]:[Group Assignment]] = "CHOW", 3.1, 4.9))</f>
        <v>80.359999999999971</v>
      </c>
      <c r="V25" s="17" cm="1">
        <f t="array" ref="V25">FI[[#This Row],[20-Apr]]*(IF(FI[[#This Row],[Group Assignment]:[Group Assignment]] = "CHOW", 3.1, 4.9))</f>
        <v>93.590000000000046</v>
      </c>
      <c r="W25" s="17" cm="1">
        <f t="array" ref="W25">FI[[#This Row],[21-Apr]]*(IF(FI[[#This Row],[Group Assignment]:[Group Assignment]] = "CHOW", 3.1, 4.9))</f>
        <v>83.300000000000011</v>
      </c>
      <c r="X25" s="17" cm="1">
        <f t="array" ref="X25">FI[[#This Row],[22-Apr]]*(IF(FI[[#This Row],[Group Assignment]:[Group Assignment]] = "CHOW", 3.1, 4.9))</f>
        <v>76.439999999999984</v>
      </c>
      <c r="Y25" s="17" cm="1">
        <f t="array" ref="Y25">FI[[#This Row],[23-Apr]]*(IF(FI[[#This Row],[Group Assignment]:[Group Assignment]] = "CHOW", 3.1, 4.9))</f>
        <v>78.399999999999977</v>
      </c>
      <c r="Z25" s="17" cm="1">
        <f t="array" ref="Z25">FI[[#This Row],[24-Apr]]*(IF(FI[[#This Row],[Group Assignment]:[Group Assignment]] = "CHOW", 3.1, 4.9))</f>
        <v>129.85000000000002</v>
      </c>
      <c r="AA25" s="17" cm="1">
        <f t="array" ref="AA25">FI[[#This Row],[25-Apr]]*(IF(FI[[#This Row],[Group Assignment]:[Group Assignment]] = "CHOW", 3.1, 4.9))</f>
        <v>49.97999999999999</v>
      </c>
      <c r="AB25" s="17" cm="1">
        <f t="array" ref="AB25">FI[[#This Row],[26-Apr]]*(IF(FI[[#This Row],[Group Assignment]:[Group Assignment]] = "CHOW", 3.1, 4.9))</f>
        <v>64.680000000000021</v>
      </c>
      <c r="AC25" s="17" cm="1">
        <f t="array" ref="AC25">FI[[#This Row],[27-Apr]]*(IF(FI[[#This Row],[Group Assignment]:[Group Assignment]] = "CHOW", 3.1, 4.9))</f>
        <v>90.65</v>
      </c>
      <c r="AD25" s="17" cm="1">
        <f t="array" ref="AD25">FI[[#This Row],[28-Apr]]*(IF(FI[[#This Row],[Group Assignment]:[Group Assignment]] = "CHOW", 3.1, 4.9))</f>
        <v>77.909999999999897</v>
      </c>
      <c r="AE25" s="17" cm="1">
        <f t="array" ref="AE25">FI[[#This Row],[29-Apr]]*(IF(FI[[#This Row],[Group Assignment]:[Group Assignment]] = "CHOW", 3.1, 4.9))</f>
        <v>65.170000000000059</v>
      </c>
      <c r="AF25" s="17" cm="1">
        <f t="array" ref="AF25">FI[[#This Row],[30-Apr]]*(IF(FI[[#This Row],[Group Assignment]:[Group Assignment]] = "CHOW", 3.1, 4.9))</f>
        <v>73.989999999999981</v>
      </c>
      <c r="AG25" s="17" cm="1">
        <f t="array" ref="AG25">FI[[#This Row],[1-May]]*(IF(FI[[#This Row],[Group Assignment]:[Group Assignment]] = "CHOW", 3.1, 4.9))</f>
        <v>63.7</v>
      </c>
      <c r="AH25" s="17" cm="1">
        <f t="array" ref="AH25">FI[[#This Row],[2-May]]*(IF(FI[[#This Row],[Group Assignment]:[Group Assignment]] = "CHOW", 3.1, 4.9))</f>
        <v>103.38999999999999</v>
      </c>
      <c r="AI25" s="17" cm="1">
        <f t="array" ref="AI25">FI[[#This Row],[3-May]]*(IF(FI[[#This Row],[Group Assignment]:[Group Assignment]] = "CHOW", 3.1, 4.9))</f>
        <v>50.960000000000029</v>
      </c>
      <c r="AJ25" s="17" cm="1">
        <f t="array" ref="AJ25">FI[[#This Row],[4-May]]*(IF(FI[[#This Row],[Group Assignment]:[Group Assignment]] = "CHOW", 3.1, 4.9))</f>
        <v>97.509999999999962</v>
      </c>
      <c r="AK25" s="17" cm="1">
        <f t="array" ref="AK25">FI[[#This Row],[5-May]]*(IF(FI[[#This Row],[Group Assignment]:[Group Assignment]] = "CHOW", 3.1, 4.9))</f>
        <v>91.139999999999972</v>
      </c>
      <c r="AL25" s="17" cm="1">
        <f t="array" ref="AL25">FI[[#This Row],[6-May]]*(IF(FI[[#This Row],[Group Assignment]:[Group Assignment]] = "CHOW", 3.1, 4.9))</f>
        <v>69.089999999999975</v>
      </c>
      <c r="AM25" s="17" cm="1">
        <f t="array" ref="AM25">FI[[#This Row],[7-May]]*(IF(FI[[#This Row],[Group Assignment]:[Group Assignment]] = "CHOW", 3.1, 4.9))</f>
        <v>71.539999999999992</v>
      </c>
      <c r="AN25" s="17" cm="1">
        <f t="array" ref="AN25">FI[[#This Row],[8-May]]*(IF(FI[[#This Row],[Group Assignment]:[Group Assignment]] = "CHOW", 3.1, 4.9))</f>
        <v>85.75</v>
      </c>
      <c r="AO25" s="17" cm="1">
        <f t="array" ref="AO25">FI[[#This Row],[9-May]]*(IF(FI[[#This Row],[Group Assignment]:[Group Assignment]] = "CHOW", 3.1, 4.9))</f>
        <v>74.480000000000061</v>
      </c>
      <c r="AP25" s="17" cm="1">
        <f t="array" ref="AP25">FI[[#This Row],[10-May]]*(IF(FI[[#This Row],[Group Assignment]:[Group Assignment]] = "CHOW", 3.1, 4.9))</f>
        <v>84.769999999999925</v>
      </c>
      <c r="AQ25" s="17" cm="1">
        <f t="array" ref="AQ25">FI[[#This Row],[11-May]]*(IF(FI[[#This Row],[Group Assignment]:[Group Assignment]] = "CHOW", 3.1, 4.9))</f>
        <v>65.170000000000059</v>
      </c>
      <c r="AR25" s="17"/>
      <c r="AS25" s="17" cm="1">
        <f t="array" ref="AS25">FI[[#This Row],[13-May]]*(IF(FI[[#This Row],[Group Assignment]:[Group Assignment]] = "CHOW", 3.1, 4.9))</f>
        <v>150.42999999999995</v>
      </c>
      <c r="AT25" s="17" cm="1">
        <f t="array" ref="AT25">FI[[#This Row],[14-May]]*(IF(FI[[#This Row],[Group Assignment]:[Group Assignment]] = "CHOW", 3.1, 4.9))</f>
        <v>75.95</v>
      </c>
      <c r="AU25" s="17" cm="1">
        <f t="array" ref="AU25">FI[[#This Row],[15-May]]*(IF(FI[[#This Row],[Group Assignment]:[Group Assignment]] = "CHOW", 3.1, 4.9))</f>
        <v>93.589999999999975</v>
      </c>
      <c r="AV25" s="17" cm="1">
        <f t="array" ref="AV25">FI[[#This Row],[16-May]]*(IF(FI[[#This Row],[Group Assignment]:[Group Assignment]] = "CHOW", 3.1, 4.9))</f>
        <v>74.480000000000018</v>
      </c>
      <c r="AW25" s="17" cm="1">
        <f t="array" ref="AW25">FI[[#This Row],[17-May]]*(IF(FI[[#This Row],[Group Assignment]:[Group Assignment]] = "CHOW", 3.1, 4.9))</f>
        <v>87.220000000000056</v>
      </c>
      <c r="AX25" s="17" cm="1">
        <f t="array" ref="AX25">FI[[#This Row],[18-May]]*(IF(FI[[#This Row],[Group Assignment]:[Group Assignment]] = "CHOW", 3.1, 4.9))</f>
        <v>80.360000000000028</v>
      </c>
      <c r="AY25" s="17" cm="1">
        <f t="array" ref="AY25">FI[[#This Row],[19-May]]*(IF(FI[[#This Row],[Group Assignment]:[Group Assignment]] = "CHOW", 3.1, 4.9))</f>
        <v>77.419999999999987</v>
      </c>
      <c r="AZ25" s="17" cm="1">
        <f t="array" ref="AZ25">FI[[#This Row],[20-May]]*(IF(FI[[#This Row],[Group Assignment]:[Group Assignment]] = "CHOW", 3.1, 4.9))</f>
        <v>89.17999999999995</v>
      </c>
      <c r="BA25" s="17" cm="1">
        <f t="array" ref="BA25">FI[[#This Row],[21-May]]*(IF(FI[[#This Row],[Group Assignment]:[Group Assignment]] = "CHOW", 3.1, 4.9))</f>
        <v>86.240000000000123</v>
      </c>
      <c r="BB25" s="17" cm="1">
        <f t="array" ref="BB25">FI[[#This Row],[22-May]]*(IF(FI[[#This Row],[Group Assignment]:[Group Assignment]] = "CHOW", 3.1, 4.9))</f>
        <v>86.729999999999947</v>
      </c>
      <c r="BC25" s="17" cm="1">
        <f t="array" ref="BC25">FI[[#This Row],[23-May]]*(IF(FI[[#This Row],[Group Assignment]:[Group Assignment]] = "CHOW", 3.1, 4.9))</f>
        <v>79.870000000000061</v>
      </c>
      <c r="BD25" s="17" cm="1">
        <f t="array" ref="BD25">FI[[#This Row],[24-May]]*(IF(FI[[#This Row],[Group Assignment]:[Group Assignment]] = "CHOW", 3.1, 4.9))</f>
        <v>86.239999999999981</v>
      </c>
      <c r="BE25" s="17" cm="1">
        <f t="array" ref="BE25">FI[[#This Row],[25-May]]*(IF(FI[[#This Row],[Group Assignment]:[Group Assignment]] = "CHOW", 3.1, 4.9))</f>
        <v>117.60000000000001</v>
      </c>
      <c r="BF25" s="17" cm="1">
        <f t="array" ref="BF25">FI[[#This Row],[26-May]]*(IF(FI[[#This Row],[Group Assignment]:[Group Assignment]] = "CHOW", 3.1, 4.9))</f>
        <v>79.870000000000061</v>
      </c>
      <c r="BG25" s="17" cm="1">
        <f t="array" ref="BG25">FI[[#This Row],[27-May]]*(IF(FI[[#This Row],[Group Assignment]:[Group Assignment]] = "CHOW", 3.1, 4.9))</f>
        <v>59.779999999999951</v>
      </c>
      <c r="BH25" s="17" cm="1">
        <f t="array" ref="BH25">FI[[#This Row],[28-May]]*(IF(FI[[#This Row],[Group Assignment]:[Group Assignment]] = "CHOW", 3.1, 4.9))</f>
        <v>73.990000000000052</v>
      </c>
      <c r="BI25" s="17" cm="1">
        <f t="array" ref="BI25">FI[[#This Row],[29-May]]*(IF(FI[[#This Row],[Group Assignment]:[Group Assignment]] = "CHOW", 3.1, 4.9))</f>
        <v>73.989999999999981</v>
      </c>
      <c r="BJ25" s="17" cm="1">
        <f t="array" ref="BJ25">FI[[#This Row],[30-May]]*(IF(FI[[#This Row],[Group Assignment]:[Group Assignment]] = "CHOW", 3.1, 4.9))</f>
        <v>89.669999999999916</v>
      </c>
      <c r="BK25" s="17" cm="1">
        <f t="array" ref="BK25">FI[[#This Row],[31-May]]*(IF(FI[[#This Row],[Group Assignment]:[Group Assignment]] = "CHOW", 3.1, 4.9))</f>
        <v>62.230000000000089</v>
      </c>
      <c r="BL25" s="17" cm="1">
        <f t="array" ref="BL25">FI[[#This Row],[1-Jun]]*(IF(FI[[#This Row],[Group Assignment]:[Group Assignment]] = "CHOW", 3.1, 4.9))</f>
        <v>112.20999999999997</v>
      </c>
      <c r="BM25" s="17" cm="1">
        <f t="array" ref="BM25">FI[[#This Row],[2-Jun]]*(IF(FI[[#This Row],[Group Assignment]:[Group Assignment]] = "CHOW", 3.1, 4.9))</f>
        <v>65.169999999999987</v>
      </c>
      <c r="BN25" s="17" cm="1">
        <f t="array" ref="BN25">FI[[#This Row],[3-Jun]]*(IF(FI[[#This Row],[Group Assignment]:[Group Assignment]] = "CHOW", 3.1, 4.9))</f>
        <v>41.650000000000048</v>
      </c>
    </row>
    <row r="26" spans="1:66">
      <c r="A26" s="13">
        <v>61</v>
      </c>
      <c r="B26" t="s">
        <v>48</v>
      </c>
      <c r="C26" t="s">
        <v>46</v>
      </c>
      <c r="D26" t="s">
        <v>252</v>
      </c>
      <c r="E26" s="17"/>
      <c r="F26" s="17"/>
      <c r="G26" s="17"/>
      <c r="H26" s="17"/>
      <c r="I26" s="17"/>
      <c r="J26" s="17"/>
      <c r="K26" s="27">
        <f>FI[[#This Row],[9-Apr]]*3.1</f>
        <v>69.439999999999927</v>
      </c>
      <c r="L26" s="17" cm="1">
        <f t="array" ref="L26">FI[[#This Row],[10-Apr]]*(IF(FI[[#This Row],[Group Assignment]:[Group Assignment]] = "CHOW", 3.1, 4.9))</f>
        <v>111.71999999999996</v>
      </c>
      <c r="M26" s="17" cm="1">
        <f t="array" ref="M26">FI[[#This Row],[11-Apr]]*(IF(FI[[#This Row],[Group Assignment]:[Group Assignment]] = "CHOW", 3.1, 4.9))</f>
        <v>117.60000000000007</v>
      </c>
      <c r="N26" s="17" cm="1">
        <f t="array" ref="N26">FI[[#This Row],[12-Apr]]*(IF(FI[[#This Row],[Group Assignment]:[Group Assignment]] = "CHOW", 3.1, 4.9))</f>
        <v>68.110000000000014</v>
      </c>
      <c r="O26" s="17" cm="1">
        <f t="array" ref="O26">FI[[#This Row],[13-Apr]]*(IF(FI[[#This Row],[Group Assignment]:[Group Assignment]] = "CHOW", 3.1, 4.9))</f>
        <v>122.49999999999994</v>
      </c>
      <c r="P26" s="17" cm="1">
        <f t="array" ref="P26">FI[[#This Row],[14-Apr]]*(IF(FI[[#This Row],[Group Assignment]:[Group Assignment]] = "CHOW", 3.1, 4.9))</f>
        <v>109.27</v>
      </c>
      <c r="Q26" s="17" cm="1">
        <f t="array" ref="Q26">FI[[#This Row],[15-Apr]]*(IF(FI[[#This Row],[Group Assignment]:[Group Assignment]] = "CHOW", 3.1, 4.9))</f>
        <v>100.93999999999998</v>
      </c>
      <c r="R26" s="17" cm="1">
        <f t="array" ref="R26">FI[[#This Row],[16-Apr]]*(IF(FI[[#This Row],[Group Assignment]:[Group Assignment]] = "CHOW", 3.1, 4.9))</f>
        <v>95.550000000000011</v>
      </c>
      <c r="S26" s="17" cm="1">
        <f t="array" ref="S26">FI[[#This Row],[17-Apr]]*(IF(FI[[#This Row],[Group Assignment]:[Group Assignment]] = "CHOW", 3.1, 4.9))</f>
        <v>107.80000000000001</v>
      </c>
      <c r="T26" s="17" cm="1">
        <f t="array" ref="T26">FI[[#This Row],[18-Apr]]*(IF(FI[[#This Row],[Group Assignment]:[Group Assignment]] = "CHOW", 3.1, 4.9))</f>
        <v>101.42999999999995</v>
      </c>
      <c r="U26" s="17" cm="1">
        <f t="array" ref="U26">FI[[#This Row],[19-Apr]]*(IF(FI[[#This Row],[Group Assignment]:[Group Assignment]] = "CHOW", 3.1, 4.9))</f>
        <v>94.57</v>
      </c>
      <c r="V26" s="17" cm="1">
        <f t="array" ref="V26">FI[[#This Row],[20-Apr]]*(IF(FI[[#This Row],[Group Assignment]:[Group Assignment]] = "CHOW", 3.1, 4.9))</f>
        <v>102.40999999999997</v>
      </c>
      <c r="W26" s="17" cm="1">
        <f t="array" ref="W26">FI[[#This Row],[21-Apr]]*(IF(FI[[#This Row],[Group Assignment]:[Group Assignment]] = "CHOW", 3.1, 4.9))</f>
        <v>79.86999999999999</v>
      </c>
      <c r="X26" s="17" cm="1">
        <f t="array" ref="X26">FI[[#This Row],[22-Apr]]*(IF(FI[[#This Row],[Group Assignment]:[Group Assignment]] = "CHOW", 3.1, 4.9))</f>
        <v>90.65</v>
      </c>
      <c r="Y26" s="17" cm="1">
        <f t="array" ref="Y26">FI[[#This Row],[23-Apr]]*(IF(FI[[#This Row],[Group Assignment]:[Group Assignment]] = "CHOW", 3.1, 4.9))</f>
        <v>100.45000000000007</v>
      </c>
      <c r="Z26" s="17" cm="1">
        <f t="array" ref="Z26">FI[[#This Row],[24-Apr]]*(IF(FI[[#This Row],[Group Assignment]:[Group Assignment]] = "CHOW", 3.1, 4.9))</f>
        <v>96.529999999999944</v>
      </c>
      <c r="AA26" s="17" cm="1">
        <f t="array" ref="AA26">FI[[#This Row],[25-Apr]]*(IF(FI[[#This Row],[Group Assignment]:[Group Assignment]] = "CHOW", 3.1, 4.9))</f>
        <v>91.140000000000043</v>
      </c>
      <c r="AB26" s="17" cm="1">
        <f t="array" ref="AB26">FI[[#This Row],[26-Apr]]*(IF(FI[[#This Row],[Group Assignment]:[Group Assignment]] = "CHOW", 3.1, 4.9))</f>
        <v>91.139999999999972</v>
      </c>
      <c r="AC26" s="17" cm="1">
        <f t="array" ref="AC26">FI[[#This Row],[27-Apr]]*(IF(FI[[#This Row],[Group Assignment]:[Group Assignment]] = "CHOW", 3.1, 4.9))</f>
        <v>103.38999999999999</v>
      </c>
      <c r="AD26" s="17" cm="1">
        <f t="array" ref="AD26">FI[[#This Row],[28-Apr]]*(IF(FI[[#This Row],[Group Assignment]:[Group Assignment]] = "CHOW", 3.1, 4.9))</f>
        <v>84.770000000000039</v>
      </c>
      <c r="AE26" s="17" cm="1">
        <f t="array" ref="AE26">FI[[#This Row],[29-Apr]]*(IF(FI[[#This Row],[Group Assignment]:[Group Assignment]] = "CHOW", 3.1, 4.9))</f>
        <v>59.289999999999978</v>
      </c>
      <c r="AF26" s="17" cm="1">
        <f t="array" ref="AF26">FI[[#This Row],[30-Apr]]*(IF(FI[[#This Row],[Group Assignment]:[Group Assignment]] = "CHOW", 3.1, 4.9))</f>
        <v>65.169999999999987</v>
      </c>
      <c r="AG26" s="17" cm="1">
        <f t="array" ref="AG26">FI[[#This Row],[1-May]]*(IF(FI[[#This Row],[Group Assignment]:[Group Assignment]] = "CHOW", 3.1, 4.9))</f>
        <v>71.540000000000049</v>
      </c>
      <c r="AH26" s="17" cm="1">
        <f t="array" ref="AH26">FI[[#This Row],[2-May]]*(IF(FI[[#This Row],[Group Assignment]:[Group Assignment]] = "CHOW", 3.1, 4.9))</f>
        <v>87.710000000000036</v>
      </c>
      <c r="AI26" s="17" cm="1">
        <f t="array" ref="AI26">FI[[#This Row],[3-May]]*(IF(FI[[#This Row],[Group Assignment]:[Group Assignment]] = "CHOW", 3.1, 4.9))</f>
        <v>61.739999999999974</v>
      </c>
      <c r="AJ26" s="17" cm="1">
        <f t="array" ref="AJ26">FI[[#This Row],[4-May]]*(IF(FI[[#This Row],[Group Assignment]:[Group Assignment]] = "CHOW", 3.1, 4.9))</f>
        <v>102.41000000000004</v>
      </c>
      <c r="AK26" s="17" cm="1">
        <f t="array" ref="AK26">FI[[#This Row],[5-May]]*(IF(FI[[#This Row],[Group Assignment]:[Group Assignment]] = "CHOW", 3.1, 4.9))</f>
        <v>78.400000000000006</v>
      </c>
      <c r="AL26" s="17" cm="1">
        <f t="array" ref="AL26">FI[[#This Row],[6-May]]*(IF(FI[[#This Row],[Group Assignment]:[Group Assignment]] = "CHOW", 3.1, 4.9))</f>
        <v>67.619999999999919</v>
      </c>
      <c r="AM26" s="17" cm="1">
        <f t="array" ref="AM26">FI[[#This Row],[7-May]]*(IF(FI[[#This Row],[Group Assignment]:[Group Assignment]] = "CHOW", 3.1, 4.9))</f>
        <v>58.310000000000031</v>
      </c>
      <c r="AN26" s="17" cm="1">
        <f t="array" ref="AN26">FI[[#This Row],[8-May]]*(IF(FI[[#This Row],[Group Assignment]:[Group Assignment]] = "CHOW", 3.1, 4.9))</f>
        <v>75.460000000000036</v>
      </c>
      <c r="AO26" s="17" cm="1">
        <f t="array" ref="AO26">FI[[#This Row],[9-May]]*(IF(FI[[#This Row],[Group Assignment]:[Group Assignment]] = "CHOW", 3.1, 4.9))</f>
        <v>80.359999999999971</v>
      </c>
      <c r="AP26" s="17" cm="1">
        <f t="array" ref="AP26">FI[[#This Row],[10-May]]*(IF(FI[[#This Row],[Group Assignment]:[Group Assignment]] = "CHOW", 3.1, 4.9))</f>
        <v>70.069999999999993</v>
      </c>
      <c r="AQ26" s="17" cm="1">
        <f t="array" ref="AQ26">FI[[#This Row],[11-May]]*(IF(FI[[#This Row],[Group Assignment]:[Group Assignment]] = "CHOW", 3.1, 4.9))</f>
        <v>87.709999999999965</v>
      </c>
      <c r="AR26" s="17"/>
      <c r="AS26" s="17" cm="1">
        <f t="array" ref="AS26">FI[[#This Row],[13-May]]*(IF(FI[[#This Row],[Group Assignment]:[Group Assignment]] = "CHOW", 3.1, 4.9))</f>
        <v>147.49000000000007</v>
      </c>
      <c r="AT26" s="17" cm="1">
        <f t="array" ref="AT26">FI[[#This Row],[14-May]]*(IF(FI[[#This Row],[Group Assignment]:[Group Assignment]] = "CHOW", 3.1, 4.9))</f>
        <v>90.649999999999935</v>
      </c>
      <c r="AU26" s="17" cm="1">
        <f t="array" ref="AU26">FI[[#This Row],[15-May]]*(IF(FI[[#This Row],[Group Assignment]:[Group Assignment]] = "CHOW", 3.1, 4.9))</f>
        <v>73.5</v>
      </c>
      <c r="AV26" s="17" cm="1">
        <f t="array" ref="AV26">FI[[#This Row],[16-May]]*(IF(FI[[#This Row],[Group Assignment]:[Group Assignment]] = "CHOW", 3.1, 4.9))</f>
        <v>73.990000000000052</v>
      </c>
      <c r="AW26" s="17" cm="1">
        <f t="array" ref="AW26">FI[[#This Row],[17-May]]*(IF(FI[[#This Row],[Group Assignment]:[Group Assignment]] = "CHOW", 3.1, 4.9))</f>
        <v>90.160000000000039</v>
      </c>
      <c r="AX26" s="17" cm="1">
        <f t="array" ref="AX26">FI[[#This Row],[18-May]]*(IF(FI[[#This Row],[Group Assignment]:[Group Assignment]] = "CHOW", 3.1, 4.9))</f>
        <v>66.150000000000006</v>
      </c>
      <c r="AY26" s="17" cm="1">
        <f t="array" ref="AY26">FI[[#This Row],[19-May]]*(IF(FI[[#This Row],[Group Assignment]:[Group Assignment]] = "CHOW", 3.1, 4.9))</f>
        <v>83.29999999999994</v>
      </c>
      <c r="AZ26" s="17" cm="1">
        <f t="array" ref="AZ26">FI[[#This Row],[20-May]]*(IF(FI[[#This Row],[Group Assignment]:[Group Assignment]] = "CHOW", 3.1, 4.9))</f>
        <v>78.890000000000114</v>
      </c>
      <c r="BA26" s="17" cm="1">
        <f t="array" ref="BA26">FI[[#This Row],[21-May]]*(IF(FI[[#This Row],[Group Assignment]:[Group Assignment]] = "CHOW", 3.1, 4.9))</f>
        <v>87.709999999999894</v>
      </c>
      <c r="BB26" s="17" cm="1">
        <f t="array" ref="BB26">FI[[#This Row],[22-May]]*(IF(FI[[#This Row],[Group Assignment]:[Group Assignment]] = "CHOW", 3.1, 4.9))</f>
        <v>75.95</v>
      </c>
      <c r="BC26" s="17" cm="1">
        <f t="array" ref="BC26">FI[[#This Row],[23-May]]*(IF(FI[[#This Row],[Group Assignment]:[Group Assignment]] = "CHOW", 3.1, 4.9))</f>
        <v>71.539999999999978</v>
      </c>
      <c r="BD26" s="17" cm="1">
        <f t="array" ref="BD26">FI[[#This Row],[24-May]]*(IF(FI[[#This Row],[Group Assignment]:[Group Assignment]] = "CHOW", 3.1, 4.9))</f>
        <v>83.300000000000011</v>
      </c>
      <c r="BE26" s="17" cm="1">
        <f t="array" ref="BE26">FI[[#This Row],[25-May]]*(IF(FI[[#This Row],[Group Assignment]:[Group Assignment]] = "CHOW", 3.1, 4.9))</f>
        <v>98.489999999999981</v>
      </c>
      <c r="BF26" s="17" cm="1">
        <f t="array" ref="BF26">FI[[#This Row],[26-May]]*(IF(FI[[#This Row],[Group Assignment]:[Group Assignment]] = "CHOW", 3.1, 4.9))</f>
        <v>66.150000000000006</v>
      </c>
      <c r="BG26" s="17" cm="1">
        <f t="array" ref="BG26">FI[[#This Row],[27-May]]*(IF(FI[[#This Row],[Group Assignment]:[Group Assignment]] = "CHOW", 3.1, 4.9))</f>
        <v>65.660000000000039</v>
      </c>
      <c r="BH26" s="17" cm="1">
        <f t="array" ref="BH26">FI[[#This Row],[28-May]]*(IF(FI[[#This Row],[Group Assignment]:[Group Assignment]] = "CHOW", 3.1, 4.9))</f>
        <v>74.480000000000018</v>
      </c>
      <c r="BI26" s="17" cm="1">
        <f t="array" ref="BI26">FI[[#This Row],[29-May]]*(IF(FI[[#This Row],[Group Assignment]:[Group Assignment]] = "CHOW", 3.1, 4.9))</f>
        <v>61.739999999999974</v>
      </c>
      <c r="BJ26" s="17" cm="1">
        <f t="array" ref="BJ26">FI[[#This Row],[30-May]]*(IF(FI[[#This Row],[Group Assignment]:[Group Assignment]] = "CHOW", 3.1, 4.9))</f>
        <v>85.260000000000034</v>
      </c>
      <c r="BK26" s="17" cm="1">
        <f t="array" ref="BK26">FI[[#This Row],[31-May]]*(IF(FI[[#This Row],[Group Assignment]:[Group Assignment]] = "CHOW", 3.1, 4.9))</f>
        <v>77.420000000000059</v>
      </c>
      <c r="BL26" s="17" cm="1">
        <f t="array" ref="BL26">FI[[#This Row],[1-Jun]]*(IF(FI[[#This Row],[Group Assignment]:[Group Assignment]] = "CHOW", 3.1, 4.9))</f>
        <v>104.85999999999997</v>
      </c>
      <c r="BM26" s="17" cm="1">
        <f t="array" ref="BM26">FI[[#This Row],[2-Jun]]*(IF(FI[[#This Row],[Group Assignment]:[Group Assignment]] = "CHOW", 3.1, 4.9))</f>
        <v>67.130000000000024</v>
      </c>
      <c r="BN26" s="17" cm="1">
        <f t="array" ref="BN26">FI[[#This Row],[3-Jun]]*(IF(FI[[#This Row],[Group Assignment]:[Group Assignment]] = "CHOW", 3.1, 4.9))</f>
        <v>36.259999999999962</v>
      </c>
    </row>
    <row r="27" spans="1:66">
      <c r="A27" s="14">
        <v>62</v>
      </c>
      <c r="B27" t="s">
        <v>48</v>
      </c>
      <c r="C27" t="s">
        <v>45</v>
      </c>
      <c r="D27" t="s">
        <v>252</v>
      </c>
      <c r="E27" s="17"/>
      <c r="F27" s="17"/>
      <c r="G27" s="17"/>
      <c r="H27" s="17"/>
      <c r="I27" s="17"/>
      <c r="J27" s="17"/>
      <c r="K27" s="27">
        <f>FI[[#This Row],[9-Apr]]*3.1</f>
        <v>70.370000000000076</v>
      </c>
      <c r="L27" s="17" cm="1">
        <f t="array" ref="L27">FI[[#This Row],[10-Apr]]*(IF(FI[[#This Row],[Group Assignment]:[Group Assignment]] = "CHOW", 3.1, 4.9))</f>
        <v>66.34</v>
      </c>
      <c r="M27" s="17" cm="1">
        <f t="array" ref="M27">FI[[#This Row],[11-Apr]]*(IF(FI[[#This Row],[Group Assignment]:[Group Assignment]] = "CHOW", 3.1, 4.9))</f>
        <v>62.62</v>
      </c>
      <c r="N27" s="17" cm="1">
        <f t="array" ref="N27">FI[[#This Row],[12-Apr]]*(IF(FI[[#This Row],[Group Assignment]:[Group Assignment]] = "CHOW", 3.1, 4.9))</f>
        <v>67.58000000000014</v>
      </c>
      <c r="O27" s="17" cm="1">
        <f t="array" ref="O27">FI[[#This Row],[13-Apr]]*(IF(FI[[#This Row],[Group Assignment]:[Group Assignment]] = "CHOW", 3.1, 4.9))</f>
        <v>68.199999999999974</v>
      </c>
      <c r="P27" s="17" cm="1">
        <f t="array" ref="P27">FI[[#This Row],[14-Apr]]*(IF(FI[[#This Row],[Group Assignment]:[Group Assignment]] = "CHOW", 3.1, 4.9))</f>
        <v>76.569999999999936</v>
      </c>
      <c r="Q27" s="17" cm="1">
        <f t="array" ref="Q27">FI[[#This Row],[15-Apr]]*(IF(FI[[#This Row],[Group Assignment]:[Group Assignment]] = "CHOW", 3.1, 4.9))</f>
        <v>65.719999999999928</v>
      </c>
      <c r="R27" s="17" cm="1">
        <f t="array" ref="R27">FI[[#This Row],[16-Apr]]*(IF(FI[[#This Row],[Group Assignment]:[Group Assignment]] = "CHOW", 3.1, 4.9))</f>
        <v>66.650000000000063</v>
      </c>
      <c r="S27" s="17" cm="1">
        <f t="array" ref="S27">FI[[#This Row],[17-Apr]]*(IF(FI[[#This Row],[Group Assignment]:[Group Assignment]] = "CHOW", 3.1, 4.9))</f>
        <v>72.23</v>
      </c>
      <c r="T27" s="17" cm="1">
        <f t="array" ref="T27">FI[[#This Row],[18-Apr]]*(IF(FI[[#This Row],[Group Assignment]:[Group Assignment]] = "CHOW", 3.1, 4.9))</f>
        <v>67.270000000000138</v>
      </c>
      <c r="U27" s="17" cm="1">
        <f t="array" ref="U27">FI[[#This Row],[19-Apr]]*(IF(FI[[#This Row],[Group Assignment]:[Group Assignment]] = "CHOW", 3.1, 4.9))</f>
        <v>61.689999999999721</v>
      </c>
      <c r="V27" s="17" cm="1">
        <f t="array" ref="V27">FI[[#This Row],[20-Apr]]*(IF(FI[[#This Row],[Group Assignment]:[Group Assignment]] = "CHOW", 3.1, 4.9))</f>
        <v>73.160000000000139</v>
      </c>
      <c r="W27" s="17" cm="1">
        <f t="array" ref="W27">FI[[#This Row],[21-Apr]]*(IF(FI[[#This Row],[Group Assignment]:[Group Assignment]] = "CHOW", 3.1, 4.9))</f>
        <v>57.659999999999926</v>
      </c>
      <c r="X27" s="17" cm="1">
        <f t="array" ref="X27">FI[[#This Row],[22-Apr]]*(IF(FI[[#This Row],[Group Assignment]:[Group Assignment]] = "CHOW", 3.1, 4.9))</f>
        <v>70.680000000000064</v>
      </c>
      <c r="Y27" s="17" cm="1">
        <f t="array" ref="Y27">FI[[#This Row],[23-Apr]]*(IF(FI[[#This Row],[Group Assignment]:[Group Assignment]] = "CHOW", 3.1, 4.9))</f>
        <v>66.959999999999923</v>
      </c>
      <c r="Z27" s="17" cm="1">
        <f t="array" ref="Z27">FI[[#This Row],[24-Apr]]*(IF(FI[[#This Row],[Group Assignment]:[Group Assignment]] = "CHOW", 3.1, 4.9))</f>
        <v>70.680000000000007</v>
      </c>
      <c r="AA27" s="17" cm="1">
        <f t="array" ref="AA27">FI[[#This Row],[25-Apr]]*(IF(FI[[#This Row],[Group Assignment]:[Group Assignment]] = "CHOW", 3.1, 4.9))</f>
        <v>61.07</v>
      </c>
      <c r="AB27" s="17" cm="1">
        <f t="array" ref="AB27">FI[[#This Row],[26-Apr]]*(IF(FI[[#This Row],[Group Assignment]:[Group Assignment]] = "CHOW", 3.1, 4.9))</f>
        <v>66.960000000000221</v>
      </c>
      <c r="AC27" s="17" cm="1">
        <f t="array" ref="AC27">FI[[#This Row],[27-Apr]]*(IF(FI[[#This Row],[Group Assignment]:[Group Assignment]] = "CHOW", 3.1, 4.9))</f>
        <v>66.029999999999859</v>
      </c>
      <c r="AD27" s="17" cm="1">
        <f t="array" ref="AD27">FI[[#This Row],[28-Apr]]*(IF(FI[[#This Row],[Group Assignment]:[Group Assignment]] = "CHOW", 3.1, 4.9))</f>
        <v>74.710000000000136</v>
      </c>
      <c r="AE27" s="17" cm="1">
        <f t="array" ref="AE27">FI[[#This Row],[29-Apr]]*(IF(FI[[#This Row],[Group Assignment]:[Group Assignment]] = "CHOW", 3.1, 4.9))</f>
        <v>59.519999999999932</v>
      </c>
      <c r="AF27" s="17" cm="1">
        <f t="array" ref="AF27">FI[[#This Row],[30-Apr]]*(IF(FI[[#This Row],[Group Assignment]:[Group Assignment]] = "CHOW", 3.1, 4.9))</f>
        <v>68.819999999999794</v>
      </c>
      <c r="AG27" s="17" cm="1">
        <f t="array" ref="AG27">FI[[#This Row],[1-May]]*(IF(FI[[#This Row],[Group Assignment]:[Group Assignment]] = "CHOW", 3.1, 4.9))</f>
        <v>64.789999999999992</v>
      </c>
      <c r="AH27" s="17" cm="1">
        <f t="array" ref="AH27">FI[[#This Row],[2-May]]*(IF(FI[[#This Row],[Group Assignment]:[Group Assignment]] = "CHOW", 3.1, 4.9))</f>
        <v>80.600000000000151</v>
      </c>
      <c r="AI27" s="17" cm="1">
        <f t="array" ref="AI27">FI[[#This Row],[3-May]]*(IF(FI[[#This Row],[Group Assignment]:[Group Assignment]] = "CHOW", 3.1, 4.9))</f>
        <v>55.800000000000004</v>
      </c>
      <c r="AJ27" s="17" cm="1">
        <f t="array" ref="AJ27">FI[[#This Row],[4-May]]*(IF(FI[[#This Row],[Group Assignment]:[Group Assignment]] = "CHOW", 3.1, 4.9))</f>
        <v>81.840000000000046</v>
      </c>
      <c r="AK27" s="17" cm="1">
        <f t="array" ref="AK27">FI[[#This Row],[5-May]]*(IF(FI[[#This Row],[Group Assignment]:[Group Assignment]] = "CHOW", 3.1, 4.9))</f>
        <v>79.05</v>
      </c>
      <c r="AL27" s="17" cm="1">
        <f t="array" ref="AL27">FI[[#This Row],[6-May]]*(IF(FI[[#This Row],[Group Assignment]:[Group Assignment]] = "CHOW", 3.1, 4.9))</f>
        <v>62.619999999999727</v>
      </c>
      <c r="AM27" s="17" cm="1">
        <f t="array" ref="AM27">FI[[#This Row],[7-May]]*(IF(FI[[#This Row],[Group Assignment]:[Group Assignment]] = "CHOW", 3.1, 4.9))</f>
        <v>68.820000000000206</v>
      </c>
      <c r="AN27" s="17" cm="1">
        <f t="array" ref="AN27">FI[[#This Row],[8-May]]*(IF(FI[[#This Row],[Group Assignment]:[Group Assignment]] = "CHOW", 3.1, 4.9))</f>
        <v>78.120000000000076</v>
      </c>
      <c r="AO27" s="17" cm="1">
        <f t="array" ref="AO27">FI[[#This Row],[9-May]]*(IF(FI[[#This Row],[Group Assignment]:[Group Assignment]] = "CHOW", 3.1, 4.9))</f>
        <v>69.749999999999858</v>
      </c>
      <c r="AP27" s="17" cm="1">
        <f t="array" ref="AP27">FI[[#This Row],[10-May]]*(IF(FI[[#This Row],[Group Assignment]:[Group Assignment]] = "CHOW", 3.1, 4.9))</f>
        <v>68.2</v>
      </c>
      <c r="AQ27" s="17" cm="1">
        <f t="array" ref="AQ27">FI[[#This Row],[11-May]]*(IF(FI[[#This Row],[Group Assignment]:[Group Assignment]] = "CHOW", 3.1, 4.9))</f>
        <v>84.009999999999863</v>
      </c>
      <c r="AR27" s="17"/>
      <c r="AS27" s="17" cm="1">
        <f t="array" ref="AS27">FI[[#This Row],[13-May]]*(IF(FI[[#This Row],[Group Assignment]:[Group Assignment]] = "CHOW", 3.1, 4.9))</f>
        <v>150.04000000000022</v>
      </c>
      <c r="AT27" s="17" cm="1">
        <f t="array" ref="AT27">FI[[#This Row],[14-May]]*(IF(FI[[#This Row],[Group Assignment]:[Group Assignment]] = "CHOW", 3.1, 4.9))</f>
        <v>65.410000000000011</v>
      </c>
      <c r="AU27" s="17" cm="1">
        <f t="array" ref="AU27">FI[[#This Row],[15-May]]*(IF(FI[[#This Row],[Group Assignment]:[Group Assignment]] = "CHOW", 3.1, 4.9))</f>
        <v>70.680000000000007</v>
      </c>
      <c r="AV27" s="17" cm="1">
        <f t="array" ref="AV27">FI[[#This Row],[16-May]]*(IF(FI[[#This Row],[Group Assignment]:[Group Assignment]] = "CHOW", 3.1, 4.9))</f>
        <v>71.299999999999855</v>
      </c>
      <c r="AW27" s="17" cm="1">
        <f t="array" ref="AW27">FI[[#This Row],[17-May]]*(IF(FI[[#This Row],[Group Assignment]:[Group Assignment]] = "CHOW", 3.1, 4.9))</f>
        <v>74.400000000000006</v>
      </c>
      <c r="AX27" s="17" cm="1">
        <f t="array" ref="AX27">FI[[#This Row],[18-May]]*(IF(FI[[#This Row],[Group Assignment]:[Group Assignment]] = "CHOW", 3.1, 4.9))</f>
        <v>66.649999999999935</v>
      </c>
      <c r="AY27" s="17" cm="1">
        <f t="array" ref="AY27">FI[[#This Row],[19-May]]*(IF(FI[[#This Row],[Group Assignment]:[Group Assignment]] = "CHOW", 3.1, 4.9))</f>
        <v>71.920000000000172</v>
      </c>
      <c r="AZ27" s="17" cm="1">
        <f t="array" ref="AZ27">FI[[#This Row],[20-May]]*(IF(FI[[#This Row],[Group Assignment]:[Group Assignment]] = "CHOW", 3.1, 4.9))</f>
        <v>78.12</v>
      </c>
      <c r="BA27" s="17" cm="1">
        <f t="array" ref="BA27">FI[[#This Row],[21-May]]*(IF(FI[[#This Row],[Group Assignment]:[Group Assignment]] = "CHOW", 3.1, 4.9))</f>
        <v>68.819999999999965</v>
      </c>
      <c r="BB27" s="17" cm="1">
        <f t="array" ref="BB27">FI[[#This Row],[22-May]]*(IF(FI[[#This Row],[Group Assignment]:[Group Assignment]] = "CHOW", 3.1, 4.9))</f>
        <v>67.27</v>
      </c>
      <c r="BC27" s="17" cm="1">
        <f t="array" ref="BC27">FI[[#This Row],[23-May]]*(IF(FI[[#This Row],[Group Assignment]:[Group Assignment]] = "CHOW", 3.1, 4.9))</f>
        <v>84.010000000000076</v>
      </c>
      <c r="BD27" s="17" cm="1">
        <f t="array" ref="BD27">FI[[#This Row],[24-May]]*(IF(FI[[#This Row],[Group Assignment]:[Group Assignment]] = "CHOW", 3.1, 4.9))</f>
        <v>75.33</v>
      </c>
      <c r="BE27" s="17" cm="1">
        <f t="array" ref="BE27">FI[[#This Row],[25-May]]*(IF(FI[[#This Row],[Group Assignment]:[Group Assignment]] = "CHOW", 3.1, 4.9))</f>
        <v>81.219999999999928</v>
      </c>
      <c r="BF27" s="17" cm="1">
        <f t="array" ref="BF27">FI[[#This Row],[26-May]]*(IF(FI[[#This Row],[Group Assignment]:[Group Assignment]] = "CHOW", 3.1, 4.9))</f>
        <v>57.349999999999859</v>
      </c>
      <c r="BG27" s="17" cm="1">
        <f t="array" ref="BG27">FI[[#This Row],[27-May]]*(IF(FI[[#This Row],[Group Assignment]:[Group Assignment]] = "CHOW", 3.1, 4.9))</f>
        <v>70.369999999999933</v>
      </c>
      <c r="BH27" s="17" cm="1">
        <f t="array" ref="BH27">FI[[#This Row],[28-May]]*(IF(FI[[#This Row],[Group Assignment]:[Group Assignment]] = "CHOW", 3.1, 4.9))</f>
        <v>61.690000000000282</v>
      </c>
      <c r="BI27" s="17" cm="1">
        <f t="array" ref="BI27">FI[[#This Row],[29-May]]*(IF(FI[[#This Row],[Group Assignment]:[Group Assignment]] = "CHOW", 3.1, 4.9))</f>
        <v>70.679999999999865</v>
      </c>
      <c r="BJ27" s="17" cm="1">
        <f t="array" ref="BJ27">FI[[#This Row],[30-May]]*(IF(FI[[#This Row],[Group Assignment]:[Group Assignment]] = "CHOW", 3.1, 4.9))</f>
        <v>65.72</v>
      </c>
      <c r="BK27" s="17" cm="1">
        <f t="array" ref="BK27">FI[[#This Row],[31-May]]*(IF(FI[[#This Row],[Group Assignment]:[Group Assignment]] = "CHOW", 3.1, 4.9))</f>
        <v>66.030000000000143</v>
      </c>
      <c r="BL27" s="17" cm="1">
        <f t="array" ref="BL27">FI[[#This Row],[1-Jun]]*(IF(FI[[#This Row],[Group Assignment]:[Group Assignment]] = "CHOW", 3.1, 4.9))</f>
        <v>93.620000000000147</v>
      </c>
      <c r="BM27" s="17" cm="1">
        <f t="array" ref="BM27">FI[[#This Row],[2-Jun]]*(IF(FI[[#This Row],[Group Assignment]:[Group Assignment]] = "CHOW", 3.1, 4.9))</f>
        <v>67.579999999999714</v>
      </c>
      <c r="BN27" s="17" cm="1">
        <f t="array" ref="BN27">FI[[#This Row],[3-Jun]]*(IF(FI[[#This Row],[Group Assignment]:[Group Assignment]] = "CHOW", 3.1, 4.9))</f>
        <v>35.650000000000212</v>
      </c>
    </row>
    <row r="28" spans="1:66">
      <c r="A28" s="13">
        <v>63</v>
      </c>
      <c r="B28" t="s">
        <v>48</v>
      </c>
      <c r="C28" t="s">
        <v>47</v>
      </c>
      <c r="D28" t="s">
        <v>252</v>
      </c>
      <c r="E28" s="17"/>
      <c r="F28" s="17"/>
      <c r="G28" s="17"/>
      <c r="H28" s="17"/>
      <c r="I28" s="17"/>
      <c r="J28" s="17"/>
      <c r="K28" s="27">
        <f>FI[[#This Row],[9-Apr]]*3.1</f>
        <v>69.75</v>
      </c>
      <c r="L28" s="17" cm="1">
        <f t="array" ref="L28">FI[[#This Row],[10-Apr]]*(IF(FI[[#This Row],[Group Assignment]:[Group Assignment]] = "CHOW", 3.1, 4.9))</f>
        <v>83.790000000000049</v>
      </c>
      <c r="M28" s="17" cm="1">
        <f t="array" ref="M28">FI[[#This Row],[11-Apr]]*(IF(FI[[#This Row],[Group Assignment]:[Group Assignment]] = "CHOW", 3.1, 4.9))</f>
        <v>88.200000000000088</v>
      </c>
      <c r="N28" s="17" cm="1">
        <f t="array" ref="N28">FI[[#This Row],[12-Apr]]*(IF(FI[[#This Row],[Group Assignment]:[Group Assignment]] = "CHOW", 3.1, 4.9))</f>
        <v>96.529999999999987</v>
      </c>
      <c r="O28" s="17" cm="1">
        <f t="array" ref="O28">FI[[#This Row],[13-Apr]]*(IF(FI[[#This Row],[Group Assignment]:[Group Assignment]] = "CHOW", 3.1, 4.9))</f>
        <v>110.25000000000001</v>
      </c>
      <c r="P28" s="17" cm="1">
        <f t="array" ref="P28">FI[[#This Row],[14-Apr]]*(IF(FI[[#This Row],[Group Assignment]:[Group Assignment]] = "CHOW", 3.1, 4.9))</f>
        <v>113.68000000000002</v>
      </c>
      <c r="Q28" s="17" cm="1">
        <f t="array" ref="Q28">FI[[#This Row],[15-Apr]]*(IF(FI[[#This Row],[Group Assignment]:[Group Assignment]] = "CHOW", 3.1, 4.9))</f>
        <v>97.02</v>
      </c>
      <c r="R28" s="17" cm="1">
        <f t="array" ref="R28">FI[[#This Row],[16-Apr]]*(IF(FI[[#This Row],[Group Assignment]:[Group Assignment]] = "CHOW", 3.1, 4.9))</f>
        <v>98</v>
      </c>
      <c r="S28" s="17" cm="1">
        <f t="array" ref="S28">FI[[#This Row],[17-Apr]]*(IF(FI[[#This Row],[Group Assignment]:[Group Assignment]] = "CHOW", 3.1, 4.9))</f>
        <v>105.84000000000005</v>
      </c>
      <c r="T28" s="17" cm="1">
        <f t="array" ref="T28">FI[[#This Row],[18-Apr]]*(IF(FI[[#This Row],[Group Assignment]:[Group Assignment]] = "CHOW", 3.1, 4.9))</f>
        <v>111.22999999999995</v>
      </c>
      <c r="U28" s="17" cm="1">
        <f t="array" ref="U28">FI[[#This Row],[19-Apr]]*(IF(FI[[#This Row],[Group Assignment]:[Group Assignment]] = "CHOW", 3.1, 4.9))</f>
        <v>107.31000000000002</v>
      </c>
      <c r="V28" s="17" cm="1">
        <f t="array" ref="V28">FI[[#This Row],[20-Apr]]*(IF(FI[[#This Row],[Group Assignment]:[Group Assignment]] = "CHOW", 3.1, 4.9))</f>
        <v>113.18999999999998</v>
      </c>
      <c r="W28" s="17" cm="1">
        <f t="array" ref="W28">FI[[#This Row],[21-Apr]]*(IF(FI[[#This Row],[Group Assignment]:[Group Assignment]] = "CHOW", 3.1, 4.9))</f>
        <v>100.93999999999998</v>
      </c>
      <c r="X28" s="17" cm="1">
        <f t="array" ref="X28">FI[[#This Row],[22-Apr]]*(IF(FI[[#This Row],[Group Assignment]:[Group Assignment]] = "CHOW", 3.1, 4.9))</f>
        <v>86.240000000000052</v>
      </c>
      <c r="Y28" s="17" cm="1">
        <f t="array" ref="Y28">FI[[#This Row],[23-Apr]]*(IF(FI[[#This Row],[Group Assignment]:[Group Assignment]] = "CHOW", 3.1, 4.9))</f>
        <v>99.960000000000036</v>
      </c>
      <c r="Z28" s="17" cm="1">
        <f t="array" ref="Z28">FI[[#This Row],[24-Apr]]*(IF(FI[[#This Row],[Group Assignment]:[Group Assignment]] = "CHOW", 3.1, 4.9))</f>
        <v>97.020000000000067</v>
      </c>
      <c r="AA28" s="17" cm="1">
        <f t="array" ref="AA28">FI[[#This Row],[25-Apr]]*(IF(FI[[#This Row],[Group Assignment]:[Group Assignment]] = "CHOW", 3.1, 4.9))</f>
        <v>95.550000000000011</v>
      </c>
      <c r="AB28" s="17" cm="1">
        <f t="array" ref="AB28">FI[[#This Row],[26-Apr]]*(IF(FI[[#This Row],[Group Assignment]:[Group Assignment]] = "CHOW", 3.1, 4.9))</f>
        <v>78.889999999999972</v>
      </c>
      <c r="AC28" s="17" cm="1">
        <f t="array" ref="AC28">FI[[#This Row],[27-Apr]]*(IF(FI[[#This Row],[Group Assignment]:[Group Assignment]] = "CHOW", 3.1, 4.9))</f>
        <v>99.47</v>
      </c>
      <c r="AD28" s="17" cm="1">
        <f t="array" ref="AD28">FI[[#This Row],[28-Apr]]*(IF(FI[[#This Row],[Group Assignment]:[Group Assignment]] = "CHOW", 3.1, 4.9))</f>
        <v>99.960000000000036</v>
      </c>
      <c r="AE28" s="17" cm="1">
        <f t="array" ref="AE28">FI[[#This Row],[29-Apr]]*(IF(FI[[#This Row],[Group Assignment]:[Group Assignment]] = "CHOW", 3.1, 4.9))</f>
        <v>79.86999999999999</v>
      </c>
      <c r="AF28" s="17" cm="1">
        <f t="array" ref="AF28">FI[[#This Row],[30-Apr]]*(IF(FI[[#This Row],[Group Assignment]:[Group Assignment]] = "CHOW", 3.1, 4.9))</f>
        <v>77.910000000000039</v>
      </c>
      <c r="AG28" s="17" cm="1">
        <f t="array" ref="AG28">FI[[#This Row],[1-May]]*(IF(FI[[#This Row],[Group Assignment]:[Group Assignment]] = "CHOW", 3.1, 4.9))</f>
        <v>71.050000000000011</v>
      </c>
      <c r="AH28" s="17" cm="1">
        <f t="array" ref="AH28">FI[[#This Row],[2-May]]*(IF(FI[[#This Row],[Group Assignment]:[Group Assignment]] = "CHOW", 3.1, 4.9))</f>
        <v>99.47</v>
      </c>
      <c r="AI28" s="17" cm="1">
        <f t="array" ref="AI28">FI[[#This Row],[3-May]]*(IF(FI[[#This Row],[Group Assignment]:[Group Assignment]] = "CHOW", 3.1, 4.9))</f>
        <v>67.130000000000024</v>
      </c>
      <c r="AJ28" s="17" cm="1">
        <f t="array" ref="AJ28">FI[[#This Row],[4-May]]*(IF(FI[[#This Row],[Group Assignment]:[Group Assignment]] = "CHOW", 3.1, 4.9))</f>
        <v>110.25000000000001</v>
      </c>
      <c r="AK28" s="17" cm="1">
        <f t="array" ref="AK28">FI[[#This Row],[5-May]]*(IF(FI[[#This Row],[Group Assignment]:[Group Assignment]] = "CHOW", 3.1, 4.9))</f>
        <v>90.160000000000039</v>
      </c>
      <c r="AL28" s="17" cm="1">
        <f t="array" ref="AL28">FI[[#This Row],[6-May]]*(IF(FI[[#This Row],[Group Assignment]:[Group Assignment]] = "CHOW", 3.1, 4.9))</f>
        <v>70.070000000000064</v>
      </c>
      <c r="AM28" s="17" cm="1">
        <f t="array" ref="AM28">FI[[#This Row],[7-May]]*(IF(FI[[#This Row],[Group Assignment]:[Group Assignment]] = "CHOW", 3.1, 4.9))</f>
        <v>77.419999999999987</v>
      </c>
      <c r="AN28" s="17" cm="1">
        <f t="array" ref="AN28">FI[[#This Row],[8-May]]*(IF(FI[[#This Row],[Group Assignment]:[Group Assignment]] = "CHOW", 3.1, 4.9))</f>
        <v>76.930000000000021</v>
      </c>
      <c r="AO28" s="17" cm="1">
        <f t="array" ref="AO28">FI[[#This Row],[9-May]]*(IF(FI[[#This Row],[Group Assignment]:[Group Assignment]] = "CHOW", 3.1, 4.9))</f>
        <v>73.010000000000048</v>
      </c>
      <c r="AP28" s="17" cm="1">
        <f t="array" ref="AP28">FI[[#This Row],[10-May]]*(IF(FI[[#This Row],[Group Assignment]:[Group Assignment]] = "CHOW", 3.1, 4.9))</f>
        <v>88.689999999999984</v>
      </c>
      <c r="AQ28" s="17" cm="1">
        <f t="array" ref="AQ28">FI[[#This Row],[11-May]]*(IF(FI[[#This Row],[Group Assignment]:[Group Assignment]] = "CHOW", 3.1, 4.9))</f>
        <v>79.380000000000024</v>
      </c>
      <c r="AR28" s="17"/>
      <c r="AS28" s="17" cm="1">
        <f t="array" ref="AS28">FI[[#This Row],[13-May]]*(IF(FI[[#This Row],[Group Assignment]:[Group Assignment]] = "CHOW", 3.1, 4.9))</f>
        <v>144.05999999999997</v>
      </c>
      <c r="AT28" s="17" cm="1">
        <f t="array" ref="AT28">FI[[#This Row],[14-May]]*(IF(FI[[#This Row],[Group Assignment]:[Group Assignment]] = "CHOW", 3.1, 4.9))</f>
        <v>90.65</v>
      </c>
      <c r="AU28" s="17" cm="1">
        <f t="array" ref="AU28">FI[[#This Row],[15-May]]*(IF(FI[[#This Row],[Group Assignment]:[Group Assignment]] = "CHOW", 3.1, 4.9))</f>
        <v>90.160000000000039</v>
      </c>
      <c r="AV28" s="17" cm="1">
        <f t="array" ref="AV28">FI[[#This Row],[16-May]]*(IF(FI[[#This Row],[Group Assignment]:[Group Assignment]] = "CHOW", 3.1, 4.9))</f>
        <v>58.800000000000004</v>
      </c>
      <c r="AW28" s="17" cm="1">
        <f t="array" ref="AW28">FI[[#This Row],[17-May]]*(IF(FI[[#This Row],[Group Assignment]:[Group Assignment]] = "CHOW", 3.1, 4.9))</f>
        <v>88.689999999999984</v>
      </c>
      <c r="AX28" s="17" cm="1">
        <f t="array" ref="AX28">FI[[#This Row],[18-May]]*(IF(FI[[#This Row],[Group Assignment]:[Group Assignment]] = "CHOW", 3.1, 4.9))</f>
        <v>86.240000000000052</v>
      </c>
      <c r="AY28" s="17" cm="1">
        <f t="array" ref="AY28">FI[[#This Row],[19-May]]*(IF(FI[[#This Row],[Group Assignment]:[Group Assignment]] = "CHOW", 3.1, 4.9))</f>
        <v>72.030000000000015</v>
      </c>
      <c r="AZ28" s="17" cm="1">
        <f t="array" ref="AZ28">FI[[#This Row],[20-May]]*(IF(FI[[#This Row],[Group Assignment]:[Group Assignment]] = "CHOW", 3.1, 4.9))</f>
        <v>113.68000000000002</v>
      </c>
      <c r="BA28" s="17" cm="1">
        <f t="array" ref="BA28">FI[[#This Row],[21-May]]*(IF(FI[[#This Row],[Group Assignment]:[Group Assignment]] = "CHOW", 3.1, 4.9))</f>
        <v>79.380000000000024</v>
      </c>
      <c r="BB28" s="17" cm="1">
        <f t="array" ref="BB28">FI[[#This Row],[22-May]]*(IF(FI[[#This Row],[Group Assignment]:[Group Assignment]] = "CHOW", 3.1, 4.9))</f>
        <v>93.589999999999975</v>
      </c>
      <c r="BC28" s="17" cm="1">
        <f t="array" ref="BC28">FI[[#This Row],[23-May]]*(IF(FI[[#This Row],[Group Assignment]:[Group Assignment]] = "CHOW", 3.1, 4.9))</f>
        <v>82.810000000000031</v>
      </c>
      <c r="BD28" s="17" cm="1">
        <f t="array" ref="BD28">FI[[#This Row],[24-May]]*(IF(FI[[#This Row],[Group Assignment]:[Group Assignment]] = "CHOW", 3.1, 4.9))</f>
        <v>85.260000000000034</v>
      </c>
      <c r="BE28" s="17" cm="1">
        <f t="array" ref="BE28">FI[[#This Row],[25-May]]*(IF(FI[[#This Row],[Group Assignment]:[Group Assignment]] = "CHOW", 3.1, 4.9))</f>
        <v>137.69000000000011</v>
      </c>
      <c r="BF28" s="17" cm="1">
        <f t="array" ref="BF28">FI[[#This Row],[26-May]]*(IF(FI[[#This Row],[Group Assignment]:[Group Assignment]] = "CHOW", 3.1, 4.9))</f>
        <v>61.739999999999974</v>
      </c>
      <c r="BG28" s="17" cm="1">
        <f t="array" ref="BG28">FI[[#This Row],[27-May]]*(IF(FI[[#This Row],[Group Assignment]:[Group Assignment]] = "CHOW", 3.1, 4.9))</f>
        <v>79.86999999999999</v>
      </c>
      <c r="BH28" s="17" cm="1">
        <f t="array" ref="BH28">FI[[#This Row],[28-May]]*(IF(FI[[#This Row],[Group Assignment]:[Group Assignment]] = "CHOW", 3.1, 4.9))</f>
        <v>83.789999999999978</v>
      </c>
      <c r="BI28" s="17" cm="1">
        <f t="array" ref="BI28">FI[[#This Row],[29-May]]*(IF(FI[[#This Row],[Group Assignment]:[Group Assignment]] = "CHOW", 3.1, 4.9))</f>
        <v>78.400000000000006</v>
      </c>
      <c r="BJ28" s="17" cm="1">
        <f t="array" ref="BJ28">FI[[#This Row],[30-May]]*(IF(FI[[#This Row],[Group Assignment]:[Group Assignment]] = "CHOW", 3.1, 4.9))</f>
        <v>93.589999999999975</v>
      </c>
      <c r="BK28" s="17" cm="1">
        <f t="array" ref="BK28">FI[[#This Row],[31-May]]*(IF(FI[[#This Row],[Group Assignment]:[Group Assignment]] = "CHOW", 3.1, 4.9))</f>
        <v>84.77</v>
      </c>
      <c r="BL28" s="17" cm="1">
        <f t="array" ref="BL28">FI[[#This Row],[1-Jun]]*(IF(FI[[#This Row],[Group Assignment]:[Group Assignment]] = "CHOW", 3.1, 4.9))</f>
        <v>104.85999999999997</v>
      </c>
      <c r="BM28" s="17" cm="1">
        <f t="array" ref="BM28">FI[[#This Row],[2-Jun]]*(IF(FI[[#This Row],[Group Assignment]:[Group Assignment]] = "CHOW", 3.1, 4.9))</f>
        <v>79.870000000000061</v>
      </c>
      <c r="BN28" s="17" cm="1">
        <f t="array" ref="BN28">FI[[#This Row],[3-Jun]]*(IF(FI[[#This Row],[Group Assignment]:[Group Assignment]] = "CHOW", 3.1, 4.9))</f>
        <v>49</v>
      </c>
    </row>
    <row r="29" spans="1:66">
      <c r="A29" s="14">
        <v>64</v>
      </c>
      <c r="B29" t="s">
        <v>48</v>
      </c>
      <c r="C29" t="s">
        <v>45</v>
      </c>
      <c r="D29" t="s">
        <v>252</v>
      </c>
      <c r="E29" s="17"/>
      <c r="F29" s="17"/>
      <c r="G29" s="17"/>
      <c r="H29" s="17"/>
      <c r="I29" s="17"/>
      <c r="J29" s="17"/>
      <c r="K29" s="27">
        <f>FI[[#This Row],[9-Apr]]*3.1</f>
        <v>71.92</v>
      </c>
      <c r="L29" s="17" cm="1">
        <f t="array" ref="L29">FI[[#This Row],[10-Apr]]*(IF(FI[[#This Row],[Group Assignment]:[Group Assignment]] = "CHOW", 3.1, 4.9))</f>
        <v>75.330000000000041</v>
      </c>
      <c r="M29" s="17" cm="1">
        <f t="array" ref="M29">FI[[#This Row],[11-Apr]]*(IF(FI[[#This Row],[Group Assignment]:[Group Assignment]] = "CHOW", 3.1, 4.9))</f>
        <v>83.390000000000043</v>
      </c>
      <c r="N29" s="17" cm="1">
        <f t="array" ref="N29">FI[[#This Row],[12-Apr]]*(IF(FI[[#This Row],[Group Assignment]:[Group Assignment]] = "CHOW", 3.1, 4.9))</f>
        <v>78.739999999999895</v>
      </c>
      <c r="O29" s="17" cm="1">
        <f t="array" ref="O29">FI[[#This Row],[13-Apr]]*(IF(FI[[#This Row],[Group Assignment]:[Group Assignment]] = "CHOW", 3.1, 4.9))</f>
        <v>93</v>
      </c>
      <c r="P29" s="17" cm="1">
        <f t="array" ref="P29">FI[[#This Row],[14-Apr]]*(IF(FI[[#This Row],[Group Assignment]:[Group Assignment]] = "CHOW", 3.1, 4.9))</f>
        <v>86.490000000000137</v>
      </c>
      <c r="Q29" s="17" cm="1">
        <f t="array" ref="Q29">FI[[#This Row],[15-Apr]]*(IF(FI[[#This Row],[Group Assignment]:[Group Assignment]] = "CHOW", 3.1, 4.9))</f>
        <v>81.840000000000146</v>
      </c>
      <c r="R29" s="17" cm="1">
        <f t="array" ref="R29">FI[[#This Row],[16-Apr]]*(IF(FI[[#This Row],[Group Assignment]:[Group Assignment]] = "CHOW", 3.1, 4.9))</f>
        <v>88.039999999999935</v>
      </c>
      <c r="S29" s="17" cm="1">
        <f t="array" ref="S29">FI[[#This Row],[17-Apr]]*(IF(FI[[#This Row],[Group Assignment]:[Group Assignment]] = "CHOW", 3.1, 4.9))</f>
        <v>83.700000000000074</v>
      </c>
      <c r="T29" s="17" cm="1">
        <f t="array" ref="T29">FI[[#This Row],[18-Apr]]*(IF(FI[[#This Row],[Group Assignment]:[Group Assignment]] = "CHOW", 3.1, 4.9))</f>
        <v>105.08999999999993</v>
      </c>
      <c r="U29" s="17" cm="1">
        <f t="array" ref="U29">FI[[#This Row],[19-Apr]]*(IF(FI[[#This Row],[Group Assignment]:[Group Assignment]] = "CHOW", 3.1, 4.9))</f>
        <v>74.089999999999861</v>
      </c>
      <c r="V29" s="17" cm="1">
        <f t="array" ref="V29">FI[[#This Row],[20-Apr]]*(IF(FI[[#This Row],[Group Assignment]:[Group Assignment]] = "CHOW", 3.1, 4.9))</f>
        <v>93</v>
      </c>
      <c r="W29" s="17" cm="1">
        <f t="array" ref="W29">FI[[#This Row],[21-Apr]]*(IF(FI[[#This Row],[Group Assignment]:[Group Assignment]] = "CHOW", 3.1, 4.9))</f>
        <v>89.589999999999861</v>
      </c>
      <c r="X29" s="17" cm="1">
        <f t="array" ref="X29">FI[[#This Row],[22-Apr]]*(IF(FI[[#This Row],[Group Assignment]:[Group Assignment]] = "CHOW", 3.1, 4.9))</f>
        <v>86.800000000000139</v>
      </c>
      <c r="Y29" s="17" cm="1">
        <f t="array" ref="Y29">FI[[#This Row],[23-Apr]]*(IF(FI[[#This Row],[Group Assignment]:[Group Assignment]] = "CHOW", 3.1, 4.9))</f>
        <v>91.449999999999861</v>
      </c>
      <c r="Z29" s="17" cm="1">
        <f t="array" ref="Z29">FI[[#This Row],[24-Apr]]*(IF(FI[[#This Row],[Group Assignment]:[Group Assignment]] = "CHOW", 3.1, 4.9))</f>
        <v>73.47</v>
      </c>
      <c r="AA29" s="17" cm="1">
        <f t="array" ref="AA29">FI[[#This Row],[25-Apr]]*(IF(FI[[#This Row],[Group Assignment]:[Group Assignment]] = "CHOW", 3.1, 4.9))</f>
        <v>86.179999999999922</v>
      </c>
      <c r="AB29" s="17" cm="1">
        <f t="array" ref="AB29">FI[[#This Row],[26-Apr]]*(IF(FI[[#This Row],[Group Assignment]:[Group Assignment]] = "CHOW", 3.1, 4.9))</f>
        <v>81.530000000000072</v>
      </c>
      <c r="AC29" s="17" cm="1">
        <f t="array" ref="AC29">FI[[#This Row],[27-Apr]]*(IF(FI[[#This Row],[Group Assignment]:[Group Assignment]] = "CHOW", 3.1, 4.9))</f>
        <v>91.13999999999993</v>
      </c>
      <c r="AD29" s="17" cm="1">
        <f t="array" ref="AD29">FI[[#This Row],[28-Apr]]*(IF(FI[[#This Row],[Group Assignment]:[Group Assignment]] = "CHOW", 3.1, 4.9))</f>
        <v>87.110000000000213</v>
      </c>
      <c r="AE29" s="17" cm="1">
        <f t="array" ref="AE29">FI[[#This Row],[29-Apr]]*(IF(FI[[#This Row],[Group Assignment]:[Group Assignment]] = "CHOW", 3.1, 4.9))</f>
        <v>85.249999999999716</v>
      </c>
      <c r="AF29" s="17" cm="1">
        <f t="array" ref="AF29">FI[[#This Row],[30-Apr]]*(IF(FI[[#This Row],[Group Assignment]:[Group Assignment]] = "CHOW", 3.1, 4.9))</f>
        <v>82.460000000000079</v>
      </c>
      <c r="AG29" s="17" cm="1">
        <f t="array" ref="AG29">FI[[#This Row],[1-May]]*(IF(FI[[#This Row],[Group Assignment]:[Group Assignment]] = "CHOW", 3.1, 4.9))</f>
        <v>89.900000000000148</v>
      </c>
      <c r="AH29" s="17" cm="1">
        <f t="array" ref="AH29">FI[[#This Row],[2-May]]*(IF(FI[[#This Row],[Group Assignment]:[Group Assignment]] = "CHOW", 3.1, 4.9))</f>
        <v>98.57999999999997</v>
      </c>
      <c r="AI29" s="17" cm="1">
        <f t="array" ref="AI29">FI[[#This Row],[3-May]]*(IF(FI[[#This Row],[Group Assignment]:[Group Assignment]] = "CHOW", 3.1, 4.9))</f>
        <v>69.75</v>
      </c>
      <c r="AJ29" s="17" cm="1">
        <f t="array" ref="AJ29">FI[[#This Row],[4-May]]*(IF(FI[[#This Row],[Group Assignment]:[Group Assignment]] = "CHOW", 3.1, 4.9))</f>
        <v>98.579999999999927</v>
      </c>
      <c r="AK29" s="17" cm="1">
        <f t="array" ref="AK29">FI[[#This Row],[5-May]]*(IF(FI[[#This Row],[Group Assignment]:[Group Assignment]] = "CHOW", 3.1, 4.9))</f>
        <v>100.44000000000015</v>
      </c>
      <c r="AL29" s="17" cm="1">
        <f t="array" ref="AL29">FI[[#This Row],[6-May]]*(IF(FI[[#This Row],[Group Assignment]:[Group Assignment]] = "CHOW", 3.1, 4.9))</f>
        <v>74.709999999999866</v>
      </c>
      <c r="AM29" s="17" cm="1">
        <f t="array" ref="AM29">FI[[#This Row],[7-May]]*(IF(FI[[#This Row],[Group Assignment]:[Group Assignment]] = "CHOW", 3.1, 4.9))</f>
        <v>78.430000000000064</v>
      </c>
      <c r="AN29" s="17" cm="1">
        <f t="array" ref="AN29">FI[[#This Row],[8-May]]*(IF(FI[[#This Row],[Group Assignment]:[Group Assignment]] = "CHOW", 3.1, 4.9))</f>
        <v>95.790000000000219</v>
      </c>
      <c r="AO29" s="17" cm="1">
        <f t="array" ref="AO29">FI[[#This Row],[9-May]]*(IF(FI[[#This Row],[Group Assignment]:[Group Assignment]] = "CHOW", 3.1, 4.9))</f>
        <v>74.089999999999932</v>
      </c>
      <c r="AP29" s="17" cm="1">
        <f t="array" ref="AP29">FI[[#This Row],[10-May]]*(IF(FI[[#This Row],[Group Assignment]:[Group Assignment]] = "CHOW", 3.1, 4.9))</f>
        <v>80.910000000000011</v>
      </c>
      <c r="AQ29" s="17" cm="1">
        <f t="array" ref="AQ29">FI[[#This Row],[11-May]]*(IF(FI[[#This Row],[Group Assignment]:[Group Assignment]] = "CHOW", 3.1, 4.9))</f>
        <v>90.829999999999856</v>
      </c>
      <c r="AR29" s="17"/>
      <c r="AS29" s="17" cm="1">
        <f t="array" ref="AS29">FI[[#This Row],[13-May]]*(IF(FI[[#This Row],[Group Assignment]:[Group Assignment]] = "CHOW", 3.1, 4.9))</f>
        <v>183.21000000000004</v>
      </c>
      <c r="AT29" s="17" cm="1">
        <f t="array" ref="AT29">FI[[#This Row],[14-May]]*(IF(FI[[#This Row],[Group Assignment]:[Group Assignment]] = "CHOW", 3.1, 4.9))</f>
        <v>74.400000000000063</v>
      </c>
      <c r="AU29" s="17" cm="1">
        <f t="array" ref="AU29">FI[[#This Row],[15-May]]*(IF(FI[[#This Row],[Group Assignment]:[Group Assignment]] = "CHOW", 3.1, 4.9))</f>
        <v>88.349999999999937</v>
      </c>
      <c r="AV29" s="17" cm="1">
        <f t="array" ref="AV29">FI[[#This Row],[16-May]]*(IF(FI[[#This Row],[Group Assignment]:[Group Assignment]] = "CHOW", 3.1, 4.9))</f>
        <v>85.870000000000104</v>
      </c>
      <c r="AW29" s="17" cm="1">
        <f t="array" ref="AW29">FI[[#This Row],[17-May]]*(IF(FI[[#This Row],[Group Assignment]:[Group Assignment]] = "CHOW", 3.1, 4.9))</f>
        <v>83.39</v>
      </c>
      <c r="AX29" s="17" cm="1">
        <f t="array" ref="AX29">FI[[#This Row],[18-May]]*(IF(FI[[#This Row],[Group Assignment]:[Group Assignment]] = "CHOW", 3.1, 4.9))</f>
        <v>65.099999999999966</v>
      </c>
      <c r="AY29" s="17" cm="1">
        <f t="array" ref="AY29">FI[[#This Row],[19-May]]*(IF(FI[[#This Row],[Group Assignment]:[Group Assignment]] = "CHOW", 3.1, 4.9))</f>
        <v>96.410000000000011</v>
      </c>
      <c r="AZ29" s="17" cm="1">
        <f t="array" ref="AZ29">FI[[#This Row],[20-May]]*(IF(FI[[#This Row],[Group Assignment]:[Group Assignment]] = "CHOW", 3.1, 4.9))</f>
        <v>79.67</v>
      </c>
      <c r="BA29" s="17" cm="1">
        <f t="array" ref="BA29">FI[[#This Row],[21-May]]*(IF(FI[[#This Row],[Group Assignment]:[Group Assignment]] = "CHOW", 3.1, 4.9))</f>
        <v>85.869999999999791</v>
      </c>
      <c r="BB29" s="17" cm="1">
        <f t="array" ref="BB29">FI[[#This Row],[22-May]]*(IF(FI[[#This Row],[Group Assignment]:[Group Assignment]] = "CHOW", 3.1, 4.9))</f>
        <v>69.130000000000067</v>
      </c>
      <c r="BC29" s="17" cm="1">
        <f t="array" ref="BC29">FI[[#This Row],[23-May]]*(IF(FI[[#This Row],[Group Assignment]:[Group Assignment]] = "CHOW", 3.1, 4.9))</f>
        <v>87.110000000000113</v>
      </c>
      <c r="BD29" s="17" cm="1">
        <f t="array" ref="BD29">FI[[#This Row],[24-May]]*(IF(FI[[#This Row],[Group Assignment]:[Group Assignment]] = "CHOW", 3.1, 4.9))</f>
        <v>84.320000000000036</v>
      </c>
      <c r="BE29" s="17" cm="1">
        <f t="array" ref="BE29">FI[[#This Row],[25-May]]*(IF(FI[[#This Row],[Group Assignment]:[Group Assignment]] = "CHOW", 3.1, 4.9))</f>
        <v>100.44000000000023</v>
      </c>
      <c r="BF29" s="17" cm="1">
        <f t="array" ref="BF29">FI[[#This Row],[26-May]]*(IF(FI[[#This Row],[Group Assignment]:[Group Assignment]] = "CHOW", 3.1, 4.9))</f>
        <v>69.129999999999868</v>
      </c>
      <c r="BG29" s="17" cm="1">
        <f t="array" ref="BG29">FI[[#This Row],[27-May]]*(IF(FI[[#This Row],[Group Assignment]:[Group Assignment]] = "CHOW", 3.1, 4.9))</f>
        <v>69.44000000000014</v>
      </c>
      <c r="BH29" s="17" cm="1">
        <f t="array" ref="BH29">FI[[#This Row],[28-May]]*(IF(FI[[#This Row],[Group Assignment]:[Group Assignment]] = "CHOW", 3.1, 4.9))</f>
        <v>77.499999999999716</v>
      </c>
      <c r="BI29" s="17" cm="1">
        <f t="array" ref="BI29">FI[[#This Row],[29-May]]*(IF(FI[[#This Row],[Group Assignment]:[Group Assignment]] = "CHOW", 3.1, 4.9))</f>
        <v>69.750000000000142</v>
      </c>
      <c r="BJ29" s="17" cm="1">
        <f t="array" ref="BJ29">FI[[#This Row],[30-May]]*(IF(FI[[#This Row],[Group Assignment]:[Group Assignment]] = "CHOW", 3.1, 4.9))</f>
        <v>77.189999999999785</v>
      </c>
      <c r="BK29" s="17" cm="1">
        <f t="array" ref="BK29">FI[[#This Row],[31-May]]*(IF(FI[[#This Row],[Group Assignment]:[Group Assignment]] = "CHOW", 3.1, 4.9))</f>
        <v>83.700000000000287</v>
      </c>
      <c r="BL29" s="17" cm="1">
        <f t="array" ref="BL29">FI[[#This Row],[1-Jun]]*(IF(FI[[#This Row],[Group Assignment]:[Group Assignment]] = "CHOW", 3.1, 4.9))</f>
        <v>114.69999999999993</v>
      </c>
      <c r="BM29" s="17" cm="1">
        <f t="array" ref="BM29">FI[[#This Row],[2-Jun]]*(IF(FI[[#This Row],[Group Assignment]:[Group Assignment]] = "CHOW", 3.1, 4.9))</f>
        <v>86.800000000000068</v>
      </c>
      <c r="BN29" s="17" cm="1">
        <f t="array" ref="BN29">FI[[#This Row],[3-Jun]]*(IF(FI[[#This Row],[Group Assignment]:[Group Assignment]] = "CHOW", 3.1, 4.9))</f>
        <v>31</v>
      </c>
    </row>
    <row r="30" spans="1:66">
      <c r="A30" s="13">
        <v>65</v>
      </c>
      <c r="B30" t="s">
        <v>48</v>
      </c>
      <c r="C30" t="s">
        <v>46</v>
      </c>
      <c r="D30" t="s">
        <v>252</v>
      </c>
      <c r="E30" s="17"/>
      <c r="F30" s="17"/>
      <c r="G30" s="17"/>
      <c r="H30" s="17"/>
      <c r="I30" s="17"/>
      <c r="J30" s="17"/>
      <c r="K30" s="27">
        <f>FI[[#This Row],[9-Apr]]*3.1</f>
        <v>79.050000000000068</v>
      </c>
      <c r="L30" s="17" cm="1">
        <f t="array" ref="L30">FI[[#This Row],[10-Apr]]*(IF(FI[[#This Row],[Group Assignment]:[Group Assignment]] = "CHOW", 3.1, 4.9))</f>
        <v>114.16999999999999</v>
      </c>
      <c r="M30" s="17" cm="1">
        <f t="array" ref="M30">FI[[#This Row],[11-Apr]]*(IF(FI[[#This Row],[Group Assignment]:[Group Assignment]] = "CHOW", 3.1, 4.9))</f>
        <v>140.63000000000002</v>
      </c>
      <c r="N30" s="17" cm="1">
        <f t="array" ref="N30">FI[[#This Row],[12-Apr]]*(IF(FI[[#This Row],[Group Assignment]:[Group Assignment]] = "CHOW", 3.1, 4.9))</f>
        <v>99.960000000000036</v>
      </c>
      <c r="O30" s="17" cm="1">
        <f t="array" ref="O30">FI[[#This Row],[13-Apr]]*(IF(FI[[#This Row],[Group Assignment]:[Group Assignment]] = "CHOW", 3.1, 4.9))</f>
        <v>125.43999999999998</v>
      </c>
      <c r="P30" s="17" cm="1">
        <f t="array" ref="P30">FI[[#This Row],[14-Apr]]*(IF(FI[[#This Row],[Group Assignment]:[Group Assignment]] = "CHOW", 3.1, 4.9))</f>
        <v>131.32</v>
      </c>
      <c r="Q30" s="17" cm="1">
        <f t="array" ref="Q30">FI[[#This Row],[15-Apr]]*(IF(FI[[#This Row],[Group Assignment]:[Group Assignment]] = "CHOW", 3.1, 4.9))</f>
        <v>108.28999999999998</v>
      </c>
      <c r="R30" s="17" cm="1">
        <f t="array" ref="R30">FI[[#This Row],[16-Apr]]*(IF(FI[[#This Row],[Group Assignment]:[Group Assignment]] = "CHOW", 3.1, 4.9))</f>
        <v>131.80999999999997</v>
      </c>
      <c r="S30" s="17" cm="1">
        <f t="array" ref="S30">FI[[#This Row],[17-Apr]]*(IF(FI[[#This Row],[Group Assignment]:[Group Assignment]] = "CHOW", 3.1, 4.9))</f>
        <v>114.17000000000006</v>
      </c>
      <c r="T30" s="17" cm="1">
        <f t="array" ref="T30">FI[[#This Row],[18-Apr]]*(IF(FI[[#This Row],[Group Assignment]:[Group Assignment]] = "CHOW", 3.1, 4.9))</f>
        <v>118.08999999999997</v>
      </c>
      <c r="U30" s="17" cm="1">
        <f t="array" ref="U30">FI[[#This Row],[19-Apr]]*(IF(FI[[#This Row],[Group Assignment]:[Group Assignment]] = "CHOW", 3.1, 4.9))</f>
        <v>98.000000000000071</v>
      </c>
      <c r="V30" s="17" cm="1">
        <f t="array" ref="V30">FI[[#This Row],[20-Apr]]*(IF(FI[[#This Row],[Group Assignment]:[Group Assignment]] = "CHOW", 3.1, 4.9))</f>
        <v>137.69000000000003</v>
      </c>
      <c r="W30" s="17" cm="1">
        <f t="array" ref="W30">FI[[#This Row],[21-Apr]]*(IF(FI[[#This Row],[Group Assignment]:[Group Assignment]] = "CHOW", 3.1, 4.9))</f>
        <v>82.320000000000064</v>
      </c>
      <c r="X30" s="17" cm="1">
        <f t="array" ref="X30">FI[[#This Row],[22-Apr]]*(IF(FI[[#This Row],[Group Assignment]:[Group Assignment]] = "CHOW", 3.1, 4.9))</f>
        <v>95.550000000000011</v>
      </c>
      <c r="Y30" s="17" cm="1">
        <f t="array" ref="Y30">FI[[#This Row],[23-Apr]]*(IF(FI[[#This Row],[Group Assignment]:[Group Assignment]] = "CHOW", 3.1, 4.9))</f>
        <v>97.509999999999962</v>
      </c>
      <c r="Z30" s="17" cm="1">
        <f t="array" ref="Z30">FI[[#This Row],[24-Apr]]*(IF(FI[[#This Row],[Group Assignment]:[Group Assignment]] = "CHOW", 3.1, 4.9))</f>
        <v>103.88000000000009</v>
      </c>
      <c r="AA30" s="17" cm="1">
        <f t="array" ref="AA30">FI[[#This Row],[25-Apr]]*(IF(FI[[#This Row],[Group Assignment]:[Group Assignment]] = "CHOW", 3.1, 4.9))</f>
        <v>98.979999999999947</v>
      </c>
      <c r="AB30" s="17" cm="1">
        <f t="array" ref="AB30">FI[[#This Row],[26-Apr]]*(IF(FI[[#This Row],[Group Assignment]:[Group Assignment]] = "CHOW", 3.1, 4.9))</f>
        <v>89.669999999999987</v>
      </c>
      <c r="AC30" s="17" cm="1">
        <f t="array" ref="AC30">FI[[#This Row],[27-Apr]]*(IF(FI[[#This Row],[Group Assignment]:[Group Assignment]] = "CHOW", 3.1, 4.9))</f>
        <v>101.42999999999995</v>
      </c>
      <c r="AD30" s="17" cm="1">
        <f t="array" ref="AD30">FI[[#This Row],[28-Apr]]*(IF(FI[[#This Row],[Group Assignment]:[Group Assignment]] = "CHOW", 3.1, 4.9))</f>
        <v>78.890000000000043</v>
      </c>
      <c r="AE30" s="17" cm="1">
        <f t="array" ref="AE30">FI[[#This Row],[29-Apr]]*(IF(FI[[#This Row],[Group Assignment]:[Group Assignment]] = "CHOW", 3.1, 4.9))</f>
        <v>75.459999999999965</v>
      </c>
      <c r="AF30" s="17" cm="1">
        <f t="array" ref="AF30">FI[[#This Row],[30-Apr]]*(IF(FI[[#This Row],[Group Assignment]:[Group Assignment]] = "CHOW", 3.1, 4.9))</f>
        <v>84.77</v>
      </c>
      <c r="AG30" s="17" cm="1">
        <f t="array" ref="AG30">FI[[#This Row],[1-May]]*(IF(FI[[#This Row],[Group Assignment]:[Group Assignment]] = "CHOW", 3.1, 4.9))</f>
        <v>87.22</v>
      </c>
      <c r="AH30" s="17" cm="1">
        <f t="array" ref="AH30">FI[[#This Row],[2-May]]*(IF(FI[[#This Row],[Group Assignment]:[Group Assignment]] = "CHOW", 3.1, 4.9))</f>
        <v>107.79999999999997</v>
      </c>
      <c r="AI30" s="17" cm="1">
        <f t="array" ref="AI30">FI[[#This Row],[3-May]]*(IF(FI[[#This Row],[Group Assignment]:[Group Assignment]] = "CHOW", 3.1, 4.9))</f>
        <v>80.360000000000028</v>
      </c>
      <c r="AJ30" s="17" cm="1">
        <f t="array" ref="AJ30">FI[[#This Row],[4-May]]*(IF(FI[[#This Row],[Group Assignment]:[Group Assignment]] = "CHOW", 3.1, 4.9))</f>
        <v>124.46000000000004</v>
      </c>
      <c r="AK30" s="17" cm="1">
        <f t="array" ref="AK30">FI[[#This Row],[5-May]]*(IF(FI[[#This Row],[Group Assignment]:[Group Assignment]] = "CHOW", 3.1, 4.9))</f>
        <v>97.019999999999953</v>
      </c>
      <c r="AL30" s="17" cm="1">
        <f t="array" ref="AL30">FI[[#This Row],[6-May]]*(IF(FI[[#This Row],[Group Assignment]:[Group Assignment]] = "CHOW", 3.1, 4.9))</f>
        <v>92.609999999999971</v>
      </c>
      <c r="AM30" s="17" cm="1">
        <f t="array" ref="AM30">FI[[#This Row],[7-May]]*(IF(FI[[#This Row],[Group Assignment]:[Group Assignment]] = "CHOW", 3.1, 4.9))</f>
        <v>83.299999999999983</v>
      </c>
      <c r="AN30" s="17" cm="1">
        <f t="array" ref="AN30">FI[[#This Row],[8-May]]*(IF(FI[[#This Row],[Group Assignment]:[Group Assignment]] = "CHOW", 3.1, 4.9))</f>
        <v>103.39000000000004</v>
      </c>
      <c r="AO30" s="17" cm="1">
        <f t="array" ref="AO30">FI[[#This Row],[9-May]]*(IF(FI[[#This Row],[Group Assignment]:[Group Assignment]] = "CHOW", 3.1, 4.9))</f>
        <v>98.489999999999981</v>
      </c>
      <c r="AP30" s="17" cm="1">
        <f t="array" ref="AP30">FI[[#This Row],[10-May]]*(IF(FI[[#This Row],[Group Assignment]:[Group Assignment]] = "CHOW", 3.1, 4.9))</f>
        <v>108.77999999999996</v>
      </c>
      <c r="AQ30" s="17" cm="1">
        <f t="array" ref="AQ30">FI[[#This Row],[11-May]]*(IF(FI[[#This Row],[Group Assignment]:[Group Assignment]] = "CHOW", 3.1, 4.9))</f>
        <v>99.47000000000007</v>
      </c>
      <c r="AR30" s="17"/>
      <c r="AS30" s="17" cm="1">
        <f t="array" ref="AS30">FI[[#This Row],[13-May]]*(IF(FI[[#This Row],[Group Assignment]:[Group Assignment]] = "CHOW", 3.1, 4.9))</f>
        <v>200.40999999999997</v>
      </c>
      <c r="AT30" s="17" cm="1">
        <f t="array" ref="AT30">FI[[#This Row],[14-May]]*(IF(FI[[#This Row],[Group Assignment]:[Group Assignment]] = "CHOW", 3.1, 4.9))</f>
        <v>89.670000000000059</v>
      </c>
      <c r="AU30" s="17" cm="1">
        <f t="array" ref="AU30">FI[[#This Row],[15-May]]*(IF(FI[[#This Row],[Group Assignment]:[Group Assignment]] = "CHOW", 3.1, 4.9))</f>
        <v>108.77999999999996</v>
      </c>
      <c r="AV30" s="17" cm="1">
        <f t="array" ref="AV30">FI[[#This Row],[16-May]]*(IF(FI[[#This Row],[Group Assignment]:[Group Assignment]] = "CHOW", 3.1, 4.9))</f>
        <v>97.510000000000034</v>
      </c>
      <c r="AW30" s="17" cm="1">
        <f t="array" ref="AW30">FI[[#This Row],[17-May]]*(IF(FI[[#This Row],[Group Assignment]:[Group Assignment]] = "CHOW", 3.1, 4.9))</f>
        <v>91.630000000000095</v>
      </c>
      <c r="AX30" s="17" cm="1">
        <f t="array" ref="AX30">FI[[#This Row],[18-May]]*(IF(FI[[#This Row],[Group Assignment]:[Group Assignment]] = "CHOW", 3.1, 4.9))</f>
        <v>88.689999999999984</v>
      </c>
      <c r="AY30" s="17" cm="1">
        <f t="array" ref="AY30">FI[[#This Row],[19-May]]*(IF(FI[[#This Row],[Group Assignment]:[Group Assignment]] = "CHOW", 3.1, 4.9))</f>
        <v>99.959999999999965</v>
      </c>
      <c r="AZ30" s="17" cm="1">
        <f t="array" ref="AZ30">FI[[#This Row],[20-May]]*(IF(FI[[#This Row],[Group Assignment]:[Group Assignment]] = "CHOW", 3.1, 4.9))</f>
        <v>113.18999999999998</v>
      </c>
      <c r="BA30" s="17" cm="1">
        <f t="array" ref="BA30">FI[[#This Row],[21-May]]*(IF(FI[[#This Row],[Group Assignment]:[Group Assignment]] = "CHOW", 3.1, 4.9))</f>
        <v>102.89999999999995</v>
      </c>
      <c r="BB30" s="17" cm="1">
        <f t="array" ref="BB30">FI[[#This Row],[22-May]]*(IF(FI[[#This Row],[Group Assignment]:[Group Assignment]] = "CHOW", 3.1, 4.9))</f>
        <v>79.870000000000061</v>
      </c>
      <c r="BC30" s="17" cm="1">
        <f t="array" ref="BC30">FI[[#This Row],[23-May]]*(IF(FI[[#This Row],[Group Assignment]:[Group Assignment]] = "CHOW", 3.1, 4.9))</f>
        <v>108.78000000000002</v>
      </c>
      <c r="BD30" s="17" cm="1">
        <f t="array" ref="BD30">FI[[#This Row],[24-May]]*(IF(FI[[#This Row],[Group Assignment]:[Group Assignment]] = "CHOW", 3.1, 4.9))</f>
        <v>90.159999999999968</v>
      </c>
      <c r="BE30" s="17" cm="1">
        <f t="array" ref="BE30">FI[[#This Row],[25-May]]*(IF(FI[[#This Row],[Group Assignment]:[Group Assignment]] = "CHOW", 3.1, 4.9))</f>
        <v>131.31999999999994</v>
      </c>
      <c r="BF30" s="17" cm="1">
        <f t="array" ref="BF30">FI[[#This Row],[26-May]]*(IF(FI[[#This Row],[Group Assignment]:[Group Assignment]] = "CHOW", 3.1, 4.9))</f>
        <v>85.750000000000071</v>
      </c>
      <c r="BG30" s="17" cm="1">
        <f t="array" ref="BG30">FI[[#This Row],[27-May]]*(IF(FI[[#This Row],[Group Assignment]:[Group Assignment]] = "CHOW", 3.1, 4.9))</f>
        <v>83.300000000000011</v>
      </c>
      <c r="BH30" s="17" cm="1">
        <f t="array" ref="BH30">FI[[#This Row],[28-May]]*(IF(FI[[#This Row],[Group Assignment]:[Group Assignment]] = "CHOW", 3.1, 4.9))</f>
        <v>90.65</v>
      </c>
      <c r="BI30" s="17" cm="1">
        <f t="array" ref="BI30">FI[[#This Row],[29-May]]*(IF(FI[[#This Row],[Group Assignment]:[Group Assignment]] = "CHOW", 3.1, 4.9))</f>
        <v>87.710000000000036</v>
      </c>
      <c r="BJ30" s="17" cm="1">
        <f t="array" ref="BJ30">FI[[#This Row],[30-May]]*(IF(FI[[#This Row],[Group Assignment]:[Group Assignment]] = "CHOW", 3.1, 4.9))</f>
        <v>97.51000000000009</v>
      </c>
      <c r="BK30" s="17" cm="1">
        <f t="array" ref="BK30">FI[[#This Row],[31-May]]*(IF(FI[[#This Row],[Group Assignment]:[Group Assignment]] = "CHOW", 3.1, 4.9))</f>
        <v>84.279999999999944</v>
      </c>
      <c r="BL30" s="17" cm="1">
        <f t="array" ref="BL30">FI[[#This Row],[1-Jun]]*(IF(FI[[#This Row],[Group Assignment]:[Group Assignment]] = "CHOW", 3.1, 4.9))</f>
        <v>146.02000000000001</v>
      </c>
      <c r="BM30" s="17" cm="1">
        <f t="array" ref="BM30">FI[[#This Row],[2-Jun]]*(IF(FI[[#This Row],[Group Assignment]:[Group Assignment]] = "CHOW", 3.1, 4.9))</f>
        <v>78.890000000000043</v>
      </c>
      <c r="BN30" s="17" cm="1">
        <f t="array" ref="BN30">FI[[#This Row],[3-Jun]]*(IF(FI[[#This Row],[Group Assignment]:[Group Assignment]] = "CHOW", 3.1, 4.9))</f>
        <v>78.890000000000029</v>
      </c>
    </row>
    <row r="31" spans="1:66">
      <c r="A31" s="14">
        <v>66</v>
      </c>
      <c r="B31" t="s">
        <v>48</v>
      </c>
      <c r="C31" t="s">
        <v>47</v>
      </c>
      <c r="D31" t="s">
        <v>252</v>
      </c>
      <c r="E31" s="17"/>
      <c r="F31" s="17"/>
      <c r="G31" s="17"/>
      <c r="H31" s="17"/>
      <c r="I31" s="17"/>
      <c r="J31" s="17"/>
      <c r="K31" s="27">
        <f>FI[[#This Row],[9-Apr]]*3.1</f>
        <v>75.950000000000145</v>
      </c>
      <c r="L31" s="17" cm="1">
        <f t="array" ref="L31">FI[[#This Row],[10-Apr]]*(IF(FI[[#This Row],[Group Assignment]:[Group Assignment]] = "CHOW", 3.1, 4.9))</f>
        <v>79.86999999999999</v>
      </c>
      <c r="M31" s="17" cm="1">
        <f t="array" ref="M31">FI[[#This Row],[11-Apr]]*(IF(FI[[#This Row],[Group Assignment]:[Group Assignment]] = "CHOW", 3.1, 4.9))</f>
        <v>116.13000000000009</v>
      </c>
      <c r="N31" s="17" cm="1">
        <f t="array" ref="N31">FI[[#This Row],[12-Apr]]*(IF(FI[[#This Row],[Group Assignment]:[Group Assignment]] = "CHOW", 3.1, 4.9))</f>
        <v>110.25000000000001</v>
      </c>
      <c r="O31" s="17" cm="1">
        <f t="array" ref="O31">FI[[#This Row],[13-Apr]]*(IF(FI[[#This Row],[Group Assignment]:[Group Assignment]] = "CHOW", 3.1, 4.9))</f>
        <v>106.82</v>
      </c>
      <c r="P31" s="17" cm="1">
        <f t="array" ref="P31">FI[[#This Row],[14-Apr]]*(IF(FI[[#This Row],[Group Assignment]:[Group Assignment]] = "CHOW", 3.1, 4.9))</f>
        <v>112.21000000000004</v>
      </c>
      <c r="Q31" s="17" cm="1">
        <f t="array" ref="Q31">FI[[#This Row],[15-Apr]]*(IF(FI[[#This Row],[Group Assignment]:[Group Assignment]] = "CHOW", 3.1, 4.9))</f>
        <v>107.79999999999997</v>
      </c>
      <c r="R31" s="17" cm="1">
        <f t="array" ref="R31">FI[[#This Row],[16-Apr]]*(IF(FI[[#This Row],[Group Assignment]:[Group Assignment]] = "CHOW", 3.1, 4.9))</f>
        <v>110.73999999999997</v>
      </c>
      <c r="S31" s="17" cm="1">
        <f t="array" ref="S31">FI[[#This Row],[17-Apr]]*(IF(FI[[#This Row],[Group Assignment]:[Group Assignment]] = "CHOW", 3.1, 4.9))</f>
        <v>111.72000000000007</v>
      </c>
      <c r="T31" s="17" cm="1">
        <f t="array" ref="T31">FI[[#This Row],[18-Apr]]*(IF(FI[[#This Row],[Group Assignment]:[Group Assignment]] = "CHOW", 3.1, 4.9))</f>
        <v>105.35000000000001</v>
      </c>
      <c r="U31" s="17" cm="1">
        <f t="array" ref="U31">FI[[#This Row],[19-Apr]]*(IF(FI[[#This Row],[Group Assignment]:[Group Assignment]] = "CHOW", 3.1, 4.9))</f>
        <v>109.27</v>
      </c>
      <c r="V31" s="17" cm="1">
        <f t="array" ref="V31">FI[[#This Row],[20-Apr]]*(IF(FI[[#This Row],[Group Assignment]:[Group Assignment]] = "CHOW", 3.1, 4.9))</f>
        <v>119.07000000000004</v>
      </c>
      <c r="W31" s="17" cm="1">
        <f t="array" ref="W31">FI[[#This Row],[21-Apr]]*(IF(FI[[#This Row],[Group Assignment]:[Group Assignment]] = "CHOW", 3.1, 4.9))</f>
        <v>78.889999999999972</v>
      </c>
      <c r="X31" s="17" cm="1">
        <f t="array" ref="X31">FI[[#This Row],[22-Apr]]*(IF(FI[[#This Row],[Group Assignment]:[Group Assignment]] = "CHOW", 3.1, 4.9))</f>
        <v>91.140000000000043</v>
      </c>
      <c r="Y31" s="17" cm="1">
        <f t="array" ref="Y31">FI[[#This Row],[23-Apr]]*(IF(FI[[#This Row],[Group Assignment]:[Group Assignment]] = "CHOW", 3.1, 4.9))</f>
        <v>90.649999999999977</v>
      </c>
      <c r="Z31" s="17" cm="1">
        <f t="array" ref="Z31">FI[[#This Row],[24-Apr]]*(IF(FI[[#This Row],[Group Assignment]:[Group Assignment]] = "CHOW", 3.1, 4.9))</f>
        <v>99.959999999999965</v>
      </c>
      <c r="AA31" s="17" cm="1">
        <f t="array" ref="AA31">FI[[#This Row],[25-Apr]]*(IF(FI[[#This Row],[Group Assignment]:[Group Assignment]] = "CHOW", 3.1, 4.9))</f>
        <v>82.810000000000031</v>
      </c>
      <c r="AB31" s="17" cm="1">
        <f t="array" ref="AB31">FI[[#This Row],[26-Apr]]*(IF(FI[[#This Row],[Group Assignment]:[Group Assignment]] = "CHOW", 3.1, 4.9))</f>
        <v>86.239999999999981</v>
      </c>
      <c r="AC31" s="17" cm="1">
        <f t="array" ref="AC31">FI[[#This Row],[27-Apr]]*(IF(FI[[#This Row],[Group Assignment]:[Group Assignment]] = "CHOW", 3.1, 4.9))</f>
        <v>99.47000000000007</v>
      </c>
      <c r="AD31" s="17" cm="1">
        <f t="array" ref="AD31">FI[[#This Row],[28-Apr]]*(IF(FI[[#This Row],[Group Assignment]:[Group Assignment]] = "CHOW", 3.1, 4.9))</f>
        <v>101.42999999999995</v>
      </c>
      <c r="AE31" s="17" cm="1">
        <f t="array" ref="AE31">FI[[#This Row],[29-Apr]]*(IF(FI[[#This Row],[Group Assignment]:[Group Assignment]] = "CHOW", 3.1, 4.9))</f>
        <v>87.710000000000036</v>
      </c>
      <c r="AF31" s="17" cm="1">
        <f t="array" ref="AF31">FI[[#This Row],[30-Apr]]*(IF(FI[[#This Row],[Group Assignment]:[Group Assignment]] = "CHOW", 3.1, 4.9))</f>
        <v>85.75</v>
      </c>
      <c r="AG31" s="17" cm="1">
        <f t="array" ref="AG31">FI[[#This Row],[1-May]]*(IF(FI[[#This Row],[Group Assignment]:[Group Assignment]] = "CHOW", 3.1, 4.9))</f>
        <v>78.400000000000006</v>
      </c>
      <c r="AH31" s="17" cm="1">
        <f t="array" ref="AH31">FI[[#This Row],[2-May]]*(IF(FI[[#This Row],[Group Assignment]:[Group Assignment]] = "CHOW", 3.1, 4.9))</f>
        <v>92.11999999999999</v>
      </c>
      <c r="AI31" s="17" cm="1">
        <f t="array" ref="AI31">FI[[#This Row],[3-May]]*(IF(FI[[#This Row],[Group Assignment]:[Group Assignment]] = "CHOW", 3.1, 4.9))</f>
        <v>76.439999999999984</v>
      </c>
      <c r="AJ31" s="17" cm="1">
        <f t="array" ref="AJ31">FI[[#This Row],[4-May]]*(IF(FI[[#This Row],[Group Assignment]:[Group Assignment]] = "CHOW", 3.1, 4.9))</f>
        <v>100.94000000000005</v>
      </c>
      <c r="AK31" s="17" cm="1">
        <f t="array" ref="AK31">FI[[#This Row],[5-May]]*(IF(FI[[#This Row],[Group Assignment]:[Group Assignment]] = "CHOW", 3.1, 4.9))</f>
        <v>88.690000000000055</v>
      </c>
      <c r="AL31" s="17" cm="1">
        <f t="array" ref="AL31">FI[[#This Row],[6-May]]*(IF(FI[[#This Row],[Group Assignment]:[Group Assignment]] = "CHOW", 3.1, 4.9))</f>
        <v>83.300000000000011</v>
      </c>
      <c r="AM31" s="17" cm="1">
        <f t="array" ref="AM31">FI[[#This Row],[7-May]]*(IF(FI[[#This Row],[Group Assignment]:[Group Assignment]] = "CHOW", 3.1, 4.9))</f>
        <v>77.909999999999968</v>
      </c>
      <c r="AN31" s="17" cm="1">
        <f t="array" ref="AN31">FI[[#This Row],[8-May]]*(IF(FI[[#This Row],[Group Assignment]:[Group Assignment]] = "CHOW", 3.1, 4.9))</f>
        <v>92.11999999999999</v>
      </c>
      <c r="AO31" s="17" cm="1">
        <f t="array" ref="AO31">FI[[#This Row],[9-May]]*(IF(FI[[#This Row],[Group Assignment]:[Group Assignment]] = "CHOW", 3.1, 4.9))</f>
        <v>81.340000000000046</v>
      </c>
      <c r="AP31" s="17" cm="1">
        <f t="array" ref="AP31">FI[[#This Row],[10-May]]*(IF(FI[[#This Row],[Group Assignment]:[Group Assignment]] = "CHOW", 3.1, 4.9))</f>
        <v>73.5</v>
      </c>
      <c r="AQ31" s="17" cm="1">
        <f t="array" ref="AQ31">FI[[#This Row],[11-May]]*(IF(FI[[#This Row],[Group Assignment]:[Group Assignment]] = "CHOW", 3.1, 4.9))</f>
        <v>77.420000000000059</v>
      </c>
      <c r="AR31" s="17"/>
      <c r="AS31" s="17" cm="1">
        <f t="array" ref="AS31">FI[[#This Row],[13-May]]*(IF(FI[[#This Row],[Group Assignment]:[Group Assignment]] = "CHOW", 3.1, 4.9))</f>
        <v>143.57</v>
      </c>
      <c r="AT31" s="17" cm="1">
        <f t="array" ref="AT31">FI[[#This Row],[14-May]]*(IF(FI[[#This Row],[Group Assignment]:[Group Assignment]] = "CHOW", 3.1, 4.9))</f>
        <v>68.110000000000028</v>
      </c>
      <c r="AU31" s="17" cm="1">
        <f t="array" ref="AU31">FI[[#This Row],[15-May]]*(IF(FI[[#This Row],[Group Assignment]:[Group Assignment]] = "CHOW", 3.1, 4.9))</f>
        <v>80.850000000000009</v>
      </c>
      <c r="AV31" s="17" cm="1">
        <f t="array" ref="AV31">FI[[#This Row],[16-May]]*(IF(FI[[#This Row],[Group Assignment]:[Group Assignment]] = "CHOW", 3.1, 4.9))</f>
        <v>75.459999999999965</v>
      </c>
      <c r="AW31" s="17" cm="1">
        <f t="array" ref="AW31">FI[[#This Row],[17-May]]*(IF(FI[[#This Row],[Group Assignment]:[Group Assignment]] = "CHOW", 3.1, 4.9))</f>
        <v>89.180000000000092</v>
      </c>
      <c r="AX31" s="17" cm="1">
        <f t="array" ref="AX31">FI[[#This Row],[18-May]]*(IF(FI[[#This Row],[Group Assignment]:[Group Assignment]] = "CHOW", 3.1, 4.9))</f>
        <v>73.5</v>
      </c>
      <c r="AY31" s="17" cm="1">
        <f t="array" ref="AY31">FI[[#This Row],[19-May]]*(IF(FI[[#This Row],[Group Assignment]:[Group Assignment]] = "CHOW", 3.1, 4.9))</f>
        <v>80.850000000000009</v>
      </c>
      <c r="AZ31" s="17" cm="1">
        <f t="array" ref="AZ31">FI[[#This Row],[20-May]]*(IF(FI[[#This Row],[Group Assignment]:[Group Assignment]] = "CHOW", 3.1, 4.9))</f>
        <v>101.91999999999999</v>
      </c>
      <c r="BA31" s="17" cm="1">
        <f t="array" ref="BA31">FI[[#This Row],[21-May]]*(IF(FI[[#This Row],[Group Assignment]:[Group Assignment]] = "CHOW", 3.1, 4.9))</f>
        <v>80.850000000000009</v>
      </c>
      <c r="BB31" s="17" cm="1">
        <f t="array" ref="BB31">FI[[#This Row],[22-May]]*(IF(FI[[#This Row],[Group Assignment]:[Group Assignment]] = "CHOW", 3.1, 4.9))</f>
        <v>81.830000000000041</v>
      </c>
      <c r="BC31" s="17" cm="1">
        <f t="array" ref="BC31">FI[[#This Row],[23-May]]*(IF(FI[[#This Row],[Group Assignment]:[Group Assignment]] = "CHOW", 3.1, 4.9))</f>
        <v>73.989999999999981</v>
      </c>
      <c r="BD31" s="17" cm="1">
        <f t="array" ref="BD31">FI[[#This Row],[24-May]]*(IF(FI[[#This Row],[Group Assignment]:[Group Assignment]] = "CHOW", 3.1, 4.9))</f>
        <v>72.030000000000015</v>
      </c>
      <c r="BE31" s="17" cm="1">
        <f t="array" ref="BE31">FI[[#This Row],[25-May]]*(IF(FI[[#This Row],[Group Assignment]:[Group Assignment]] = "CHOW", 3.1, 4.9))</f>
        <v>130.8300000000001</v>
      </c>
      <c r="BF31" s="17" cm="1">
        <f t="array" ref="BF31">FI[[#This Row],[26-May]]*(IF(FI[[#This Row],[Group Assignment]:[Group Assignment]] = "CHOW", 3.1, 4.9))</f>
        <v>71.04999999999994</v>
      </c>
      <c r="BG31" s="17" cm="1">
        <f t="array" ref="BG31">FI[[#This Row],[27-May]]*(IF(FI[[#This Row],[Group Assignment]:[Group Assignment]] = "CHOW", 3.1, 4.9))</f>
        <v>67.130000000000024</v>
      </c>
      <c r="BH31" s="17" cm="1">
        <f t="array" ref="BH31">FI[[#This Row],[28-May]]*(IF(FI[[#This Row],[Group Assignment]:[Group Assignment]] = "CHOW", 3.1, 4.9))</f>
        <v>84.280000000000015</v>
      </c>
      <c r="BI31" s="17" cm="1">
        <f t="array" ref="BI31">FI[[#This Row],[29-May]]*(IF(FI[[#This Row],[Group Assignment]:[Group Assignment]] = "CHOW", 3.1, 4.9))</f>
        <v>69.580000000000013</v>
      </c>
      <c r="BJ31" s="17" cm="1">
        <f t="array" ref="BJ31">FI[[#This Row],[30-May]]*(IF(FI[[#This Row],[Group Assignment]:[Group Assignment]] = "CHOW", 3.1, 4.9))</f>
        <v>80.360000000000028</v>
      </c>
      <c r="BK31" s="17" cm="1">
        <f t="array" ref="BK31">FI[[#This Row],[31-May]]*(IF(FI[[#This Row],[Group Assignment]:[Group Assignment]] = "CHOW", 3.1, 4.9))</f>
        <v>74.969999999999985</v>
      </c>
      <c r="BL31" s="17" cm="1">
        <f t="array" ref="BL31">FI[[#This Row],[1-Jun]]*(IF(FI[[#This Row],[Group Assignment]:[Group Assignment]] = "CHOW", 3.1, 4.9))</f>
        <v>59.780000000000015</v>
      </c>
      <c r="BM31" s="17" cm="1">
        <f t="array" ref="BM31">FI[[#This Row],[2-Jun]]*(IF(FI[[#This Row],[Group Assignment]:[Group Assignment]] = "CHOW", 3.1, 4.9))</f>
        <v>78.889999999999972</v>
      </c>
      <c r="BN31" s="17" cm="1">
        <f t="array" ref="BN31">FI[[#This Row],[3-Jun]]*(IF(FI[[#This Row],[Group Assignment]:[Group Assignment]] = "CHOW", 3.1, 4.9))</f>
        <v>47.530000000000015</v>
      </c>
    </row>
    <row r="32" spans="1:66">
      <c r="A32" s="13">
        <v>67</v>
      </c>
      <c r="B32" t="s">
        <v>48</v>
      </c>
      <c r="C32" t="s">
        <v>45</v>
      </c>
      <c r="D32" t="s">
        <v>252</v>
      </c>
      <c r="E32" s="17"/>
      <c r="F32" s="17"/>
      <c r="G32" s="17"/>
      <c r="H32" s="17"/>
      <c r="I32" s="17"/>
      <c r="J32" s="17"/>
      <c r="K32" s="27">
        <f>FI[[#This Row],[9-Apr]]*3.1</f>
        <v>81.529999999999859</v>
      </c>
      <c r="L32" s="17" cm="1">
        <f t="array" ref="L32">FI[[#This Row],[10-Apr]]*(IF(FI[[#This Row],[Group Assignment]:[Group Assignment]] = "CHOW", 3.1, 4.9))</f>
        <v>76.880000000000152</v>
      </c>
      <c r="M32" s="17" cm="1">
        <f t="array" ref="M32">FI[[#This Row],[11-Apr]]*(IF(FI[[#This Row],[Group Assignment]:[Group Assignment]] = "CHOW", 3.1, 4.9))</f>
        <v>71.92000000000003</v>
      </c>
      <c r="N32" s="17" cm="1">
        <f t="array" ref="N32">FI[[#This Row],[12-Apr]]*(IF(FI[[#This Row],[Group Assignment]:[Group Assignment]] = "CHOW", 3.1, 4.9))</f>
        <v>67.269999999999968</v>
      </c>
      <c r="O32" s="17" cm="1">
        <f t="array" ref="O32">FI[[#This Row],[13-Apr]]*(IF(FI[[#This Row],[Group Assignment]:[Group Assignment]] = "CHOW", 3.1, 4.9))</f>
        <v>70.370000000000033</v>
      </c>
      <c r="P32" s="17" cm="1">
        <f t="array" ref="P32">FI[[#This Row],[14-Apr]]*(IF(FI[[#This Row],[Group Assignment]:[Group Assignment]] = "CHOW", 3.1, 4.9))</f>
        <v>76.569999999999936</v>
      </c>
      <c r="Q32" s="17" cm="1">
        <f t="array" ref="Q32">FI[[#This Row],[15-Apr]]*(IF(FI[[#This Row],[Group Assignment]:[Group Assignment]] = "CHOW", 3.1, 4.9))</f>
        <v>59.519999999999932</v>
      </c>
      <c r="R32" s="17" cm="1">
        <f t="array" ref="R32">FI[[#This Row],[16-Apr]]*(IF(FI[[#This Row],[Group Assignment]:[Group Assignment]] = "CHOW", 3.1, 4.9))</f>
        <v>72.230000000000217</v>
      </c>
      <c r="S32" s="17" cm="1">
        <f t="array" ref="S32">FI[[#This Row],[17-Apr]]*(IF(FI[[#This Row],[Group Assignment]:[Group Assignment]] = "CHOW", 3.1, 4.9))</f>
        <v>71.299999999999855</v>
      </c>
      <c r="T32" s="17" cm="1">
        <f t="array" ref="T32">FI[[#This Row],[18-Apr]]*(IF(FI[[#This Row],[Group Assignment]:[Group Assignment]] = "CHOW", 3.1, 4.9))</f>
        <v>70.989999999999938</v>
      </c>
      <c r="U32" s="17" cm="1">
        <f t="array" ref="U32">FI[[#This Row],[19-Apr]]*(IF(FI[[#This Row],[Group Assignment]:[Group Assignment]] = "CHOW", 3.1, 4.9))</f>
        <v>71.920000000000286</v>
      </c>
      <c r="V32" s="17" cm="1">
        <f t="array" ref="V32">FI[[#This Row],[20-Apr]]*(IF(FI[[#This Row],[Group Assignment]:[Group Assignment]] = "CHOW", 3.1, 4.9))</f>
        <v>69.439999999999898</v>
      </c>
      <c r="W32" s="17" cm="1">
        <f t="array" ref="W32">FI[[#This Row],[21-Apr]]*(IF(FI[[#This Row],[Group Assignment]:[Group Assignment]] = "CHOW", 3.1, 4.9))</f>
        <v>56.419999999999966</v>
      </c>
      <c r="X32" s="17" cm="1">
        <f t="array" ref="X32">FI[[#This Row],[22-Apr]]*(IF(FI[[#This Row],[Group Assignment]:[Group Assignment]] = "CHOW", 3.1, 4.9))</f>
        <v>75.949999999999974</v>
      </c>
      <c r="Y32" s="17" cm="1">
        <f t="array" ref="Y32">FI[[#This Row],[23-Apr]]*(IF(FI[[#This Row],[Group Assignment]:[Group Assignment]] = "CHOW", 3.1, 4.9))</f>
        <v>74.090000000000103</v>
      </c>
      <c r="Z32" s="17" cm="1">
        <f t="array" ref="Z32">FI[[#This Row],[24-Apr]]*(IF(FI[[#This Row],[Group Assignment]:[Group Assignment]] = "CHOW", 3.1, 4.9))</f>
        <v>65.100000000000009</v>
      </c>
      <c r="AA32" s="17" cm="1">
        <f t="array" ref="AA32">FI[[#This Row],[25-Apr]]*(IF(FI[[#This Row],[Group Assignment]:[Group Assignment]] = "CHOW", 3.1, 4.9))</f>
        <v>66.03</v>
      </c>
      <c r="AB32" s="17" cm="1">
        <f t="array" ref="AB32">FI[[#This Row],[26-Apr]]*(IF(FI[[#This Row],[Group Assignment]:[Group Assignment]] = "CHOW", 3.1, 4.9))</f>
        <v>72.850000000000009</v>
      </c>
      <c r="AC32" s="17" cm="1">
        <f t="array" ref="AC32">FI[[#This Row],[27-Apr]]*(IF(FI[[#This Row],[Group Assignment]:[Group Assignment]] = "CHOW", 3.1, 4.9))</f>
        <v>77.189999999999927</v>
      </c>
      <c r="AD32" s="17" cm="1">
        <f t="array" ref="AD32">FI[[#This Row],[28-Apr]]*(IF(FI[[#This Row],[Group Assignment]:[Group Assignment]] = "CHOW", 3.1, 4.9))</f>
        <v>75.329999999999799</v>
      </c>
      <c r="AE32" s="17" cm="1">
        <f t="array" ref="AE32">FI[[#This Row],[29-Apr]]*(IF(FI[[#This Row],[Group Assignment]:[Group Assignment]] = "CHOW", 3.1, 4.9))</f>
        <v>59.520000000000209</v>
      </c>
      <c r="AF32" s="17" cm="1">
        <f t="array" ref="AF32">FI[[#This Row],[30-Apr]]*(IF(FI[[#This Row],[Group Assignment]:[Group Assignment]] = "CHOW", 3.1, 4.9))</f>
        <v>68.199999999999932</v>
      </c>
      <c r="AG32" s="17" cm="1">
        <f t="array" ref="AG32">FI[[#This Row],[1-May]]*(IF(FI[[#This Row],[Group Assignment]:[Group Assignment]] = "CHOW", 3.1, 4.9))</f>
        <v>80.910000000000011</v>
      </c>
      <c r="AH32" s="17" cm="1">
        <f t="array" ref="AH32">FI[[#This Row],[2-May]]*(IF(FI[[#This Row],[Group Assignment]:[Group Assignment]] = "CHOW", 3.1, 4.9))</f>
        <v>86.18</v>
      </c>
      <c r="AI32" s="17" cm="1">
        <f t="array" ref="AI32">FI[[#This Row],[3-May]]*(IF(FI[[#This Row],[Group Assignment]:[Group Assignment]] = "CHOW", 3.1, 4.9))</f>
        <v>60.450000000000031</v>
      </c>
      <c r="AJ32" s="17" cm="1">
        <f t="array" ref="AJ32">FI[[#This Row],[4-May]]*(IF(FI[[#This Row],[Group Assignment]:[Group Assignment]] = "CHOW", 3.1, 4.9))</f>
        <v>75.019999999999939</v>
      </c>
      <c r="AK32" s="17" cm="1">
        <f t="array" ref="AK32">FI[[#This Row],[5-May]]*(IF(FI[[#This Row],[Group Assignment]:[Group Assignment]] = "CHOW", 3.1, 4.9))</f>
        <v>76.569999999999993</v>
      </c>
      <c r="AL32" s="17" cm="1">
        <f t="array" ref="AL32">FI[[#This Row],[6-May]]*(IF(FI[[#This Row],[Group Assignment]:[Group Assignment]] = "CHOW", 3.1, 4.9))</f>
        <v>69.439999999999728</v>
      </c>
      <c r="AM32" s="17" cm="1">
        <f t="array" ref="AM32">FI[[#This Row],[7-May]]*(IF(FI[[#This Row],[Group Assignment]:[Group Assignment]] = "CHOW", 3.1, 4.9))</f>
        <v>61.690000000000282</v>
      </c>
      <c r="AN32" s="17" cm="1">
        <f t="array" ref="AN32">FI[[#This Row],[8-May]]*(IF(FI[[#This Row],[Group Assignment]:[Group Assignment]] = "CHOW", 3.1, 4.9))</f>
        <v>82.459999999999781</v>
      </c>
      <c r="AO32" s="17" cm="1">
        <f t="array" ref="AO32">FI[[#This Row],[9-May]]*(IF(FI[[#This Row],[Group Assignment]:[Group Assignment]] = "CHOW", 3.1, 4.9))</f>
        <v>66.030000000000143</v>
      </c>
      <c r="AP32" s="17" cm="1">
        <f t="array" ref="AP32">FI[[#This Row],[10-May]]*(IF(FI[[#This Row],[Group Assignment]:[Group Assignment]] = "CHOW", 3.1, 4.9))</f>
        <v>71.609999999999857</v>
      </c>
      <c r="AQ32" s="17" cm="1">
        <f t="array" ref="AQ32">FI[[#This Row],[11-May]]*(IF(FI[[#This Row],[Group Assignment]:[Group Assignment]] = "CHOW", 3.1, 4.9))</f>
        <v>76.260000000000133</v>
      </c>
      <c r="AR32" s="17"/>
      <c r="AS32" s="17" cm="1">
        <f t="array" ref="AS32">FI[[#This Row],[13-May]]*(IF(FI[[#This Row],[Group Assignment]:[Group Assignment]] = "CHOW", 3.1, 4.9))</f>
        <v>150.03999999999988</v>
      </c>
      <c r="AT32" s="17" cm="1">
        <f t="array" ref="AT32">FI[[#This Row],[14-May]]*(IF(FI[[#This Row],[Group Assignment]:[Group Assignment]] = "CHOW", 3.1, 4.9))</f>
        <v>59.830000000000105</v>
      </c>
      <c r="AU32" s="17" cm="1">
        <f t="array" ref="AU32">FI[[#This Row],[15-May]]*(IF(FI[[#This Row],[Group Assignment]:[Group Assignment]] = "CHOW", 3.1, 4.9))</f>
        <v>76.260000000000076</v>
      </c>
      <c r="AV32" s="17" cm="1">
        <f t="array" ref="AV32">FI[[#This Row],[16-May]]*(IF(FI[[#This Row],[Group Assignment]:[Group Assignment]] = "CHOW", 3.1, 4.9))</f>
        <v>72.539999999999935</v>
      </c>
      <c r="AW32" s="17" cm="1">
        <f t="array" ref="AW32">FI[[#This Row],[17-May]]*(IF(FI[[#This Row],[Group Assignment]:[Group Assignment]] = "CHOW", 3.1, 4.9))</f>
        <v>66.650000000000205</v>
      </c>
      <c r="AX32" s="17" cm="1">
        <f t="array" ref="AX32">FI[[#This Row],[18-May]]*(IF(FI[[#This Row],[Group Assignment]:[Group Assignment]] = "CHOW", 3.1, 4.9))</f>
        <v>65.099999999999895</v>
      </c>
      <c r="AY32" s="17" cm="1">
        <f t="array" ref="AY32">FI[[#This Row],[19-May]]*(IF(FI[[#This Row],[Group Assignment]:[Group Assignment]] = "CHOW", 3.1, 4.9))</f>
        <v>74.400000000000006</v>
      </c>
      <c r="AZ32" s="17" cm="1">
        <f t="array" ref="AZ32">FI[[#This Row],[20-May]]*(IF(FI[[#This Row],[Group Assignment]:[Group Assignment]] = "CHOW", 3.1, 4.9))</f>
        <v>72.850000000000065</v>
      </c>
      <c r="BA32" s="17" cm="1">
        <f t="array" ref="BA32">FI[[#This Row],[21-May]]*(IF(FI[[#This Row],[Group Assignment]:[Group Assignment]] = "CHOW", 3.1, 4.9))</f>
        <v>77.19000000000004</v>
      </c>
      <c r="BB32" s="17" cm="1">
        <f t="array" ref="BB32">FI[[#This Row],[22-May]]*(IF(FI[[#This Row],[Group Assignment]:[Group Assignment]] = "CHOW", 3.1, 4.9))</f>
        <v>65.720000000000283</v>
      </c>
      <c r="BC32" s="17" cm="1">
        <f t="array" ref="BC32">FI[[#This Row],[23-May]]*(IF(FI[[#This Row],[Group Assignment]:[Group Assignment]] = "CHOW", 3.1, 4.9))</f>
        <v>76.569999999999851</v>
      </c>
      <c r="BD32" s="17" cm="1">
        <f t="array" ref="BD32">FI[[#This Row],[24-May]]*(IF(FI[[#This Row],[Group Assignment]:[Group Assignment]] = "CHOW", 3.1, 4.9))</f>
        <v>70.990000000000137</v>
      </c>
      <c r="BE32" s="17" cm="1">
        <f t="array" ref="BE32">FI[[#This Row],[25-May]]*(IF(FI[[#This Row],[Group Assignment]:[Group Assignment]] = "CHOW", 3.1, 4.9))</f>
        <v>94.859999999999928</v>
      </c>
      <c r="BF32" s="17" cm="1">
        <f t="array" ref="BF32">FI[[#This Row],[26-May]]*(IF(FI[[#This Row],[Group Assignment]:[Group Assignment]] = "CHOW", 3.1, 4.9))</f>
        <v>56.109999999999893</v>
      </c>
      <c r="BG32" s="17" cm="1">
        <f t="array" ref="BG32">FI[[#This Row],[27-May]]*(IF(FI[[#This Row],[Group Assignment]:[Group Assignment]] = "CHOW", 3.1, 4.9))</f>
        <v>63.860000000000106</v>
      </c>
      <c r="BH32" s="17" cm="1">
        <f t="array" ref="BH32">FI[[#This Row],[28-May]]*(IF(FI[[#This Row],[Group Assignment]:[Group Assignment]] = "CHOW", 3.1, 4.9))</f>
        <v>69.43999999999987</v>
      </c>
      <c r="BI32" s="17" cm="1">
        <f t="array" ref="BI32">FI[[#This Row],[29-May]]*(IF(FI[[#This Row],[Group Assignment]:[Group Assignment]] = "CHOW", 3.1, 4.9))</f>
        <v>72.230000000000103</v>
      </c>
      <c r="BJ32" s="17" cm="1">
        <f t="array" ref="BJ32">FI[[#This Row],[30-May]]*(IF(FI[[#This Row],[Group Assignment]:[Group Assignment]] = "CHOW", 3.1, 4.9))</f>
        <v>78.120000000000147</v>
      </c>
      <c r="BK32" s="17" cm="1">
        <f t="array" ref="BK32">FI[[#This Row],[31-May]]*(IF(FI[[#This Row],[Group Assignment]:[Group Assignment]] = "CHOW", 3.1, 4.9))</f>
        <v>60.759999999999927</v>
      </c>
      <c r="BL32" s="17" cm="1">
        <f t="array" ref="BL32">FI[[#This Row],[1-Jun]]*(IF(FI[[#This Row],[Group Assignment]:[Group Assignment]] = "CHOW", 3.1, 4.9))</f>
        <v>96.72</v>
      </c>
      <c r="BM32" s="17" cm="1">
        <f t="array" ref="BM32">FI[[#This Row],[2-Jun]]*(IF(FI[[#This Row],[Group Assignment]:[Group Assignment]] = "CHOW", 3.1, 4.9))</f>
        <v>71.299999999999855</v>
      </c>
      <c r="BN32" s="17" cm="1">
        <f t="array" ref="BN32">FI[[#This Row],[3-Jun]]*(IF(FI[[#This Row],[Group Assignment]:[Group Assignment]] = "CHOW", 3.1, 4.9))</f>
        <v>38.75</v>
      </c>
    </row>
    <row r="33" spans="1:126">
      <c r="A33" s="14">
        <v>68</v>
      </c>
      <c r="B33" t="s">
        <v>48</v>
      </c>
      <c r="C33" t="s">
        <v>47</v>
      </c>
      <c r="D33" t="s">
        <v>252</v>
      </c>
      <c r="E33" s="17"/>
      <c r="F33" s="17"/>
      <c r="G33" s="17"/>
      <c r="H33" s="17"/>
      <c r="I33" s="17"/>
      <c r="J33" s="17"/>
      <c r="K33" s="27">
        <f>FI[[#This Row],[9-Apr]]*3.1</f>
        <v>60.450000000000109</v>
      </c>
      <c r="L33" s="17" cm="1">
        <f t="array" ref="L33">FI[[#This Row],[10-Apr]]*(IF(FI[[#This Row],[Group Assignment]:[Group Assignment]] = "CHOW", 3.1, 4.9))</f>
        <v>78.400000000000006</v>
      </c>
      <c r="M33" s="17" cm="1">
        <f t="array" ref="M33">FI[[#This Row],[11-Apr]]*(IF(FI[[#This Row],[Group Assignment]:[Group Assignment]] = "CHOW", 3.1, 4.9))</f>
        <v>100.45000000000005</v>
      </c>
      <c r="N33" s="17" cm="1">
        <f t="array" ref="N33">FI[[#This Row],[12-Apr]]*(IF(FI[[#This Row],[Group Assignment]:[Group Assignment]] = "CHOW", 3.1, 4.9))</f>
        <v>116.62000000000006</v>
      </c>
      <c r="O33" s="17" cm="1">
        <f t="array" ref="O33">FI[[#This Row],[13-Apr]]*(IF(FI[[#This Row],[Group Assignment]:[Group Assignment]] = "CHOW", 3.1, 4.9))</f>
        <v>100.44999999999999</v>
      </c>
      <c r="P33" s="17" cm="1">
        <f t="array" ref="P33">FI[[#This Row],[14-Apr]]*(IF(FI[[#This Row],[Group Assignment]:[Group Assignment]] = "CHOW", 3.1, 4.9))</f>
        <v>112.20999999999997</v>
      </c>
      <c r="Q33" s="17" cm="1">
        <f t="array" ref="Q33">FI[[#This Row],[15-Apr]]*(IF(FI[[#This Row],[Group Assignment]:[Group Assignment]] = "CHOW", 3.1, 4.9))</f>
        <v>104.86000000000004</v>
      </c>
      <c r="R33" s="17" cm="1">
        <f t="array" ref="R33">FI[[#This Row],[16-Apr]]*(IF(FI[[#This Row],[Group Assignment]:[Group Assignment]] = "CHOW", 3.1, 4.9))</f>
        <v>101.92000000000003</v>
      </c>
      <c r="S33" s="17" cm="1">
        <f t="array" ref="S33">FI[[#This Row],[17-Apr]]*(IF(FI[[#This Row],[Group Assignment]:[Group Assignment]] = "CHOW", 3.1, 4.9))</f>
        <v>113.18999999999998</v>
      </c>
      <c r="T33" s="17" cm="1">
        <f t="array" ref="T33">FI[[#This Row],[18-Apr]]*(IF(FI[[#This Row],[Group Assignment]:[Group Assignment]] = "CHOW", 3.1, 4.9))</f>
        <v>96.039999999999978</v>
      </c>
      <c r="U33" s="17" cm="1">
        <f t="array" ref="U33">FI[[#This Row],[19-Apr]]*(IF(FI[[#This Row],[Group Assignment]:[Group Assignment]] = "CHOW", 3.1, 4.9))</f>
        <v>98.979999999999947</v>
      </c>
      <c r="V33" s="17" cm="1">
        <f t="array" ref="V33">FI[[#This Row],[20-Apr]]*(IF(FI[[#This Row],[Group Assignment]:[Group Assignment]] = "CHOW", 3.1, 4.9))</f>
        <v>92.119999999999919</v>
      </c>
      <c r="W33" s="17" cm="1">
        <f t="array" ref="W33">FI[[#This Row],[21-Apr]]*(IF(FI[[#This Row],[Group Assignment]:[Group Assignment]] = "CHOW", 3.1, 4.9))</f>
        <v>81.830000000000027</v>
      </c>
      <c r="X33" s="17" cm="1">
        <f t="array" ref="X33">FI[[#This Row],[22-Apr]]*(IF(FI[[#This Row],[Group Assignment]:[Group Assignment]] = "CHOW", 3.1, 4.9))</f>
        <v>74.480000000000018</v>
      </c>
      <c r="Y33" s="17" cm="1">
        <f t="array" ref="Y33">FI[[#This Row],[23-Apr]]*(IF(FI[[#This Row],[Group Assignment]:[Group Assignment]] = "CHOW", 3.1, 4.9))</f>
        <v>84.769999999999953</v>
      </c>
      <c r="Z33" s="17" cm="1">
        <f t="array" ref="Z33">FI[[#This Row],[24-Apr]]*(IF(FI[[#This Row],[Group Assignment]:[Group Assignment]] = "CHOW", 3.1, 4.9))</f>
        <v>99.47000000000007</v>
      </c>
      <c r="AA33" s="17" cm="1">
        <f t="array" ref="AA33">FI[[#This Row],[25-Apr]]*(IF(FI[[#This Row],[Group Assignment]:[Group Assignment]] = "CHOW", 3.1, 4.9))</f>
        <v>83.789999999999978</v>
      </c>
      <c r="AB33" s="17" cm="1">
        <f t="array" ref="AB33">FI[[#This Row],[26-Apr]]*(IF(FI[[#This Row],[Group Assignment]:[Group Assignment]] = "CHOW", 3.1, 4.9))</f>
        <v>76.44000000000004</v>
      </c>
      <c r="AC33" s="17" cm="1">
        <f t="array" ref="AC33">FI[[#This Row],[27-Apr]]*(IF(FI[[#This Row],[Group Assignment]:[Group Assignment]] = "CHOW", 3.1, 4.9))</f>
        <v>93.099999999999937</v>
      </c>
      <c r="AD33" s="17" cm="1">
        <f t="array" ref="AD33">FI[[#This Row],[28-Apr]]*(IF(FI[[#This Row],[Group Assignment]:[Group Assignment]] = "CHOW", 3.1, 4.9))</f>
        <v>90.65</v>
      </c>
      <c r="AE33" s="17" cm="1">
        <f t="array" ref="AE33">FI[[#This Row],[29-Apr]]*(IF(FI[[#This Row],[Group Assignment]:[Group Assignment]] = "CHOW", 3.1, 4.9))</f>
        <v>77.419999999999987</v>
      </c>
      <c r="AF33" s="17" cm="1">
        <f t="array" ref="AF33">FI[[#This Row],[30-Apr]]*(IF(FI[[#This Row],[Group Assignment]:[Group Assignment]] = "CHOW", 3.1, 4.9))</f>
        <v>56.840000000000032</v>
      </c>
      <c r="AG33" s="17" cm="1">
        <f t="array" ref="AG33">FI[[#This Row],[1-May]]*(IF(FI[[#This Row],[Group Assignment]:[Group Assignment]] = "CHOW", 3.1, 4.9))</f>
        <v>40.17999999999995</v>
      </c>
      <c r="AH33" s="17" cm="1">
        <f t="array" ref="AH33">FI[[#This Row],[2-May]]*(IF(FI[[#This Row],[Group Assignment]:[Group Assignment]] = "CHOW", 3.1, 4.9))</f>
        <v>72.520000000000067</v>
      </c>
      <c r="AI33" s="17" cm="1">
        <f t="array" ref="AI33">FI[[#This Row],[3-May]]*(IF(FI[[#This Row],[Group Assignment]:[Group Assignment]] = "CHOW", 3.1, 4.9))</f>
        <v>74.969999999999985</v>
      </c>
      <c r="AJ33" s="17" cm="1">
        <f t="array" ref="AJ33">FI[[#This Row],[4-May]]*(IF(FI[[#This Row],[Group Assignment]:[Group Assignment]] = "CHOW", 3.1, 4.9))</f>
        <v>89.669999999999973</v>
      </c>
      <c r="AK33" s="17" cm="1">
        <f t="array" ref="AK33">FI[[#This Row],[5-May]]*(IF(FI[[#This Row],[Group Assignment]:[Group Assignment]] = "CHOW", 3.1, 4.9))</f>
        <v>82.80999999999996</v>
      </c>
      <c r="AL33" s="17" cm="1">
        <f t="array" ref="AL33">FI[[#This Row],[6-May]]*(IF(FI[[#This Row],[Group Assignment]:[Group Assignment]] = "CHOW", 3.1, 4.9))</f>
        <v>82.80999999999996</v>
      </c>
      <c r="AM33" s="17" cm="1">
        <f t="array" ref="AM33">FI[[#This Row],[7-May]]*(IF(FI[[#This Row],[Group Assignment]:[Group Assignment]] = "CHOW", 3.1, 4.9))</f>
        <v>82.810000000000031</v>
      </c>
      <c r="AN33" s="17" cm="1">
        <f t="array" ref="AN33">FI[[#This Row],[8-May]]*(IF(FI[[#This Row],[Group Assignment]:[Group Assignment]] = "CHOW", 3.1, 4.9))</f>
        <v>93.589999999999975</v>
      </c>
      <c r="AO33" s="17" cm="1">
        <f t="array" ref="AO33">FI[[#This Row],[9-May]]*(IF(FI[[#This Row],[Group Assignment]:[Group Assignment]] = "CHOW", 3.1, 4.9))</f>
        <v>73.990000000000052</v>
      </c>
      <c r="AP33" s="17" cm="1">
        <f t="array" ref="AP33">FI[[#This Row],[10-May]]*(IF(FI[[#This Row],[Group Assignment]:[Group Assignment]] = "CHOW", 3.1, 4.9))</f>
        <v>114.16999999999999</v>
      </c>
      <c r="AQ33" s="17" cm="1">
        <f t="array" ref="AQ33">FI[[#This Row],[11-May]]*(IF(FI[[#This Row],[Group Assignment]:[Group Assignment]] = "CHOW", 3.1, 4.9))</f>
        <v>96.530000000000015</v>
      </c>
      <c r="AR33" s="17"/>
      <c r="AS33" s="17" cm="1">
        <f t="array" ref="AS33">FI[[#This Row],[13-May]]*(IF(FI[[#This Row],[Group Assignment]:[Group Assignment]] = "CHOW", 3.1, 4.9))</f>
        <v>173.46000000000004</v>
      </c>
      <c r="AT33" s="17" cm="1">
        <f t="array" ref="AT33">FI[[#This Row],[14-May]]*(IF(FI[[#This Row],[Group Assignment]:[Group Assignment]] = "CHOW", 3.1, 4.9))</f>
        <v>87.220000000000056</v>
      </c>
      <c r="AU33" s="17" cm="1">
        <f t="array" ref="AU33">FI[[#This Row],[15-May]]*(IF(FI[[#This Row],[Group Assignment]:[Group Assignment]] = "CHOW", 3.1, 4.9))</f>
        <v>105.83999999999997</v>
      </c>
      <c r="AV33" s="17" cm="1">
        <f t="array" ref="AV33">FI[[#This Row],[16-May]]*(IF(FI[[#This Row],[Group Assignment]:[Group Assignment]] = "CHOW", 3.1, 4.9))</f>
        <v>109.76000000000003</v>
      </c>
      <c r="AW33" s="17" cm="1">
        <f t="array" ref="AW33">FI[[#This Row],[17-May]]*(IF(FI[[#This Row],[Group Assignment]:[Group Assignment]] = "CHOW", 3.1, 4.9))</f>
        <v>112.7</v>
      </c>
      <c r="AX33" s="17" cm="1">
        <f t="array" ref="AX33">FI[[#This Row],[18-May]]*(IF(FI[[#This Row],[Group Assignment]:[Group Assignment]] = "CHOW", 3.1, 4.9))</f>
        <v>87.220000000000056</v>
      </c>
      <c r="AY33" s="17" cm="1">
        <f t="array" ref="AY33">FI[[#This Row],[19-May]]*(IF(FI[[#This Row],[Group Assignment]:[Group Assignment]] = "CHOW", 3.1, 4.9))</f>
        <v>113.18999999999998</v>
      </c>
      <c r="AZ33" s="17" cm="1">
        <f t="array" ref="AZ33">FI[[#This Row],[20-May]]*(IF(FI[[#This Row],[Group Assignment]:[Group Assignment]] = "CHOW", 3.1, 4.9))</f>
        <v>116.12999999999995</v>
      </c>
      <c r="BA33" s="17" cm="1">
        <f t="array" ref="BA33">FI[[#This Row],[21-May]]*(IF(FI[[#This Row],[Group Assignment]:[Group Assignment]] = "CHOW", 3.1, 4.9))</f>
        <v>101.43000000000009</v>
      </c>
      <c r="BB33" s="17" cm="1">
        <f t="array" ref="BB33">FI[[#This Row],[22-May]]*(IF(FI[[#This Row],[Group Assignment]:[Group Assignment]] = "CHOW", 3.1, 4.9))</f>
        <v>94.080000000000084</v>
      </c>
      <c r="BC33" s="17" cm="1">
        <f t="array" ref="BC33">FI[[#This Row],[23-May]]*(IF(FI[[#This Row],[Group Assignment]:[Group Assignment]] = "CHOW", 3.1, 4.9))</f>
        <v>107.79999999999994</v>
      </c>
      <c r="BD33" s="17" cm="1">
        <f t="array" ref="BD33">FI[[#This Row],[24-May]]*(IF(FI[[#This Row],[Group Assignment]:[Group Assignment]] = "CHOW", 3.1, 4.9))</f>
        <v>96.040000000000049</v>
      </c>
      <c r="BE33" s="17" cm="1">
        <f t="array" ref="BE33">FI[[#This Row],[25-May]]*(IF(FI[[#This Row],[Group Assignment]:[Group Assignment]] = "CHOW", 3.1, 4.9))</f>
        <v>131.32000000000008</v>
      </c>
      <c r="BF33" s="17" cm="1">
        <f t="array" ref="BF33">FI[[#This Row],[26-May]]*(IF(FI[[#This Row],[Group Assignment]:[Group Assignment]] = "CHOW", 3.1, 4.9))</f>
        <v>84.280000000000015</v>
      </c>
      <c r="BG33" s="17" cm="1">
        <f t="array" ref="BG33">FI[[#This Row],[27-May]]*(IF(FI[[#This Row],[Group Assignment]:[Group Assignment]] = "CHOW", 3.1, 4.9))</f>
        <v>79.86999999999999</v>
      </c>
      <c r="BH33" s="17" cm="1">
        <f t="array" ref="BH33">FI[[#This Row],[28-May]]*(IF(FI[[#This Row],[Group Assignment]:[Group Assignment]] = "CHOW", 3.1, 4.9))</f>
        <v>92.609999999999971</v>
      </c>
      <c r="BI33" s="17" cm="1">
        <f t="array" ref="BI33">FI[[#This Row],[29-May]]*(IF(FI[[#This Row],[Group Assignment]:[Group Assignment]] = "CHOW", 3.1, 4.9))</f>
        <v>83.789999999999978</v>
      </c>
      <c r="BJ33" s="17" cm="1">
        <f t="array" ref="BJ33">FI[[#This Row],[30-May]]*(IF(FI[[#This Row],[Group Assignment]:[Group Assignment]] = "CHOW", 3.1, 4.9))</f>
        <v>90.159999999999897</v>
      </c>
      <c r="BK33" s="17" cm="1">
        <f t="array" ref="BK33">FI[[#This Row],[31-May]]*(IF(FI[[#This Row],[Group Assignment]:[Group Assignment]] = "CHOW", 3.1, 4.9))</f>
        <v>99.47000000000007</v>
      </c>
      <c r="BL33" s="17" cm="1">
        <f t="array" ref="BL33">FI[[#This Row],[1-Jun]]*(IF(FI[[#This Row],[Group Assignment]:[Group Assignment]] = "CHOW", 3.1, 4.9))</f>
        <v>119.07</v>
      </c>
      <c r="BM33" s="17" cm="1">
        <f t="array" ref="BM33">FI[[#This Row],[2-Jun]]*(IF(FI[[#This Row],[Group Assignment]:[Group Assignment]] = "CHOW", 3.1, 4.9))</f>
        <v>78.890000000000043</v>
      </c>
      <c r="BN33" s="17" cm="1">
        <f t="array" ref="BN33">FI[[#This Row],[3-Jun]]*(IF(FI[[#This Row],[Group Assignment]:[Group Assignment]] = "CHOW", 3.1, 4.9))</f>
        <v>46.060000000000031</v>
      </c>
    </row>
    <row r="34" spans="1:126">
      <c r="A34" s="13">
        <v>69</v>
      </c>
      <c r="B34" t="s">
        <v>48</v>
      </c>
      <c r="C34" t="s">
        <v>46</v>
      </c>
      <c r="D34" t="s">
        <v>252</v>
      </c>
      <c r="E34" s="17"/>
      <c r="F34" s="17"/>
      <c r="G34" s="17"/>
      <c r="H34" s="17"/>
      <c r="I34" s="17"/>
      <c r="J34" s="17"/>
      <c r="K34" s="27">
        <f>FI[[#This Row],[9-Apr]]*3.1</f>
        <v>71.92</v>
      </c>
      <c r="L34" s="17" cm="1">
        <f t="array" ref="L34">FI[[#This Row],[10-Apr]]*(IF(FI[[#This Row],[Group Assignment]:[Group Assignment]] = "CHOW", 3.1, 4.9))</f>
        <v>133.28</v>
      </c>
      <c r="M34" s="17" cm="1">
        <f t="array" ref="M34">FI[[#This Row],[11-Apr]]*(IF(FI[[#This Row],[Group Assignment]:[Group Assignment]] = "CHOW", 3.1, 4.9))</f>
        <v>131.80999999999997</v>
      </c>
      <c r="N34" s="17" cm="1">
        <f t="array" ref="N34">FI[[#This Row],[12-Apr]]*(IF(FI[[#This Row],[Group Assignment]:[Group Assignment]] = "CHOW", 3.1, 4.9))</f>
        <v>120.53999999999998</v>
      </c>
      <c r="O34" s="17" cm="1">
        <f t="array" ref="O34">FI[[#This Row],[13-Apr]]*(IF(FI[[#This Row],[Group Assignment]:[Group Assignment]] = "CHOW", 3.1, 4.9))</f>
        <v>125.44000000000005</v>
      </c>
      <c r="P34" s="17" cm="1">
        <f t="array" ref="P34">FI[[#This Row],[14-Apr]]*(IF(FI[[#This Row],[Group Assignment]:[Group Assignment]] = "CHOW", 3.1, 4.9))</f>
        <v>141.12</v>
      </c>
      <c r="Q34" s="17" cm="1">
        <f t="array" ref="Q34">FI[[#This Row],[15-Apr]]*(IF(FI[[#This Row],[Group Assignment]:[Group Assignment]] = "CHOW", 3.1, 4.9))</f>
        <v>118.58000000000003</v>
      </c>
      <c r="R34" s="17" cm="1">
        <f t="array" ref="R34">FI[[#This Row],[16-Apr]]*(IF(FI[[#This Row],[Group Assignment]:[Group Assignment]] = "CHOW", 3.1, 4.9))</f>
        <v>108.78000000000002</v>
      </c>
      <c r="S34" s="17" cm="1">
        <f t="array" ref="S34">FI[[#This Row],[17-Apr]]*(IF(FI[[#This Row],[Group Assignment]:[Group Assignment]] = "CHOW", 3.1, 4.9))</f>
        <v>120.54000000000003</v>
      </c>
      <c r="T34" s="17" cm="1">
        <f t="array" ref="T34">FI[[#This Row],[18-Apr]]*(IF(FI[[#This Row],[Group Assignment]:[Group Assignment]] = "CHOW", 3.1, 4.9))</f>
        <v>115.15</v>
      </c>
      <c r="U34" s="17" cm="1">
        <f t="array" ref="U34">FI[[#This Row],[19-Apr]]*(IF(FI[[#This Row],[Group Assignment]:[Group Assignment]] = "CHOW", 3.1, 4.9))</f>
        <v>109.75999999999996</v>
      </c>
      <c r="V34" s="17" cm="1">
        <f t="array" ref="V34">FI[[#This Row],[20-Apr]]*(IF(FI[[#This Row],[Group Assignment]:[Group Assignment]] = "CHOW", 3.1, 4.9))</f>
        <v>121.52000000000008</v>
      </c>
      <c r="W34" s="17" cm="1">
        <f t="array" ref="W34">FI[[#This Row],[21-Apr]]*(IF(FI[[#This Row],[Group Assignment]:[Group Assignment]] = "CHOW", 3.1, 4.9))</f>
        <v>82.80999999999996</v>
      </c>
      <c r="X34" s="17" cm="1">
        <f t="array" ref="X34">FI[[#This Row],[22-Apr]]*(IF(FI[[#This Row],[Group Assignment]:[Group Assignment]] = "CHOW", 3.1, 4.9))</f>
        <v>111.72000000000007</v>
      </c>
      <c r="Y34" s="17" cm="1">
        <f t="array" ref="Y34">FI[[#This Row],[23-Apr]]*(IF(FI[[#This Row],[Group Assignment]:[Group Assignment]] = "CHOW", 3.1, 4.9))</f>
        <v>88.2</v>
      </c>
      <c r="Z34" s="17" cm="1">
        <f t="array" ref="Z34">FI[[#This Row],[24-Apr]]*(IF(FI[[#This Row],[Group Assignment]:[Group Assignment]] = "CHOW", 3.1, 4.9))</f>
        <v>108.28999999999998</v>
      </c>
      <c r="AA34" s="17" cm="1">
        <f t="array" ref="AA34">FI[[#This Row],[25-Apr]]*(IF(FI[[#This Row],[Group Assignment]:[Group Assignment]] = "CHOW", 3.1, 4.9))</f>
        <v>97.02</v>
      </c>
      <c r="AB34" s="17" cm="1">
        <f t="array" ref="AB34">FI[[#This Row],[26-Apr]]*(IF(FI[[#This Row],[Group Assignment]:[Group Assignment]] = "CHOW", 3.1, 4.9))</f>
        <v>101.43000000000002</v>
      </c>
      <c r="AC34" s="17" cm="1">
        <f t="array" ref="AC34">FI[[#This Row],[27-Apr]]*(IF(FI[[#This Row],[Group Assignment]:[Group Assignment]] = "CHOW", 3.1, 4.9))</f>
        <v>107.31000000000003</v>
      </c>
      <c r="AD34" s="17" cm="1">
        <f t="array" ref="AD34">FI[[#This Row],[28-Apr]]*(IF(FI[[#This Row],[Group Assignment]:[Group Assignment]] = "CHOW", 3.1, 4.9))</f>
        <v>109.75999999999996</v>
      </c>
      <c r="AE34" s="17" cm="1">
        <f t="array" ref="AE34">FI[[#This Row],[29-Apr]]*(IF(FI[[#This Row],[Group Assignment]:[Group Assignment]] = "CHOW", 3.1, 4.9))</f>
        <v>71.539999999999978</v>
      </c>
      <c r="AF34" s="17" cm="1">
        <f t="array" ref="AF34">FI[[#This Row],[30-Apr]]*(IF(FI[[#This Row],[Group Assignment]:[Group Assignment]] = "CHOW", 3.1, 4.9))</f>
        <v>85.75</v>
      </c>
      <c r="AG34" s="17" cm="1">
        <f t="array" ref="AG34">FI[[#This Row],[1-May]]*(IF(FI[[#This Row],[Group Assignment]:[Group Assignment]] = "CHOW", 3.1, 4.9))</f>
        <v>85.75</v>
      </c>
      <c r="AH34" s="17" cm="1">
        <f t="array" ref="AH34">FI[[#This Row],[2-May]]*(IF(FI[[#This Row],[Group Assignment]:[Group Assignment]] = "CHOW", 3.1, 4.9))</f>
        <v>108.78000000000002</v>
      </c>
      <c r="AI34" s="17" cm="1">
        <f t="array" ref="AI34">FI[[#This Row],[3-May]]*(IF(FI[[#This Row],[Group Assignment]:[Group Assignment]] = "CHOW", 3.1, 4.9))</f>
        <v>68.109999999999957</v>
      </c>
      <c r="AJ34" s="17" cm="1">
        <f t="array" ref="AJ34">FI[[#This Row],[4-May]]*(IF(FI[[#This Row],[Group Assignment]:[Group Assignment]] = "CHOW", 3.1, 4.9))</f>
        <v>114.6599999999999</v>
      </c>
      <c r="AK34" s="17" cm="1">
        <f t="array" ref="AK34">FI[[#This Row],[5-May]]*(IF(FI[[#This Row],[Group Assignment]:[Group Assignment]] = "CHOW", 3.1, 4.9))</f>
        <v>88.690000000000055</v>
      </c>
      <c r="AL34" s="17" cm="1">
        <f t="array" ref="AL34">FI[[#This Row],[6-May]]*(IF(FI[[#This Row],[Group Assignment]:[Group Assignment]] = "CHOW", 3.1, 4.9))</f>
        <v>77.910000000000039</v>
      </c>
      <c r="AM34" s="17" cm="1">
        <f t="array" ref="AM34">FI[[#This Row],[7-May]]*(IF(FI[[#This Row],[Group Assignment]:[Group Assignment]] = "CHOW", 3.1, 4.9))</f>
        <v>68.600000000000009</v>
      </c>
      <c r="AN34" s="17" cm="1">
        <f t="array" ref="AN34">FI[[#This Row],[8-May]]*(IF(FI[[#This Row],[Group Assignment]:[Group Assignment]] = "CHOW", 3.1, 4.9))</f>
        <v>109.27000000000007</v>
      </c>
      <c r="AO34" s="17" cm="1">
        <f t="array" ref="AO34">FI[[#This Row],[9-May]]*(IF(FI[[#This Row],[Group Assignment]:[Group Assignment]] = "CHOW", 3.1, 4.9))</f>
        <v>67.61999999999999</v>
      </c>
      <c r="AP34" s="17" cm="1">
        <f t="array" ref="AP34">FI[[#This Row],[10-May]]*(IF(FI[[#This Row],[Group Assignment]:[Group Assignment]] = "CHOW", 3.1, 4.9))</f>
        <v>96.040000000000049</v>
      </c>
      <c r="AQ34" s="17" cm="1">
        <f t="array" ref="AQ34">FI[[#This Row],[11-May]]*(IF(FI[[#This Row],[Group Assignment]:[Group Assignment]] = "CHOW", 3.1, 4.9))</f>
        <v>84.77</v>
      </c>
      <c r="AR34" s="17"/>
      <c r="AS34" s="17" cm="1">
        <f t="array" ref="AS34">FI[[#This Row],[13-May]]*(IF(FI[[#This Row],[Group Assignment]:[Group Assignment]] = "CHOW", 3.1, 4.9))</f>
        <v>163.66000000000005</v>
      </c>
      <c r="AT34" s="17" cm="1">
        <f t="array" ref="AT34">FI[[#This Row],[14-May]]*(IF(FI[[#This Row],[Group Assignment]:[Group Assignment]] = "CHOW", 3.1, 4.9))</f>
        <v>76.92999999999995</v>
      </c>
      <c r="AU34" s="17" cm="1">
        <f t="array" ref="AU34">FI[[#This Row],[15-May]]*(IF(FI[[#This Row],[Group Assignment]:[Group Assignment]] = "CHOW", 3.1, 4.9))</f>
        <v>83.300000000000011</v>
      </c>
      <c r="AV34" s="17" cm="1">
        <f t="array" ref="AV34">FI[[#This Row],[16-May]]*(IF(FI[[#This Row],[Group Assignment]:[Group Assignment]] = "CHOW", 3.1, 4.9))</f>
        <v>75.460000000000036</v>
      </c>
      <c r="AW34" s="17" cm="1">
        <f t="array" ref="AW34">FI[[#This Row],[17-May]]*(IF(FI[[#This Row],[Group Assignment]:[Group Assignment]] = "CHOW", 3.1, 4.9))</f>
        <v>76.92999999999995</v>
      </c>
      <c r="AX34" s="17" cm="1">
        <f t="array" ref="AX34">FI[[#This Row],[18-May]]*(IF(FI[[#This Row],[Group Assignment]:[Group Assignment]] = "CHOW", 3.1, 4.9))</f>
        <v>73.989999999999981</v>
      </c>
      <c r="AY34" s="17" cm="1">
        <f t="array" ref="AY34">FI[[#This Row],[19-May]]*(IF(FI[[#This Row],[Group Assignment]:[Group Assignment]] = "CHOW", 3.1, 4.9))</f>
        <v>82.320000000000064</v>
      </c>
      <c r="AZ34" s="17" cm="1">
        <f t="array" ref="AZ34">FI[[#This Row],[20-May]]*(IF(FI[[#This Row],[Group Assignment]:[Group Assignment]] = "CHOW", 3.1, 4.9))</f>
        <v>92.120000000000061</v>
      </c>
      <c r="BA34" s="17" cm="1">
        <f t="array" ref="BA34">FI[[#This Row],[21-May]]*(IF(FI[[#This Row],[Group Assignment]:[Group Assignment]] = "CHOW", 3.1, 4.9))</f>
        <v>77.909999999999968</v>
      </c>
      <c r="BB34" s="17" cm="1">
        <f t="array" ref="BB34">FI[[#This Row],[22-May]]*(IF(FI[[#This Row],[Group Assignment]:[Group Assignment]] = "CHOW", 3.1, 4.9))</f>
        <v>78.400000000000006</v>
      </c>
      <c r="BC34" s="17" cm="1">
        <f t="array" ref="BC34">FI[[#This Row],[23-May]]*(IF(FI[[#This Row],[Group Assignment]:[Group Assignment]] = "CHOW", 3.1, 4.9))</f>
        <v>82.809999999999889</v>
      </c>
      <c r="BD34" s="17" cm="1">
        <f t="array" ref="BD34">FI[[#This Row],[24-May]]*(IF(FI[[#This Row],[Group Assignment]:[Group Assignment]] = "CHOW", 3.1, 4.9))</f>
        <v>86.730000000000089</v>
      </c>
      <c r="BE34" s="17" cm="1">
        <f t="array" ref="BE34">FI[[#This Row],[25-May]]*(IF(FI[[#This Row],[Group Assignment]:[Group Assignment]] = "CHOW", 3.1, 4.9))</f>
        <v>104.37000000000003</v>
      </c>
      <c r="BF34" s="17" cm="1">
        <f t="array" ref="BF34">FI[[#This Row],[26-May]]*(IF(FI[[#This Row],[Group Assignment]:[Group Assignment]] = "CHOW", 3.1, 4.9))</f>
        <v>67.619999999999919</v>
      </c>
      <c r="BG34" s="17" cm="1">
        <f t="array" ref="BG34">FI[[#This Row],[27-May]]*(IF(FI[[#This Row],[Group Assignment]:[Group Assignment]] = "CHOW", 3.1, 4.9))</f>
        <v>60.760000000000034</v>
      </c>
      <c r="BH34" s="17" cm="1">
        <f t="array" ref="BH34">FI[[#This Row],[28-May]]*(IF(FI[[#This Row],[Group Assignment]:[Group Assignment]] = "CHOW", 3.1, 4.9))</f>
        <v>60.760000000000034</v>
      </c>
      <c r="BI34" s="17" cm="1">
        <f t="array" ref="BI34">FI[[#This Row],[29-May]]*(IF(FI[[#This Row],[Group Assignment]:[Group Assignment]] = "CHOW", 3.1, 4.9))</f>
        <v>65.659999999999968</v>
      </c>
      <c r="BJ34" s="17" cm="1">
        <f t="array" ref="BJ34">FI[[#This Row],[30-May]]*(IF(FI[[#This Row],[Group Assignment]:[Group Assignment]] = "CHOW", 3.1, 4.9))</f>
        <v>69.579999999999956</v>
      </c>
      <c r="BK34" s="17" cm="1">
        <f t="array" ref="BK34">FI[[#This Row],[31-May]]*(IF(FI[[#This Row],[Group Assignment]:[Group Assignment]] = "CHOW", 3.1, 4.9))</f>
        <v>86.239999999999981</v>
      </c>
      <c r="BL34" s="17" cm="1">
        <f t="array" ref="BL34">FI[[#This Row],[1-Jun]]*(IF(FI[[#This Row],[Group Assignment]:[Group Assignment]] = "CHOW", 3.1, 4.9))</f>
        <v>114.66000000000004</v>
      </c>
      <c r="BM34" s="17" cm="1">
        <f t="array" ref="BM34">FI[[#This Row],[2-Jun]]*(IF(FI[[#This Row],[Group Assignment]:[Group Assignment]] = "CHOW", 3.1, 4.9))</f>
        <v>66.640000000000043</v>
      </c>
      <c r="BN34" s="17" cm="1">
        <f t="array" ref="BN34">FI[[#This Row],[3-Jun]]*(IF(FI[[#This Row],[Group Assignment]:[Group Assignment]] = "CHOW", 3.1, 4.9))</f>
        <v>44.589999999999975</v>
      </c>
    </row>
    <row r="35" spans="1:126">
      <c r="A35" s="14">
        <v>70</v>
      </c>
      <c r="B35" t="s">
        <v>48</v>
      </c>
      <c r="C35" t="s">
        <v>46</v>
      </c>
      <c r="D35" t="s">
        <v>252</v>
      </c>
      <c r="E35" s="17"/>
      <c r="F35" s="17"/>
      <c r="G35" s="17"/>
      <c r="H35" s="17"/>
      <c r="I35" s="17"/>
      <c r="J35" s="17"/>
      <c r="K35" s="27">
        <f>FI[[#This Row],[9-Apr]]*3.1</f>
        <v>80.290000000000049</v>
      </c>
      <c r="L35" s="17" cm="1">
        <f t="array" ref="L35">FI[[#This Row],[10-Apr]]*(IF(FI[[#This Row],[Group Assignment]:[Group Assignment]] = "CHOW", 3.1, 4.9))</f>
        <v>127.4</v>
      </c>
      <c r="M35" s="17" cm="1">
        <f t="array" ref="M35">FI[[#This Row],[11-Apr]]*(IF(FI[[#This Row],[Group Assignment]:[Group Assignment]] = "CHOW", 3.1, 4.9))</f>
        <v>153.86000000000004</v>
      </c>
      <c r="N35" s="29" cm="1">
        <f t="array" ref="N35">FI[[#This Row],[12-Apr]]*(IF(FI[[#This Row],[Group Assignment]:[Group Assignment]] = "CHOW", 3.1, 4.9))</f>
        <v>661.99</v>
      </c>
      <c r="O35" s="17" cm="1">
        <f t="array" ref="O35">FI[[#This Row],[13-Apr]]*(IF(FI[[#This Row],[Group Assignment]:[Group Assignment]] = "CHOW", 3.1, 4.9))</f>
        <v>134.75</v>
      </c>
      <c r="P35" s="17" cm="1">
        <f t="array" ref="P35">FI[[#This Row],[14-Apr]]*(IF(FI[[#This Row],[Group Assignment]:[Group Assignment]] = "CHOW", 3.1, 4.9))</f>
        <v>147</v>
      </c>
      <c r="Q35" s="17" cm="1">
        <f t="array" ref="Q35">FI[[#This Row],[15-Apr]]*(IF(FI[[#This Row],[Group Assignment]:[Group Assignment]] = "CHOW", 3.1, 4.9))</f>
        <v>124.95</v>
      </c>
      <c r="R35" s="17" cm="1">
        <f t="array" ref="R35">FI[[#This Row],[16-Apr]]*(IF(FI[[#This Row],[Group Assignment]:[Group Assignment]] = "CHOW", 3.1, 4.9))</f>
        <v>142.09999999999997</v>
      </c>
      <c r="S35" s="17" cm="1">
        <f t="array" ref="S35">FI[[#This Row],[17-Apr]]*(IF(FI[[#This Row],[Group Assignment]:[Group Assignment]] = "CHOW", 3.1, 4.9))</f>
        <v>140.13999999999999</v>
      </c>
      <c r="T35" s="17" cm="1">
        <f t="array" ref="T35">FI[[#This Row],[18-Apr]]*(IF(FI[[#This Row],[Group Assignment]:[Group Assignment]] = "CHOW", 3.1, 4.9))</f>
        <v>122.01000000000003</v>
      </c>
      <c r="U35" s="17" cm="1">
        <f t="array" ref="U35">FI[[#This Row],[19-Apr]]*(IF(FI[[#This Row],[Group Assignment]:[Group Assignment]] = "CHOW", 3.1, 4.9))</f>
        <v>134.25999999999996</v>
      </c>
      <c r="V35" s="17" cm="1">
        <f t="array" ref="V35">FI[[#This Row],[20-Apr]]*(IF(FI[[#This Row],[Group Assignment]:[Group Assignment]] = "CHOW", 3.1, 4.9))</f>
        <v>130.8300000000001</v>
      </c>
      <c r="W35" s="17" cm="1">
        <f t="array" ref="W35">FI[[#This Row],[21-Apr]]*(IF(FI[[#This Row],[Group Assignment]:[Group Assignment]] = "CHOW", 3.1, 4.9))</f>
        <v>97.509999999999962</v>
      </c>
      <c r="X35" s="17" cm="1">
        <f t="array" ref="X35">FI[[#This Row],[22-Apr]]*(IF(FI[[#This Row],[Group Assignment]:[Group Assignment]] = "CHOW", 3.1, 4.9))</f>
        <v>105.35000000000001</v>
      </c>
      <c r="Y35" s="17" cm="1">
        <f t="array" ref="Y35">FI[[#This Row],[23-Apr]]*(IF(FI[[#This Row],[Group Assignment]:[Group Assignment]] = "CHOW", 3.1, 4.9))</f>
        <v>97.510000000000034</v>
      </c>
      <c r="Z35" s="17" cm="1">
        <f t="array" ref="Z35">FI[[#This Row],[24-Apr]]*(IF(FI[[#This Row],[Group Assignment]:[Group Assignment]] = "CHOW", 3.1, 4.9))</f>
        <v>119.07000000000006</v>
      </c>
      <c r="AA35" s="17" cm="1">
        <f t="array" ref="AA35">FI[[#This Row],[25-Apr]]*(IF(FI[[#This Row],[Group Assignment]:[Group Assignment]] = "CHOW", 3.1, 4.9))</f>
        <v>111.23000000000002</v>
      </c>
      <c r="AB35" s="17" cm="1">
        <f t="array" ref="AB35">FI[[#This Row],[26-Apr]]*(IF(FI[[#This Row],[Group Assignment]:[Group Assignment]] = "CHOW", 3.1, 4.9))</f>
        <v>99.47</v>
      </c>
      <c r="AC35" s="17" cm="1">
        <f t="array" ref="AC35">FI[[#This Row],[27-Apr]]*(IF(FI[[#This Row],[Group Assignment]:[Group Assignment]] = "CHOW", 3.1, 4.9))</f>
        <v>115.15</v>
      </c>
      <c r="AD35" s="17" cm="1">
        <f t="array" ref="AD35">FI[[#This Row],[28-Apr]]*(IF(FI[[#This Row],[Group Assignment]:[Group Assignment]] = "CHOW", 3.1, 4.9))</f>
        <v>127.4</v>
      </c>
      <c r="AE35" s="17" cm="1">
        <f t="array" ref="AE35">FI[[#This Row],[29-Apr]]*(IF(FI[[#This Row],[Group Assignment]:[Group Assignment]] = "CHOW", 3.1, 4.9))</f>
        <v>74.480000000000018</v>
      </c>
      <c r="AF35" s="17" cm="1">
        <f t="array" ref="AF35">FI[[#This Row],[30-Apr]]*(IF(FI[[#This Row],[Group Assignment]:[Group Assignment]] = "CHOW", 3.1, 4.9))</f>
        <v>92.11999999999999</v>
      </c>
      <c r="AG35" s="17" cm="1">
        <f t="array" ref="AG35">FI[[#This Row],[1-May]]*(IF(FI[[#This Row],[Group Assignment]:[Group Assignment]] = "CHOW", 3.1, 4.9))</f>
        <v>102.9</v>
      </c>
      <c r="AH35" s="17" cm="1">
        <f t="array" ref="AH35">FI[[#This Row],[2-May]]*(IF(FI[[#This Row],[Group Assignment]:[Group Assignment]] = "CHOW", 3.1, 4.9))</f>
        <v>117.10999999999997</v>
      </c>
      <c r="AI35" s="17" cm="1">
        <f t="array" ref="AI35">FI[[#This Row],[3-May]]*(IF(FI[[#This Row],[Group Assignment]:[Group Assignment]] = "CHOW", 3.1, 4.9))</f>
        <v>87.220000000000027</v>
      </c>
      <c r="AJ35" s="17" cm="1">
        <f t="array" ref="AJ35">FI[[#This Row],[4-May]]*(IF(FI[[#This Row],[Group Assignment]:[Group Assignment]] = "CHOW", 3.1, 4.9))</f>
        <v>129.85000000000002</v>
      </c>
      <c r="AK35" s="17" cm="1">
        <f t="array" ref="AK35">FI[[#This Row],[5-May]]*(IF(FI[[#This Row],[Group Assignment]:[Group Assignment]] = "CHOW", 3.1, 4.9))</f>
        <v>137.20000000000002</v>
      </c>
      <c r="AL35" s="17" cm="1">
        <f t="array" ref="AL35">FI[[#This Row],[6-May]]*(IF(FI[[#This Row],[Group Assignment]:[Group Assignment]] = "CHOW", 3.1, 4.9))</f>
        <v>87.710000000000036</v>
      </c>
      <c r="AM35" s="17" cm="1">
        <f t="array" ref="AM35">FI[[#This Row],[7-May]]*(IF(FI[[#This Row],[Group Assignment]:[Group Assignment]] = "CHOW", 3.1, 4.9))</f>
        <v>40.669999999999987</v>
      </c>
      <c r="AN35" s="17" cm="1">
        <f t="array" ref="AN35">FI[[#This Row],[8-May]]*(IF(FI[[#This Row],[Group Assignment]:[Group Assignment]] = "CHOW", 3.1, 4.9))</f>
        <v>130.33999999999997</v>
      </c>
      <c r="AO35" s="17" cm="1">
        <f t="array" ref="AO35">FI[[#This Row],[9-May]]*(IF(FI[[#This Row],[Group Assignment]:[Group Assignment]] = "CHOW", 3.1, 4.9))</f>
        <v>86.729999999999947</v>
      </c>
      <c r="AP35" s="17" cm="1">
        <f t="array" ref="AP35">FI[[#This Row],[10-May]]*(IF(FI[[#This Row],[Group Assignment]:[Group Assignment]] = "CHOW", 3.1, 4.9))</f>
        <v>110.25000000000007</v>
      </c>
      <c r="AQ35" s="17" cm="1">
        <f t="array" ref="AQ35">FI[[#This Row],[11-May]]*(IF(FI[[#This Row],[Group Assignment]:[Group Assignment]] = "CHOW", 3.1, 4.9))</f>
        <v>112.20999999999997</v>
      </c>
      <c r="AR35" s="17"/>
      <c r="AS35" s="17" cm="1">
        <f t="array" ref="AS35">FI[[#This Row],[13-May]]*(IF(FI[[#This Row],[Group Assignment]:[Group Assignment]] = "CHOW", 3.1, 4.9))</f>
        <v>212.17000000000004</v>
      </c>
      <c r="AT35" s="17" cm="1">
        <f t="array" ref="AT35">FI[[#This Row],[14-May]]*(IF(FI[[#This Row],[Group Assignment]:[Group Assignment]] = "CHOW", 3.1, 4.9))</f>
        <v>104.37000000000006</v>
      </c>
      <c r="AU35" s="17" cm="1">
        <f t="array" ref="AU35">FI[[#This Row],[15-May]]*(IF(FI[[#This Row],[Group Assignment]:[Group Assignment]] = "CHOW", 3.1, 4.9))</f>
        <v>98</v>
      </c>
      <c r="AV35" s="17" cm="1">
        <f t="array" ref="AV35">FI[[#This Row],[16-May]]*(IF(FI[[#This Row],[Group Assignment]:[Group Assignment]] = "CHOW", 3.1, 4.9))</f>
        <v>114.17000000000006</v>
      </c>
      <c r="AW35" s="17" cm="1">
        <f t="array" ref="AW35">FI[[#This Row],[17-May]]*(IF(FI[[#This Row],[Group Assignment]:[Group Assignment]] = "CHOW", 3.1, 4.9))</f>
        <v>109.76000000000003</v>
      </c>
      <c r="AX35" s="17" cm="1">
        <f t="array" ref="AX35">FI[[#This Row],[18-May]]*(IF(FI[[#This Row],[Group Assignment]:[Group Assignment]] = "CHOW", 3.1, 4.9))</f>
        <v>91.140000000000043</v>
      </c>
      <c r="AY35" s="17" cm="1">
        <f t="array" ref="AY35">FI[[#This Row],[19-May]]*(IF(FI[[#This Row],[Group Assignment]:[Group Assignment]] = "CHOW", 3.1, 4.9))</f>
        <v>97.02</v>
      </c>
      <c r="AZ35" s="17" cm="1">
        <f t="array" ref="AZ35">FI[[#This Row],[20-May]]*(IF(FI[[#This Row],[Group Assignment]:[Group Assignment]] = "CHOW", 3.1, 4.9))</f>
        <v>116.13000000000009</v>
      </c>
      <c r="BA35" s="17" cm="1">
        <f t="array" ref="BA35">FI[[#This Row],[21-May]]*(IF(FI[[#This Row],[Group Assignment]:[Group Assignment]] = "CHOW", 3.1, 4.9))</f>
        <v>111.71999999999993</v>
      </c>
      <c r="BB35" s="17" cm="1">
        <f t="array" ref="BB35">FI[[#This Row],[22-May]]*(IF(FI[[#This Row],[Group Assignment]:[Group Assignment]] = "CHOW", 3.1, 4.9))</f>
        <v>91.139999999999972</v>
      </c>
      <c r="BC35" s="17" cm="1">
        <f t="array" ref="BC35">FI[[#This Row],[23-May]]*(IF(FI[[#This Row],[Group Assignment]:[Group Assignment]] = "CHOW", 3.1, 4.9))</f>
        <v>101.43000000000002</v>
      </c>
      <c r="BD35" s="17" cm="1">
        <f t="array" ref="BD35">FI[[#This Row],[24-May]]*(IF(FI[[#This Row],[Group Assignment]:[Group Assignment]] = "CHOW", 3.1, 4.9))</f>
        <v>104.85999999999997</v>
      </c>
      <c r="BE35" s="17" cm="1">
        <f t="array" ref="BE35">FI[[#This Row],[25-May]]*(IF(FI[[#This Row],[Group Assignment]:[Group Assignment]] = "CHOW", 3.1, 4.9))</f>
        <v>133.27999999999994</v>
      </c>
      <c r="BF35" s="17" cm="1">
        <f t="array" ref="BF35">FI[[#This Row],[26-May]]*(IF(FI[[#This Row],[Group Assignment]:[Group Assignment]] = "CHOW", 3.1, 4.9))</f>
        <v>77.910000000000039</v>
      </c>
      <c r="BG35" s="17" cm="1">
        <f t="array" ref="BG35">FI[[#This Row],[27-May]]*(IF(FI[[#This Row],[Group Assignment]:[Group Assignment]] = "CHOW", 3.1, 4.9))</f>
        <v>80.850000000000009</v>
      </c>
      <c r="BH35" s="17" cm="1">
        <f t="array" ref="BH35">FI[[#This Row],[28-May]]*(IF(FI[[#This Row],[Group Assignment]:[Group Assignment]] = "CHOW", 3.1, 4.9))</f>
        <v>99.47</v>
      </c>
      <c r="BI35" s="17" cm="1">
        <f t="array" ref="BI35">FI[[#This Row],[29-May]]*(IF(FI[[#This Row],[Group Assignment]:[Group Assignment]] = "CHOW", 3.1, 4.9))</f>
        <v>95.550000000000011</v>
      </c>
      <c r="BJ35" s="17" cm="1">
        <f t="array" ref="BJ35">FI[[#This Row],[30-May]]*(IF(FI[[#This Row],[Group Assignment]:[Group Assignment]] = "CHOW", 3.1, 4.9))</f>
        <v>98</v>
      </c>
      <c r="BK35" s="17" cm="1">
        <f t="array" ref="BK35">FI[[#This Row],[31-May]]*(IF(FI[[#This Row],[Group Assignment]:[Group Assignment]] = "CHOW", 3.1, 4.9))</f>
        <v>93.099999999999937</v>
      </c>
      <c r="BL35" s="17" cm="1">
        <f t="array" ref="BL35">FI[[#This Row],[1-Jun]]*(IF(FI[[#This Row],[Group Assignment]:[Group Assignment]] = "CHOW", 3.1, 4.9))</f>
        <v>134.75</v>
      </c>
      <c r="BM35" s="17" cm="1">
        <f t="array" ref="BM35">FI[[#This Row],[2-Jun]]*(IF(FI[[#This Row],[Group Assignment]:[Group Assignment]] = "CHOW", 3.1, 4.9))</f>
        <v>107.30999999999996</v>
      </c>
      <c r="BN35" s="17" cm="1">
        <f t="array" ref="BN35">FI[[#This Row],[3-Jun]]*(IF(FI[[#This Row],[Group Assignment]:[Group Assignment]] = "CHOW", 3.1, 4.9))</f>
        <v>42.140000000000043</v>
      </c>
    </row>
    <row r="36" spans="1:126">
      <c r="A36" s="13">
        <v>71</v>
      </c>
      <c r="B36" t="s">
        <v>48</v>
      </c>
      <c r="C36" t="s">
        <v>45</v>
      </c>
      <c r="D36" t="s">
        <v>252</v>
      </c>
      <c r="E36" s="17"/>
      <c r="F36" s="17"/>
      <c r="G36" s="17"/>
      <c r="H36" s="17"/>
      <c r="I36" s="17"/>
      <c r="J36" s="17"/>
      <c r="K36" s="27">
        <f>FI[[#This Row],[9-Apr]]*3.1</f>
        <v>71.299999999999898</v>
      </c>
      <c r="L36" s="17" cm="1">
        <f t="array" ref="L36">FI[[#This Row],[10-Apr]]*(IF(FI[[#This Row],[Group Assignment]:[Group Assignment]] = "CHOW", 3.1, 4.9))</f>
        <v>73.78</v>
      </c>
      <c r="M36" s="17" cm="1">
        <f t="array" ref="M36">FI[[#This Row],[11-Apr]]*(IF(FI[[#This Row],[Group Assignment]:[Group Assignment]] = "CHOW", 3.1, 4.9))</f>
        <v>70.679999999999922</v>
      </c>
      <c r="N36" s="17" cm="1">
        <f t="array" ref="N36">FI[[#This Row],[12-Apr]]*(IF(FI[[#This Row],[Group Assignment]:[Group Assignment]] = "CHOW", 3.1, 4.9))</f>
        <v>76.260000000000076</v>
      </c>
      <c r="O36" s="17" cm="1">
        <f t="array" ref="O36">FI[[#This Row],[13-Apr]]*(IF(FI[[#This Row],[Group Assignment]:[Group Assignment]] = "CHOW", 3.1, 4.9))</f>
        <v>68.820000000000036</v>
      </c>
      <c r="P36" s="17" cm="1">
        <f t="array" ref="P36">FI[[#This Row],[14-Apr]]*(IF(FI[[#This Row],[Group Assignment]:[Group Assignment]] = "CHOW", 3.1, 4.9))</f>
        <v>74.710000000000136</v>
      </c>
      <c r="Q36" s="17" cm="1">
        <f t="array" ref="Q36">FI[[#This Row],[15-Apr]]*(IF(FI[[#This Row],[Group Assignment]:[Group Assignment]] = "CHOW", 3.1, 4.9))</f>
        <v>68.2</v>
      </c>
      <c r="R36" s="17" cm="1">
        <f t="array" ref="R36">FI[[#This Row],[16-Apr]]*(IF(FI[[#This Row],[Group Assignment]:[Group Assignment]] = "CHOW", 3.1, 4.9))</f>
        <v>71.3</v>
      </c>
      <c r="S36" s="17" cm="1">
        <f t="array" ref="S36">FI[[#This Row],[17-Apr]]*(IF(FI[[#This Row],[Group Assignment]:[Group Assignment]] = "CHOW", 3.1, 4.9))</f>
        <v>63.859999999999864</v>
      </c>
      <c r="T36" s="17" cm="1">
        <f t="array" ref="T36">FI[[#This Row],[18-Apr]]*(IF(FI[[#This Row],[Group Assignment]:[Group Assignment]] = "CHOW", 3.1, 4.9))</f>
        <v>69.75</v>
      </c>
      <c r="U36" s="17" cm="1">
        <f t="array" ref="U36">FI[[#This Row],[19-Apr]]*(IF(FI[[#This Row],[Group Assignment]:[Group Assignment]] = "CHOW", 3.1, 4.9))</f>
        <v>74.090000000000103</v>
      </c>
      <c r="V36" s="17" cm="1">
        <f t="array" ref="V36">FI[[#This Row],[20-Apr]]*(IF(FI[[#This Row],[Group Assignment]:[Group Assignment]] = "CHOW", 3.1, 4.9))</f>
        <v>75.640000000000114</v>
      </c>
      <c r="W36" s="17" cm="1">
        <f t="array" ref="W36">FI[[#This Row],[21-Apr]]*(IF(FI[[#This Row],[Group Assignment]:[Group Assignment]] = "CHOW", 3.1, 4.9))</f>
        <v>60.449999999999889</v>
      </c>
      <c r="X36" s="17" cm="1">
        <f t="array" ref="X36">FI[[#This Row],[22-Apr]]*(IF(FI[[#This Row],[Group Assignment]:[Group Assignment]] = "CHOW", 3.1, 4.9))</f>
        <v>79.67000000000003</v>
      </c>
      <c r="Y36" s="17" cm="1">
        <f t="array" ref="Y36">FI[[#This Row],[23-Apr]]*(IF(FI[[#This Row],[Group Assignment]:[Group Assignment]] = "CHOW", 3.1, 4.9))</f>
        <v>65.410000000000039</v>
      </c>
      <c r="Z36" s="17" cm="1">
        <f t="array" ref="Z36">FI[[#This Row],[24-Apr]]*(IF(FI[[#This Row],[Group Assignment]:[Group Assignment]] = "CHOW", 3.1, 4.9))</f>
        <v>72.849999999999937</v>
      </c>
      <c r="AA36" s="17" cm="1">
        <f t="array" ref="AA36">FI[[#This Row],[25-Apr]]*(IF(FI[[#This Row],[Group Assignment]:[Group Assignment]] = "CHOW", 3.1, 4.9))</f>
        <v>73.160000000000068</v>
      </c>
      <c r="AB36" s="17" cm="1">
        <f t="array" ref="AB36">FI[[#This Row],[26-Apr]]*(IF(FI[[#This Row],[Group Assignment]:[Group Assignment]] = "CHOW", 3.1, 4.9))</f>
        <v>76.879999999999797</v>
      </c>
      <c r="AC36" s="17" cm="1">
        <f t="array" ref="AC36">FI[[#This Row],[27-Apr]]*(IF(FI[[#This Row],[Group Assignment]:[Group Assignment]] = "CHOW", 3.1, 4.9))</f>
        <v>76.569999999999936</v>
      </c>
      <c r="AD36" s="17" cm="1">
        <f t="array" ref="AD36">FI[[#This Row],[28-Apr]]*(IF(FI[[#This Row],[Group Assignment]:[Group Assignment]] = "CHOW", 3.1, 4.9))</f>
        <v>77.500000000000142</v>
      </c>
      <c r="AE36" s="17" cm="1">
        <f t="array" ref="AE36">FI[[#This Row],[29-Apr]]*(IF(FI[[#This Row],[Group Assignment]:[Group Assignment]] = "CHOW", 3.1, 4.9))</f>
        <v>55.179999999999929</v>
      </c>
      <c r="AF36" s="17" cm="1">
        <f t="array" ref="AF36">FI[[#This Row],[30-Apr]]*(IF(FI[[#This Row],[Group Assignment]:[Group Assignment]] = "CHOW", 3.1, 4.9))</f>
        <v>64.790000000000077</v>
      </c>
      <c r="AG36" s="17" cm="1">
        <f t="array" ref="AG36">FI[[#This Row],[1-May]]*(IF(FI[[#This Row],[Group Assignment]:[Group Assignment]] = "CHOW", 3.1, 4.9))</f>
        <v>73.78</v>
      </c>
      <c r="AH36" s="17" cm="1">
        <f t="array" ref="AH36">FI[[#This Row],[2-May]]*(IF(FI[[#This Row],[Group Assignment]:[Group Assignment]] = "CHOW", 3.1, 4.9))</f>
        <v>82.15</v>
      </c>
      <c r="AI36" s="17" cm="1">
        <f t="array" ref="AI36">FI[[#This Row],[3-May]]*(IF(FI[[#This Row],[Group Assignment]:[Group Assignment]] = "CHOW", 3.1, 4.9))</f>
        <v>59.830000000000069</v>
      </c>
      <c r="AJ36" s="17" cm="1">
        <f t="array" ref="AJ36">FI[[#This Row],[4-May]]*(IF(FI[[#This Row],[Group Assignment]:[Group Assignment]] = "CHOW", 3.1, 4.9))</f>
        <v>78.429999999999922</v>
      </c>
      <c r="AK36" s="17" cm="1">
        <f t="array" ref="AK36">FI[[#This Row],[5-May]]*(IF(FI[[#This Row],[Group Assignment]:[Group Assignment]] = "CHOW", 3.1, 4.9))</f>
        <v>80.289999999999935</v>
      </c>
      <c r="AL36" s="17" cm="1">
        <f t="array" ref="AL36">FI[[#This Row],[6-May]]*(IF(FI[[#This Row],[Group Assignment]:[Group Assignment]] = "CHOW", 3.1, 4.9))</f>
        <v>62.930000000000149</v>
      </c>
      <c r="AM36" s="17" cm="1">
        <f t="array" ref="AM36">FI[[#This Row],[7-May]]*(IF(FI[[#This Row],[Group Assignment]:[Group Assignment]] = "CHOW", 3.1, 4.9))</f>
        <v>67.269999999999797</v>
      </c>
      <c r="AN36" s="17" cm="1">
        <f t="array" ref="AN36">FI[[#This Row],[8-May]]*(IF(FI[[#This Row],[Group Assignment]:[Group Assignment]] = "CHOW", 3.1, 4.9))</f>
        <v>79.670000000000215</v>
      </c>
      <c r="AO36" s="17" cm="1">
        <f t="array" ref="AO36">FI[[#This Row],[9-May]]*(IF(FI[[#This Row],[Group Assignment]:[Group Assignment]] = "CHOW", 3.1, 4.9))</f>
        <v>73.77999999999993</v>
      </c>
      <c r="AP36" s="17" cm="1">
        <f t="array" ref="AP36">FI[[#This Row],[10-May]]*(IF(FI[[#This Row],[Group Assignment]:[Group Assignment]] = "CHOW", 3.1, 4.9))</f>
        <v>70.679999999999865</v>
      </c>
      <c r="AQ36" s="17" cm="1">
        <f t="array" ref="AQ36">FI[[#This Row],[11-May]]*(IF(FI[[#This Row],[Group Assignment]:[Group Assignment]] = "CHOW", 3.1, 4.9))</f>
        <v>83.079999999999927</v>
      </c>
      <c r="AR36" s="17"/>
      <c r="AS36" s="17" cm="1">
        <f t="array" ref="AS36">FI[[#This Row],[13-May]]*(IF(FI[[#This Row],[Group Assignment]:[Group Assignment]] = "CHOW", 3.1, 4.9))</f>
        <v>157.79000000000016</v>
      </c>
      <c r="AT36" s="17" cm="1">
        <f t="array" ref="AT36">FI[[#This Row],[14-May]]*(IF(FI[[#This Row],[Group Assignment]:[Group Assignment]] = "CHOW", 3.1, 4.9))</f>
        <v>65.409999999999926</v>
      </c>
      <c r="AU36" s="17" cm="1">
        <f t="array" ref="AU36">FI[[#This Row],[15-May]]*(IF(FI[[#This Row],[Group Assignment]:[Group Assignment]] = "CHOW", 3.1, 4.9))</f>
        <v>80.910000000000068</v>
      </c>
      <c r="AV36" s="17" cm="1">
        <f t="array" ref="AV36">FI[[#This Row],[16-May]]*(IF(FI[[#This Row],[Group Assignment]:[Group Assignment]] = "CHOW", 3.1, 4.9))</f>
        <v>84.319999999999936</v>
      </c>
      <c r="AW36" s="17" cm="1">
        <f t="array" ref="AW36">FI[[#This Row],[17-May]]*(IF(FI[[#This Row],[Group Assignment]:[Group Assignment]] = "CHOW", 3.1, 4.9))</f>
        <v>73.160000000000068</v>
      </c>
      <c r="AX36" s="17" cm="1">
        <f t="array" ref="AX36">FI[[#This Row],[18-May]]*(IF(FI[[#This Row],[Group Assignment]:[Group Assignment]] = "CHOW", 3.1, 4.9))</f>
        <v>70.059999999999931</v>
      </c>
      <c r="AY36" s="17" cm="1">
        <f t="array" ref="AY36">FI[[#This Row],[19-May]]*(IF(FI[[#This Row],[Group Assignment]:[Group Assignment]] = "CHOW", 3.1, 4.9))</f>
        <v>78.430000000000106</v>
      </c>
      <c r="AZ36" s="17" cm="1">
        <f t="array" ref="AZ36">FI[[#This Row],[20-May]]*(IF(FI[[#This Row],[Group Assignment]:[Group Assignment]] = "CHOW", 3.1, 4.9))</f>
        <v>74.709999999999923</v>
      </c>
      <c r="BA36" s="17" cm="1">
        <f t="array" ref="BA36">FI[[#This Row],[21-May]]*(IF(FI[[#This Row],[Group Assignment]:[Group Assignment]] = "CHOW", 3.1, 4.9))</f>
        <v>80.910000000000011</v>
      </c>
      <c r="BB36" s="17" cm="1">
        <f t="array" ref="BB36">FI[[#This Row],[22-May]]*(IF(FI[[#This Row],[Group Assignment]:[Group Assignment]] = "CHOW", 3.1, 4.9))</f>
        <v>68.819999999999993</v>
      </c>
      <c r="BC36" s="17" cm="1">
        <f t="array" ref="BC36">FI[[#This Row],[23-May]]*(IF(FI[[#This Row],[Group Assignment]:[Group Assignment]] = "CHOW", 3.1, 4.9))</f>
        <v>82.15</v>
      </c>
      <c r="BD36" s="17" cm="1">
        <f t="array" ref="BD36">FI[[#This Row],[24-May]]*(IF(FI[[#This Row],[Group Assignment]:[Group Assignment]] = "CHOW", 3.1, 4.9))</f>
        <v>75.019999999999939</v>
      </c>
      <c r="BE36" s="17" cm="1">
        <f t="array" ref="BE36">FI[[#This Row],[25-May]]*(IF(FI[[#This Row],[Group Assignment]:[Group Assignment]] = "CHOW", 3.1, 4.9))</f>
        <v>89.280000000000143</v>
      </c>
      <c r="BF36" s="17" cm="1">
        <f t="array" ref="BF36">FI[[#This Row],[26-May]]*(IF(FI[[#This Row],[Group Assignment]:[Group Assignment]] = "CHOW", 3.1, 4.9))</f>
        <v>69.749999999999929</v>
      </c>
      <c r="BG36" s="17" cm="1">
        <f t="array" ref="BG36">FI[[#This Row],[27-May]]*(IF(FI[[#This Row],[Group Assignment]:[Group Assignment]] = "CHOW", 3.1, 4.9))</f>
        <v>66.959999999999866</v>
      </c>
      <c r="BH36" s="17" cm="1">
        <f t="array" ref="BH36">FI[[#This Row],[28-May]]*(IF(FI[[#This Row],[Group Assignment]:[Group Assignment]] = "CHOW", 3.1, 4.9))</f>
        <v>71.920000000000144</v>
      </c>
      <c r="BI36" s="17" cm="1">
        <f t="array" ref="BI36">FI[[#This Row],[29-May]]*(IF(FI[[#This Row],[Group Assignment]:[Group Assignment]] = "CHOW", 3.1, 4.9))</f>
        <v>76.259999999999792</v>
      </c>
      <c r="BJ36" s="17" cm="1">
        <f t="array" ref="BJ36">FI[[#This Row],[30-May]]*(IF(FI[[#This Row],[Group Assignment]:[Group Assignment]] = "CHOW", 3.1, 4.9))</f>
        <v>76.259999999999792</v>
      </c>
      <c r="BK36" s="17" cm="1">
        <f t="array" ref="BK36">FI[[#This Row],[31-May]]*(IF(FI[[#This Row],[Group Assignment]:[Group Assignment]] = "CHOW", 3.1, 4.9))</f>
        <v>78.430000000000007</v>
      </c>
      <c r="BL36" s="17" cm="1">
        <f t="array" ref="BL36">FI[[#This Row],[1-Jun]]*(IF(FI[[#This Row],[Group Assignment]:[Group Assignment]] = "CHOW", 3.1, 4.9))</f>
        <v>110.05000000000014</v>
      </c>
      <c r="BM36" s="17" cm="1">
        <f t="array" ref="BM36">FI[[#This Row],[2-Jun]]*(IF(FI[[#This Row],[Group Assignment]:[Group Assignment]] = "CHOW", 3.1, 4.9))</f>
        <v>78.120000000000147</v>
      </c>
      <c r="BN36" s="17" cm="1">
        <f t="array" ref="BN36">FI[[#This Row],[3-Jun]]*(IF(FI[[#This Row],[Group Assignment]:[Group Assignment]] = "CHOW", 3.1, 4.9))</f>
        <v>35.339999999999719</v>
      </c>
    </row>
    <row r="37" spans="1:126">
      <c r="A37" s="14">
        <v>72</v>
      </c>
      <c r="B37" t="s">
        <v>48</v>
      </c>
      <c r="C37" t="s">
        <v>47</v>
      </c>
      <c r="D37" t="s">
        <v>252</v>
      </c>
      <c r="E37" s="17"/>
      <c r="F37" s="17"/>
      <c r="G37" s="17"/>
      <c r="H37" s="17"/>
      <c r="I37" s="17"/>
      <c r="J37" s="17"/>
      <c r="K37" s="27">
        <f>FI[[#This Row],[9-Apr]]*3.1</f>
        <v>69.13000000000001</v>
      </c>
      <c r="L37" s="17" cm="1">
        <f t="array" ref="L37">FI[[#This Row],[10-Apr]]*(IF(FI[[#This Row],[Group Assignment]:[Group Assignment]] = "CHOW", 3.1, 4.9))</f>
        <v>79.86999999999999</v>
      </c>
      <c r="M37" s="17" cm="1">
        <f t="array" ref="M37">FI[[#This Row],[11-Apr]]*(IF(FI[[#This Row],[Group Assignment]:[Group Assignment]] = "CHOW", 3.1, 4.9))</f>
        <v>94.570000000000022</v>
      </c>
      <c r="N37" s="17" cm="1">
        <f t="array" ref="N37">FI[[#This Row],[12-Apr]]*(IF(FI[[#This Row],[Group Assignment]:[Group Assignment]] = "CHOW", 3.1, 4.9))</f>
        <v>82.32</v>
      </c>
      <c r="O37" s="17" cm="1">
        <f t="array" ref="O37">FI[[#This Row],[13-Apr]]*(IF(FI[[#This Row],[Group Assignment]:[Group Assignment]] = "CHOW", 3.1, 4.9))</f>
        <v>84.770000000000067</v>
      </c>
      <c r="P37" s="17" cm="1">
        <f t="array" ref="P37">FI[[#This Row],[14-Apr]]*(IF(FI[[#This Row],[Group Assignment]:[Group Assignment]] = "CHOW", 3.1, 4.9))</f>
        <v>89.180000000000021</v>
      </c>
      <c r="Q37" s="17" cm="1">
        <f t="array" ref="Q37">FI[[#This Row],[15-Apr]]*(IF(FI[[#This Row],[Group Assignment]:[Group Assignment]] = "CHOW", 3.1, 4.9))</f>
        <v>90.159999999999968</v>
      </c>
      <c r="R37" s="17" cm="1">
        <f t="array" ref="R37">FI[[#This Row],[16-Apr]]*(IF(FI[[#This Row],[Group Assignment]:[Group Assignment]] = "CHOW", 3.1, 4.9))</f>
        <v>99.959999999999965</v>
      </c>
      <c r="S37" s="17" cm="1">
        <f t="array" ref="S37">FI[[#This Row],[17-Apr]]*(IF(FI[[#This Row],[Group Assignment]:[Group Assignment]] = "CHOW", 3.1, 4.9))</f>
        <v>111.72</v>
      </c>
      <c r="T37" s="17" cm="1">
        <f t="array" ref="T37">FI[[#This Row],[18-Apr]]*(IF(FI[[#This Row],[Group Assignment]:[Group Assignment]] = "CHOW", 3.1, 4.9))</f>
        <v>80.850000000000009</v>
      </c>
      <c r="U37" s="17" cm="1">
        <f t="array" ref="U37">FI[[#This Row],[19-Apr]]*(IF(FI[[#This Row],[Group Assignment]:[Group Assignment]] = "CHOW", 3.1, 4.9))</f>
        <v>103.38999999999999</v>
      </c>
      <c r="V37" s="17" cm="1">
        <f t="array" ref="V37">FI[[#This Row],[20-Apr]]*(IF(FI[[#This Row],[Group Assignment]:[Group Assignment]] = "CHOW", 3.1, 4.9))</f>
        <v>114.65999999999997</v>
      </c>
      <c r="W37" s="17" cm="1">
        <f t="array" ref="W37">FI[[#This Row],[21-Apr]]*(IF(FI[[#This Row],[Group Assignment]:[Group Assignment]] = "CHOW", 3.1, 4.9))</f>
        <v>86.240000000000052</v>
      </c>
      <c r="X37" s="17" cm="1">
        <f t="array" ref="X37">FI[[#This Row],[22-Apr]]*(IF(FI[[#This Row],[Group Assignment]:[Group Assignment]] = "CHOW", 3.1, 4.9))</f>
        <v>105.35000000000001</v>
      </c>
      <c r="Y37" s="17" cm="1">
        <f t="array" ref="Y37">FI[[#This Row],[23-Apr]]*(IF(FI[[#This Row],[Group Assignment]:[Group Assignment]] = "CHOW", 3.1, 4.9))</f>
        <v>91.139999999999972</v>
      </c>
      <c r="Z37" s="17" cm="1">
        <f t="array" ref="Z37">FI[[#This Row],[24-Apr]]*(IF(FI[[#This Row],[Group Assignment]:[Group Assignment]] = "CHOW", 3.1, 4.9))</f>
        <v>116.12999999999995</v>
      </c>
      <c r="AA37" s="17" cm="1">
        <f t="array" ref="AA37">FI[[#This Row],[25-Apr]]*(IF(FI[[#This Row],[Group Assignment]:[Group Assignment]] = "CHOW", 3.1, 4.9))</f>
        <v>87.220000000000056</v>
      </c>
      <c r="AB37" s="17" cm="1">
        <f t="array" ref="AB37">FI[[#This Row],[26-Apr]]*(IF(FI[[#This Row],[Group Assignment]:[Group Assignment]] = "CHOW", 3.1, 4.9))</f>
        <v>91.139999999999972</v>
      </c>
      <c r="AC37" s="17" cm="1">
        <f t="array" ref="AC37">FI[[#This Row],[27-Apr]]*(IF(FI[[#This Row],[Group Assignment]:[Group Assignment]] = "CHOW", 3.1, 4.9))</f>
        <v>100.94000000000005</v>
      </c>
      <c r="AD37" s="17" cm="1">
        <f t="array" ref="AD37">FI[[#This Row],[28-Apr]]*(IF(FI[[#This Row],[Group Assignment]:[Group Assignment]] = "CHOW", 3.1, 4.9))</f>
        <v>118.09000000000005</v>
      </c>
      <c r="AE37" s="17" cm="1">
        <f t="array" ref="AE37">FI[[#This Row],[29-Apr]]*(IF(FI[[#This Row],[Group Assignment]:[Group Assignment]] = "CHOW", 3.1, 4.9))</f>
        <v>83.300000000000011</v>
      </c>
      <c r="AF37" s="17" cm="1">
        <f t="array" ref="AF37">FI[[#This Row],[30-Apr]]*(IF(FI[[#This Row],[Group Assignment]:[Group Assignment]] = "CHOW", 3.1, 4.9))</f>
        <v>88.2</v>
      </c>
      <c r="AG37" s="17" cm="1">
        <f t="array" ref="AG37">FI[[#This Row],[1-May]]*(IF(FI[[#This Row],[Group Assignment]:[Group Assignment]] = "CHOW", 3.1, 4.9))</f>
        <v>85.75</v>
      </c>
      <c r="AH37" s="17" cm="1">
        <f t="array" ref="AH37">FI[[#This Row],[2-May]]*(IF(FI[[#This Row],[Group Assignment]:[Group Assignment]] = "CHOW", 3.1, 4.9))</f>
        <v>109.27</v>
      </c>
      <c r="AI37" s="17" cm="1">
        <f t="array" ref="AI37">FI[[#This Row],[3-May]]*(IF(FI[[#This Row],[Group Assignment]:[Group Assignment]] = "CHOW", 3.1, 4.9))</f>
        <v>83.300000000000011</v>
      </c>
      <c r="AJ37" s="17" cm="1">
        <f t="array" ref="AJ37">FI[[#This Row],[4-May]]*(IF(FI[[#This Row],[Group Assignment]:[Group Assignment]] = "CHOW", 3.1, 4.9))</f>
        <v>124.95000000000007</v>
      </c>
      <c r="AK37" s="17" cm="1">
        <f t="array" ref="AK37">FI[[#This Row],[5-May]]*(IF(FI[[#This Row],[Group Assignment]:[Group Assignment]] = "CHOW", 3.1, 4.9))</f>
        <v>110.73999999999998</v>
      </c>
      <c r="AL37" s="17" cm="1">
        <f t="array" ref="AL37">FI[[#This Row],[6-May]]*(IF(FI[[#This Row],[Group Assignment]:[Group Assignment]] = "CHOW", 3.1, 4.9))</f>
        <v>85.260000000000034</v>
      </c>
      <c r="AM37" s="17" cm="1">
        <f t="array" ref="AM37">FI[[#This Row],[7-May]]*(IF(FI[[#This Row],[Group Assignment]:[Group Assignment]] = "CHOW", 3.1, 4.9))</f>
        <v>76.439999999999984</v>
      </c>
      <c r="AN37" s="17" cm="1">
        <f t="array" ref="AN37">FI[[#This Row],[8-May]]*(IF(FI[[#This Row],[Group Assignment]:[Group Assignment]] = "CHOW", 3.1, 4.9))</f>
        <v>112.7</v>
      </c>
      <c r="AO37" s="17" cm="1">
        <f t="array" ref="AO37">FI[[#This Row],[9-May]]*(IF(FI[[#This Row],[Group Assignment]:[Group Assignment]] = "CHOW", 3.1, 4.9))</f>
        <v>81.339999999999975</v>
      </c>
      <c r="AP37" s="17" cm="1">
        <f t="array" ref="AP37">FI[[#This Row],[10-May]]*(IF(FI[[#This Row],[Group Assignment]:[Group Assignment]] = "CHOW", 3.1, 4.9))</f>
        <v>106.82</v>
      </c>
      <c r="AQ37" s="17" cm="1">
        <f t="array" ref="AQ37">FI[[#This Row],[11-May]]*(IF(FI[[#This Row],[Group Assignment]:[Group Assignment]] = "CHOW", 3.1, 4.9))</f>
        <v>96.039999999999978</v>
      </c>
      <c r="AR37" s="17"/>
      <c r="AS37" s="17" cm="1">
        <f t="array" ref="AS37">FI[[#This Row],[13-May]]*(IF(FI[[#This Row],[Group Assignment]:[Group Assignment]] = "CHOW", 3.1, 4.9))</f>
        <v>190.61000000000004</v>
      </c>
      <c r="AT37" s="17" cm="1">
        <f t="array" ref="AT37">FI[[#This Row],[14-May]]*(IF(FI[[#This Row],[Group Assignment]:[Group Assignment]] = "CHOW", 3.1, 4.9))</f>
        <v>86.730000000000089</v>
      </c>
      <c r="AU37" s="17" cm="1">
        <f t="array" ref="AU37">FI[[#This Row],[15-May]]*(IF(FI[[#This Row],[Group Assignment]:[Group Assignment]] = "CHOW", 3.1, 4.9))</f>
        <v>104.36999999999999</v>
      </c>
      <c r="AV37" s="17" cm="1">
        <f t="array" ref="AV37">FI[[#This Row],[16-May]]*(IF(FI[[#This Row],[Group Assignment]:[Group Assignment]] = "CHOW", 3.1, 4.9))</f>
        <v>83.789999999999978</v>
      </c>
      <c r="AW37" s="17" cm="1">
        <f t="array" ref="AW37">FI[[#This Row],[17-May]]*(IF(FI[[#This Row],[Group Assignment]:[Group Assignment]] = "CHOW", 3.1, 4.9))</f>
        <v>91.630000000000095</v>
      </c>
      <c r="AX37" s="17" cm="1">
        <f t="array" ref="AX37">FI[[#This Row],[18-May]]*(IF(FI[[#This Row],[Group Assignment]:[Group Assignment]] = "CHOW", 3.1, 4.9))</f>
        <v>85.259999999999962</v>
      </c>
      <c r="AY37" s="17" cm="1">
        <f t="array" ref="AY37">FI[[#This Row],[19-May]]*(IF(FI[[#This Row],[Group Assignment]:[Group Assignment]] = "CHOW", 3.1, 4.9))</f>
        <v>91.630000000000024</v>
      </c>
      <c r="AZ37" s="17" cm="1">
        <f t="array" ref="AZ37">FI[[#This Row],[20-May]]*(IF(FI[[#This Row],[Group Assignment]:[Group Assignment]] = "CHOW", 3.1, 4.9))</f>
        <v>97.509999999999891</v>
      </c>
      <c r="BA37" s="17" cm="1">
        <f t="array" ref="BA37">FI[[#This Row],[21-May]]*(IF(FI[[#This Row],[Group Assignment]:[Group Assignment]] = "CHOW", 3.1, 4.9))</f>
        <v>95.550000000000082</v>
      </c>
      <c r="BB37" s="17" cm="1">
        <f t="array" ref="BB37">FI[[#This Row],[22-May]]*(IF(FI[[#This Row],[Group Assignment]:[Group Assignment]] = "CHOW", 3.1, 4.9))</f>
        <v>84.279999999999944</v>
      </c>
      <c r="BC37" s="17" cm="1">
        <f t="array" ref="BC37">FI[[#This Row],[23-May]]*(IF(FI[[#This Row],[Group Assignment]:[Group Assignment]] = "CHOW", 3.1, 4.9))</f>
        <v>99.47000000000007</v>
      </c>
      <c r="BD37" s="17" cm="1">
        <f t="array" ref="BD37">FI[[#This Row],[24-May]]*(IF(FI[[#This Row],[Group Assignment]:[Group Assignment]] = "CHOW", 3.1, 4.9))</f>
        <v>79.86999999999999</v>
      </c>
      <c r="BE37" s="17" cm="1">
        <f t="array" ref="BE37">FI[[#This Row],[25-May]]*(IF(FI[[#This Row],[Group Assignment]:[Group Assignment]] = "CHOW", 3.1, 4.9))</f>
        <v>135.24000000000012</v>
      </c>
      <c r="BF37" s="17" cm="1">
        <f t="array" ref="BF37">FI[[#This Row],[26-May]]*(IF(FI[[#This Row],[Group Assignment]:[Group Assignment]] = "CHOW", 3.1, 4.9))</f>
        <v>71.539999999999978</v>
      </c>
      <c r="BG37" s="17" cm="1">
        <f t="array" ref="BG37">FI[[#This Row],[27-May]]*(IF(FI[[#This Row],[Group Assignment]:[Group Assignment]] = "CHOW", 3.1, 4.9))</f>
        <v>86.239999999999981</v>
      </c>
      <c r="BH37" s="17" cm="1">
        <f t="array" ref="BH37">FI[[#This Row],[28-May]]*(IF(FI[[#This Row],[Group Assignment]:[Group Assignment]] = "CHOW", 3.1, 4.9))</f>
        <v>78.890000000000043</v>
      </c>
      <c r="BI37" s="17" cm="1">
        <f t="array" ref="BI37">FI[[#This Row],[29-May]]*(IF(FI[[#This Row],[Group Assignment]:[Group Assignment]] = "CHOW", 3.1, 4.9))</f>
        <v>85.259999999999962</v>
      </c>
      <c r="BJ37" s="17" cm="1">
        <f t="array" ref="BJ37">FI[[#This Row],[30-May]]*(IF(FI[[#This Row],[Group Assignment]:[Group Assignment]] = "CHOW", 3.1, 4.9))</f>
        <v>88.2</v>
      </c>
      <c r="BK37" s="17" cm="1">
        <f t="array" ref="BK37">FI[[#This Row],[31-May]]*(IF(FI[[#This Row],[Group Assignment]:[Group Assignment]] = "CHOW", 3.1, 4.9))</f>
        <v>93.589999999999975</v>
      </c>
      <c r="BL37" s="17" cm="1">
        <f t="array" ref="BL37">FI[[#This Row],[1-Jun]]*(IF(FI[[#This Row],[Group Assignment]:[Group Assignment]] = "CHOW", 3.1, 4.9))</f>
        <v>142.58999999999997</v>
      </c>
      <c r="BM37" s="17" cm="1">
        <f t="array" ref="BM37">FI[[#This Row],[2-Jun]]*(IF(FI[[#This Row],[Group Assignment]:[Group Assignment]] = "CHOW", 3.1, 4.9))</f>
        <v>74.970000000000056</v>
      </c>
      <c r="BN37" s="17" cm="1">
        <f t="array" ref="BN37">FI[[#This Row],[3-Jun]]*(IF(FI[[#This Row],[Group Assignment]:[Group Assignment]] = "CHOW", 3.1, 4.9))</f>
        <v>53.410000000000032</v>
      </c>
    </row>
    <row r="38" spans="1:126">
      <c r="A38" s="13">
        <v>73</v>
      </c>
      <c r="B38" t="s">
        <v>48</v>
      </c>
      <c r="C38" t="s">
        <v>46</v>
      </c>
      <c r="D38" t="s">
        <v>252</v>
      </c>
      <c r="E38" s="17"/>
      <c r="F38" s="17"/>
      <c r="G38" s="17"/>
      <c r="H38" s="17"/>
      <c r="I38" s="17"/>
      <c r="J38" s="17"/>
      <c r="K38" s="27">
        <f>FI[[#This Row],[9-Apr]]*3.1</f>
        <v>79.670000000000073</v>
      </c>
      <c r="L38" s="17" cm="1">
        <f t="array" ref="L38">FI[[#This Row],[10-Apr]]*(IF(FI[[#This Row],[Group Assignment]:[Group Assignment]] = "CHOW", 3.1, 4.9))</f>
        <v>116.12999999999995</v>
      </c>
      <c r="M38" s="17" cm="1">
        <f t="array" ref="M38">FI[[#This Row],[11-Apr]]*(IF(FI[[#This Row],[Group Assignment]:[Group Assignment]] = "CHOW", 3.1, 4.9))</f>
        <v>123.48000000000002</v>
      </c>
      <c r="N38" s="17" cm="1">
        <f t="array" ref="N38">FI[[#This Row],[12-Apr]]*(IF(FI[[#This Row],[Group Assignment]:[Group Assignment]] = "CHOW", 3.1, 4.9))</f>
        <v>112.20999999999997</v>
      </c>
      <c r="O38" s="17" cm="1">
        <f t="array" ref="O38">FI[[#This Row],[13-Apr]]*(IF(FI[[#This Row],[Group Assignment]:[Group Assignment]] = "CHOW", 3.1, 4.9))</f>
        <v>110.25000000000001</v>
      </c>
      <c r="P38" s="17" cm="1">
        <f t="array" ref="P38">FI[[#This Row],[14-Apr]]*(IF(FI[[#This Row],[Group Assignment]:[Group Assignment]] = "CHOW", 3.1, 4.9))</f>
        <v>113.68000000000002</v>
      </c>
      <c r="Q38" s="17" cm="1">
        <f t="array" ref="Q38">FI[[#This Row],[15-Apr]]*(IF(FI[[#This Row],[Group Assignment]:[Group Assignment]] = "CHOW", 3.1, 4.9))</f>
        <v>100.93999999999998</v>
      </c>
      <c r="R38" s="17" cm="1">
        <f t="array" ref="R38">FI[[#This Row],[16-Apr]]*(IF(FI[[#This Row],[Group Assignment]:[Group Assignment]] = "CHOW", 3.1, 4.9))</f>
        <v>98</v>
      </c>
      <c r="S38" s="17" cm="1">
        <f t="array" ref="S38">FI[[#This Row],[17-Apr]]*(IF(FI[[#This Row],[Group Assignment]:[Group Assignment]] = "CHOW", 3.1, 4.9))</f>
        <v>99.47000000000007</v>
      </c>
      <c r="T38" s="17" cm="1">
        <f t="array" ref="T38">FI[[#This Row],[18-Apr]]*(IF(FI[[#This Row],[Group Assignment]:[Group Assignment]] = "CHOW", 3.1, 4.9))</f>
        <v>79.86999999999999</v>
      </c>
      <c r="U38" s="17" cm="1">
        <f t="array" ref="U38">FI[[#This Row],[19-Apr]]*(IF(FI[[#This Row],[Group Assignment]:[Group Assignment]] = "CHOW", 3.1, 4.9))</f>
        <v>96.530000000000086</v>
      </c>
      <c r="V38" s="17" cm="1">
        <f t="array" ref="V38">FI[[#This Row],[20-Apr]]*(IF(FI[[#This Row],[Group Assignment]:[Group Assignment]] = "CHOW", 3.1, 4.9))</f>
        <v>89.17999999999995</v>
      </c>
      <c r="W38" s="17" cm="1">
        <f t="array" ref="W38">FI[[#This Row],[21-Apr]]*(IF(FI[[#This Row],[Group Assignment]:[Group Assignment]] = "CHOW", 3.1, 4.9))</f>
        <v>88.689999999999984</v>
      </c>
      <c r="X38" s="17" cm="1">
        <f t="array" ref="X38">FI[[#This Row],[22-Apr]]*(IF(FI[[#This Row],[Group Assignment]:[Group Assignment]] = "CHOW", 3.1, 4.9))</f>
        <v>92.610000000000028</v>
      </c>
      <c r="Y38" s="17" cm="1">
        <f t="array" ref="Y38">FI[[#This Row],[23-Apr]]*(IF(FI[[#This Row],[Group Assignment]:[Group Assignment]] = "CHOW", 3.1, 4.9))</f>
        <v>83.300000000000011</v>
      </c>
      <c r="Z38" s="17" cm="1">
        <f t="array" ref="Z38">FI[[#This Row],[24-Apr]]*(IF(FI[[#This Row],[Group Assignment]:[Group Assignment]] = "CHOW", 3.1, 4.9))</f>
        <v>93.590000000000117</v>
      </c>
      <c r="AA38" s="17" cm="1">
        <f t="array" ref="AA38">FI[[#This Row],[25-Apr]]*(IF(FI[[#This Row],[Group Assignment]:[Group Assignment]] = "CHOW", 3.1, 4.9))</f>
        <v>84.279999999999944</v>
      </c>
      <c r="AB38" s="17" cm="1">
        <f t="array" ref="AB38">FI[[#This Row],[26-Apr]]*(IF(FI[[#This Row],[Group Assignment]:[Group Assignment]] = "CHOW", 3.1, 4.9))</f>
        <v>65.169999999999987</v>
      </c>
      <c r="AC38" s="17" cm="1">
        <f t="array" ref="AC38">FI[[#This Row],[27-Apr]]*(IF(FI[[#This Row],[Group Assignment]:[Group Assignment]] = "CHOW", 3.1, 4.9))</f>
        <v>84.280000000000086</v>
      </c>
      <c r="AD38" s="17" cm="1">
        <f t="array" ref="AD38">FI[[#This Row],[28-Apr]]*(IF(FI[[#This Row],[Group Assignment]:[Group Assignment]] = "CHOW", 3.1, 4.9))</f>
        <v>76.92999999999995</v>
      </c>
      <c r="AE38" s="17" cm="1">
        <f t="array" ref="AE38">FI[[#This Row],[29-Apr]]*(IF(FI[[#This Row],[Group Assignment]:[Group Assignment]] = "CHOW", 3.1, 4.9))</f>
        <v>75.950000000000074</v>
      </c>
      <c r="AF38" s="17" cm="1">
        <f t="array" ref="AF38">FI[[#This Row],[30-Apr]]*(IF(FI[[#This Row],[Group Assignment]:[Group Assignment]] = "CHOW", 3.1, 4.9))</f>
        <v>60.269999999999989</v>
      </c>
      <c r="AG38" s="17" cm="1">
        <f t="array" ref="AG38">FI[[#This Row],[1-May]]*(IF(FI[[#This Row],[Group Assignment]:[Group Assignment]] = "CHOW", 3.1, 4.9))</f>
        <v>67.130000000000024</v>
      </c>
      <c r="AH38" s="17" cm="1">
        <f t="array" ref="AH38">FI[[#This Row],[2-May]]*(IF(FI[[#This Row],[Group Assignment]:[Group Assignment]] = "CHOW", 3.1, 4.9))</f>
        <v>78.889999999999972</v>
      </c>
      <c r="AI38" s="17" cm="1">
        <f t="array" ref="AI38">FI[[#This Row],[3-May]]*(IF(FI[[#This Row],[Group Assignment]:[Group Assignment]] = "CHOW", 3.1, 4.9))</f>
        <v>75.95</v>
      </c>
      <c r="AJ38" s="17" cm="1">
        <f t="array" ref="AJ38">FI[[#This Row],[4-May]]*(IF(FI[[#This Row],[Group Assignment]:[Group Assignment]] = "CHOW", 3.1, 4.9))</f>
        <v>82.319999999999922</v>
      </c>
      <c r="AK38" s="17" cm="1">
        <f t="array" ref="AK38">FI[[#This Row],[5-May]]*(IF(FI[[#This Row],[Group Assignment]:[Group Assignment]] = "CHOW", 3.1, 4.9))</f>
        <v>79.870000000000061</v>
      </c>
      <c r="AL38" s="17" cm="1">
        <f t="array" ref="AL38">FI[[#This Row],[6-May]]*(IF(FI[[#This Row],[Group Assignment]:[Group Assignment]] = "CHOW", 3.1, 4.9))</f>
        <v>56.840000000000046</v>
      </c>
      <c r="AM38" s="17" cm="1">
        <f t="array" ref="AM38">FI[[#This Row],[7-May]]*(IF(FI[[#This Row],[Group Assignment]:[Group Assignment]] = "CHOW", 3.1, 4.9))</f>
        <v>65.660000000000039</v>
      </c>
      <c r="AN38" s="17" cm="1">
        <f t="array" ref="AN38">FI[[#This Row],[8-May]]*(IF(FI[[#This Row],[Group Assignment]:[Group Assignment]] = "CHOW", 3.1, 4.9))</f>
        <v>68.600000000000009</v>
      </c>
      <c r="AO38" s="17" cm="1">
        <f t="array" ref="AO38">FI[[#This Row],[9-May]]*(IF(FI[[#This Row],[Group Assignment]:[Group Assignment]] = "CHOW", 3.1, 4.9))</f>
        <v>78.889999999999972</v>
      </c>
      <c r="AP38" s="17" cm="1">
        <f t="array" ref="AP38">FI[[#This Row],[10-May]]*(IF(FI[[#This Row],[Group Assignment]:[Group Assignment]] = "CHOW", 3.1, 4.9))</f>
        <v>90.65</v>
      </c>
      <c r="AQ38" s="17" cm="1">
        <f t="array" ref="AQ38">FI[[#This Row],[11-May]]*(IF(FI[[#This Row],[Group Assignment]:[Group Assignment]] = "CHOW", 3.1, 4.9))</f>
        <v>68.109999999999957</v>
      </c>
      <c r="AR38" s="17"/>
      <c r="AS38" s="17" cm="1">
        <f t="array" ref="AS38">FI[[#This Row],[13-May]]*(IF(FI[[#This Row],[Group Assignment]:[Group Assignment]] = "CHOW", 3.1, 4.9))</f>
        <v>139.65</v>
      </c>
      <c r="AT38" s="17" cm="1">
        <f t="array" ref="AT38">FI[[#This Row],[14-May]]*(IF(FI[[#This Row],[Group Assignment]:[Group Assignment]] = "CHOW", 3.1, 4.9))</f>
        <v>92.610000000000028</v>
      </c>
      <c r="AU38" s="17" cm="1">
        <f t="array" ref="AU38">FI[[#This Row],[15-May]]*(IF(FI[[#This Row],[Group Assignment]:[Group Assignment]] = "CHOW", 3.1, 4.9))</f>
        <v>78.400000000000006</v>
      </c>
      <c r="AV38" s="17" cm="1">
        <f t="array" ref="AV38">FI[[#This Row],[16-May]]*(IF(FI[[#This Row],[Group Assignment]:[Group Assignment]] = "CHOW", 3.1, 4.9))</f>
        <v>79.380000000000024</v>
      </c>
      <c r="AW38" s="17" cm="1">
        <f t="array" ref="AW38">FI[[#This Row],[17-May]]*(IF(FI[[#This Row],[Group Assignment]:[Group Assignment]] = "CHOW", 3.1, 4.9))</f>
        <v>88.689999999999984</v>
      </c>
      <c r="AX38" s="17" cm="1">
        <f t="array" ref="AX38">FI[[#This Row],[18-May]]*(IF(FI[[#This Row],[Group Assignment]:[Group Assignment]] = "CHOW", 3.1, 4.9))</f>
        <v>55.860000000000035</v>
      </c>
      <c r="AY38" s="17" cm="1">
        <f t="array" ref="AY38">FI[[#This Row],[19-May]]*(IF(FI[[#This Row],[Group Assignment]:[Group Assignment]] = "CHOW", 3.1, 4.9))</f>
        <v>75.95</v>
      </c>
      <c r="AZ38" s="17" cm="1">
        <f t="array" ref="AZ38">FI[[#This Row],[20-May]]*(IF(FI[[#This Row],[Group Assignment]:[Group Assignment]] = "CHOW", 3.1, 4.9))</f>
        <v>85.260000000000034</v>
      </c>
      <c r="BA38" s="17" cm="1">
        <f t="array" ref="BA38">FI[[#This Row],[21-May]]*(IF(FI[[#This Row],[Group Assignment]:[Group Assignment]] = "CHOW", 3.1, 4.9))</f>
        <v>89.670000000000059</v>
      </c>
      <c r="BB38" s="17" cm="1">
        <f t="array" ref="BB38">FI[[#This Row],[22-May]]*(IF(FI[[#This Row],[Group Assignment]:[Group Assignment]] = "CHOW", 3.1, 4.9))</f>
        <v>85.260000000000034</v>
      </c>
      <c r="BC38" s="17" cm="1">
        <f t="array" ref="BC38">FI[[#This Row],[23-May]]*(IF(FI[[#This Row],[Group Assignment]:[Group Assignment]] = "CHOW", 3.1, 4.9))</f>
        <v>72.029999999999944</v>
      </c>
      <c r="BD38" s="17" cm="1">
        <f t="array" ref="BD38">FI[[#This Row],[24-May]]*(IF(FI[[#This Row],[Group Assignment]:[Group Assignment]] = "CHOW", 3.1, 4.9))</f>
        <v>78.400000000000006</v>
      </c>
      <c r="BE38" s="17" cm="1">
        <f t="array" ref="BE38">FI[[#This Row],[25-May]]*(IF(FI[[#This Row],[Group Assignment]:[Group Assignment]] = "CHOW", 3.1, 4.9))</f>
        <v>98</v>
      </c>
      <c r="BF38" s="17" cm="1">
        <f t="array" ref="BF38">FI[[#This Row],[26-May]]*(IF(FI[[#This Row],[Group Assignment]:[Group Assignment]] = "CHOW", 3.1, 4.9))</f>
        <v>67.129999999999953</v>
      </c>
      <c r="BG38" s="17" cm="1">
        <f t="array" ref="BG38">FI[[#This Row],[27-May]]*(IF(FI[[#This Row],[Group Assignment]:[Group Assignment]] = "CHOW", 3.1, 4.9))</f>
        <v>73.010000000000034</v>
      </c>
      <c r="BH38" s="17" cm="1">
        <f t="array" ref="BH38">FI[[#This Row],[28-May]]*(IF(FI[[#This Row],[Group Assignment]:[Group Assignment]] = "CHOW", 3.1, 4.9))</f>
        <v>77.910000000000039</v>
      </c>
      <c r="BI38" s="17" cm="1">
        <f t="array" ref="BI38">FI[[#This Row],[29-May]]*(IF(FI[[#This Row],[Group Assignment]:[Group Assignment]] = "CHOW", 3.1, 4.9))</f>
        <v>66.150000000000006</v>
      </c>
      <c r="BJ38" s="17" cm="1">
        <f t="array" ref="BJ38">FI[[#This Row],[30-May]]*(IF(FI[[#This Row],[Group Assignment]:[Group Assignment]] = "CHOW", 3.1, 4.9))</f>
        <v>98.979999999999947</v>
      </c>
      <c r="BK38" s="17" cm="1">
        <f t="array" ref="BK38">FI[[#This Row],[31-May]]*(IF(FI[[#This Row],[Group Assignment]:[Group Assignment]] = "CHOW", 3.1, 4.9))</f>
        <v>62.720000000000063</v>
      </c>
      <c r="BL38" s="17" cm="1">
        <f t="array" ref="BL38">FI[[#This Row],[1-Jun]]*(IF(FI[[#This Row],[Group Assignment]:[Group Assignment]] = "CHOW", 3.1, 4.9))</f>
        <v>125.93000000000002</v>
      </c>
      <c r="BM38" s="17" cm="1">
        <f t="array" ref="BM38">FI[[#This Row],[2-Jun]]*(IF(FI[[#This Row],[Group Assignment]:[Group Assignment]] = "CHOW", 3.1, 4.9))</f>
        <v>81.830000000000027</v>
      </c>
      <c r="BN38" s="17" cm="1">
        <f t="array" ref="BN38">FI[[#This Row],[3-Jun]]*(IF(FI[[#This Row],[Group Assignment]:[Group Assignment]] = "CHOW", 3.1, 4.9))</f>
        <v>39.200000000000003</v>
      </c>
    </row>
    <row r="39" spans="1:126">
      <c r="A39" s="14">
        <v>74</v>
      </c>
      <c r="B39" t="s">
        <v>48</v>
      </c>
      <c r="C39" t="s">
        <v>46</v>
      </c>
      <c r="D39" t="s">
        <v>252</v>
      </c>
      <c r="E39" s="17"/>
      <c r="F39" s="17"/>
      <c r="G39" s="17"/>
      <c r="H39" s="17"/>
      <c r="I39" s="17"/>
      <c r="J39" s="17"/>
      <c r="K39" s="27">
        <f>FI[[#This Row],[9-Apr]]*3.1</f>
        <v>75.640000000000043</v>
      </c>
      <c r="L39" s="17" cm="1">
        <f t="array" ref="L39">FI[[#This Row],[10-Apr]]*(IF(FI[[#This Row],[Group Assignment]:[Group Assignment]] = "CHOW", 3.1, 4.9))</f>
        <v>113.67999999999995</v>
      </c>
      <c r="M39" s="17" cm="1">
        <f t="array" ref="M39">FI[[#This Row],[11-Apr]]*(IF(FI[[#This Row],[Group Assignment]:[Group Assignment]] = "CHOW", 3.1, 4.9))</f>
        <v>155.33000000000001</v>
      </c>
      <c r="N39" s="17" cm="1">
        <f t="array" ref="N39">FI[[#This Row],[12-Apr]]*(IF(FI[[#This Row],[Group Assignment]:[Group Assignment]] = "CHOW", 3.1, 4.9))</f>
        <v>96.039999999999978</v>
      </c>
      <c r="O39" s="17" cm="1">
        <f t="array" ref="O39">FI[[#This Row],[13-Apr]]*(IF(FI[[#This Row],[Group Assignment]:[Group Assignment]] = "CHOW", 3.1, 4.9))</f>
        <v>103.88000000000004</v>
      </c>
      <c r="P39" s="17" cm="1">
        <f t="array" ref="P39">FI[[#This Row],[14-Apr]]*(IF(FI[[#This Row],[Group Assignment]:[Group Assignment]] = "CHOW", 3.1, 4.9))</f>
        <v>110.25000000000001</v>
      </c>
      <c r="Q39" s="17" cm="1">
        <f t="array" ref="Q39">FI[[#This Row],[15-Apr]]*(IF(FI[[#This Row],[Group Assignment]:[Group Assignment]] = "CHOW", 3.1, 4.9))</f>
        <v>116.12999999999995</v>
      </c>
      <c r="R39" s="17" cm="1">
        <f t="array" ref="R39">FI[[#This Row],[16-Apr]]*(IF(FI[[#This Row],[Group Assignment]:[Group Assignment]] = "CHOW", 3.1, 4.9))</f>
        <v>118.08999999999997</v>
      </c>
      <c r="S39" s="17" cm="1">
        <f t="array" ref="S39">FI[[#This Row],[17-Apr]]*(IF(FI[[#This Row],[Group Assignment]:[Group Assignment]] = "CHOW", 3.1, 4.9))</f>
        <v>117.10999999999997</v>
      </c>
      <c r="T39" s="17" cm="1">
        <f t="array" ref="T39">FI[[#This Row],[18-Apr]]*(IF(FI[[#This Row],[Group Assignment]:[Group Assignment]] = "CHOW", 3.1, 4.9))</f>
        <v>99.47</v>
      </c>
      <c r="U39" s="17" cm="1">
        <f t="array" ref="U39">FI[[#This Row],[19-Apr]]*(IF(FI[[#This Row],[Group Assignment]:[Group Assignment]] = "CHOW", 3.1, 4.9))</f>
        <v>112.7</v>
      </c>
      <c r="V39" s="17" cm="1">
        <f t="array" ref="V39">FI[[#This Row],[20-Apr]]*(IF(FI[[#This Row],[Group Assignment]:[Group Assignment]] = "CHOW", 3.1, 4.9))</f>
        <v>135.24000000000004</v>
      </c>
      <c r="W39" s="17" cm="1">
        <f t="array" ref="W39">FI[[#This Row],[21-Apr]]*(IF(FI[[#This Row],[Group Assignment]:[Group Assignment]] = "CHOW", 3.1, 4.9))</f>
        <v>108.78000000000009</v>
      </c>
      <c r="X39" s="17" cm="1">
        <f t="array" ref="X39">FI[[#This Row],[22-Apr]]*(IF(FI[[#This Row],[Group Assignment]:[Group Assignment]] = "CHOW", 3.1, 4.9))</f>
        <v>95.550000000000011</v>
      </c>
      <c r="Y39" s="17" cm="1">
        <f t="array" ref="Y39">FI[[#This Row],[23-Apr]]*(IF(FI[[#This Row],[Group Assignment]:[Group Assignment]] = "CHOW", 3.1, 4.9))</f>
        <v>115.15</v>
      </c>
      <c r="Z39" s="17" cm="1">
        <f t="array" ref="Z39">FI[[#This Row],[24-Apr]]*(IF(FI[[#This Row],[Group Assignment]:[Group Assignment]] = "CHOW", 3.1, 4.9))</f>
        <v>122.01000000000003</v>
      </c>
      <c r="AA39" s="17" cm="1">
        <f t="array" ref="AA39">FI[[#This Row],[25-Apr]]*(IF(FI[[#This Row],[Group Assignment]:[Group Assignment]] = "CHOW", 3.1, 4.9))</f>
        <v>110.74000000000005</v>
      </c>
      <c r="AB39" s="17" cm="1">
        <f t="array" ref="AB39">FI[[#This Row],[26-Apr]]*(IF(FI[[#This Row],[Group Assignment]:[Group Assignment]] = "CHOW", 3.1, 4.9))</f>
        <v>105.35000000000001</v>
      </c>
      <c r="AC39" s="17" cm="1">
        <f t="array" ref="AC39">FI[[#This Row],[27-Apr]]*(IF(FI[[#This Row],[Group Assignment]:[Group Assignment]] = "CHOW", 3.1, 4.9))</f>
        <v>111.22999999999995</v>
      </c>
      <c r="AD39" s="17" cm="1">
        <f t="array" ref="AD39">FI[[#This Row],[28-Apr]]*(IF(FI[[#This Row],[Group Assignment]:[Group Assignment]] = "CHOW", 3.1, 4.9))</f>
        <v>124.95</v>
      </c>
      <c r="AE39" s="17" cm="1">
        <f t="array" ref="AE39">FI[[#This Row],[29-Apr]]*(IF(FI[[#This Row],[Group Assignment]:[Group Assignment]] = "CHOW", 3.1, 4.9))</f>
        <v>91.629999999999981</v>
      </c>
      <c r="AF39" s="17" cm="1">
        <f t="array" ref="AF39">FI[[#This Row],[30-Apr]]*(IF(FI[[#This Row],[Group Assignment]:[Group Assignment]] = "CHOW", 3.1, 4.9))</f>
        <v>94.57</v>
      </c>
      <c r="AG39" s="17" cm="1">
        <f t="array" ref="AG39">FI[[#This Row],[1-May]]*(IF(FI[[#This Row],[Group Assignment]:[Group Assignment]] = "CHOW", 3.1, 4.9))</f>
        <v>104.86000000000004</v>
      </c>
      <c r="AH39" s="17" cm="1">
        <f t="array" ref="AH39">FI[[#This Row],[2-May]]*(IF(FI[[#This Row],[Group Assignment]:[Group Assignment]] = "CHOW", 3.1, 4.9))</f>
        <v>106.33000000000003</v>
      </c>
      <c r="AI39" s="17" cm="1">
        <f t="array" ref="AI39">FI[[#This Row],[3-May]]*(IF(FI[[#This Row],[Group Assignment]:[Group Assignment]] = "CHOW", 3.1, 4.9))</f>
        <v>67.61999999999999</v>
      </c>
      <c r="AJ39" s="17" cm="1">
        <f t="array" ref="AJ39">FI[[#This Row],[4-May]]*(IF(FI[[#This Row],[Group Assignment]:[Group Assignment]] = "CHOW", 3.1, 4.9))</f>
        <v>103.88000000000004</v>
      </c>
      <c r="AK39" s="17" cm="1">
        <f t="array" ref="AK39">FI[[#This Row],[5-May]]*(IF(FI[[#This Row],[Group Assignment]:[Group Assignment]] = "CHOW", 3.1, 4.9))</f>
        <v>99.959999999999965</v>
      </c>
      <c r="AL39" s="17" cm="1">
        <f t="array" ref="AL39">FI[[#This Row],[6-May]]*(IF(FI[[#This Row],[Group Assignment]:[Group Assignment]] = "CHOW", 3.1, 4.9))</f>
        <v>99.960000000000036</v>
      </c>
      <c r="AM39" s="17" cm="1">
        <f t="array" ref="AM39">FI[[#This Row],[7-May]]*(IF(FI[[#This Row],[Group Assignment]:[Group Assignment]] = "CHOW", 3.1, 4.9))</f>
        <v>77.909999999999968</v>
      </c>
      <c r="AN39" s="17" cm="1">
        <f t="array" ref="AN39">FI[[#This Row],[8-May]]*(IF(FI[[#This Row],[Group Assignment]:[Group Assignment]] = "CHOW", 3.1, 4.9))</f>
        <v>100.94000000000005</v>
      </c>
      <c r="AO39" s="17" cm="1">
        <f t="array" ref="AO39">FI[[#This Row],[9-May]]*(IF(FI[[#This Row],[Group Assignment]:[Group Assignment]] = "CHOW", 3.1, 4.9))</f>
        <v>74.480000000000018</v>
      </c>
      <c r="AP39" s="17" cm="1">
        <f t="array" ref="AP39">FI[[#This Row],[10-May]]*(IF(FI[[#This Row],[Group Assignment]:[Group Assignment]] = "CHOW", 3.1, 4.9))</f>
        <v>94.080000000000027</v>
      </c>
      <c r="AQ39" s="17" cm="1">
        <f t="array" ref="AQ39">FI[[#This Row],[11-May]]*(IF(FI[[#This Row],[Group Assignment]:[Group Assignment]] = "CHOW", 3.1, 4.9))</f>
        <v>104.36999999999999</v>
      </c>
      <c r="AR39" s="17"/>
      <c r="AS39" s="17" cm="1">
        <f t="array" ref="AS39">FI[[#This Row],[13-May]]*(IF(FI[[#This Row],[Group Assignment]:[Group Assignment]] = "CHOW", 3.1, 4.9))</f>
        <v>166.11</v>
      </c>
      <c r="AT39" s="17" cm="1">
        <f t="array" ref="AT39">FI[[#This Row],[14-May]]*(IF(FI[[#This Row],[Group Assignment]:[Group Assignment]] = "CHOW", 3.1, 4.9))</f>
        <v>98</v>
      </c>
      <c r="AU39" s="17" cm="1">
        <f t="array" ref="AU39">FI[[#This Row],[15-May]]*(IF(FI[[#This Row],[Group Assignment]:[Group Assignment]] = "CHOW", 3.1, 4.9))</f>
        <v>75.460000000000036</v>
      </c>
      <c r="AV39" s="17" cm="1">
        <f t="array" ref="AV39">FI[[#This Row],[16-May]]*(IF(FI[[#This Row],[Group Assignment]:[Group Assignment]] = "CHOW", 3.1, 4.9))</f>
        <v>77.909999999999968</v>
      </c>
      <c r="AW39" s="17" cm="1">
        <f t="array" ref="AW39">FI[[#This Row],[17-May]]*(IF(FI[[#This Row],[Group Assignment]:[Group Assignment]] = "CHOW", 3.1, 4.9))</f>
        <v>76.439999999999984</v>
      </c>
      <c r="AX39" s="17" cm="1">
        <f t="array" ref="AX39">FI[[#This Row],[18-May]]*(IF(FI[[#This Row],[Group Assignment]:[Group Assignment]] = "CHOW", 3.1, 4.9))</f>
        <v>78.889999999999972</v>
      </c>
      <c r="AY39" s="17" cm="1">
        <f t="array" ref="AY39">FI[[#This Row],[19-May]]*(IF(FI[[#This Row],[Group Assignment]:[Group Assignment]] = "CHOW", 3.1, 4.9))</f>
        <v>89.669999999999987</v>
      </c>
      <c r="AZ39" s="17" cm="1">
        <f t="array" ref="AZ39">FI[[#This Row],[20-May]]*(IF(FI[[#This Row],[Group Assignment]:[Group Assignment]] = "CHOW", 3.1, 4.9))</f>
        <v>92.119999999999919</v>
      </c>
      <c r="BA39" s="17" cm="1">
        <f t="array" ref="BA39">FI[[#This Row],[21-May]]*(IF(FI[[#This Row],[Group Assignment]:[Group Assignment]] = "CHOW", 3.1, 4.9))</f>
        <v>100.94000000000005</v>
      </c>
      <c r="BB39" s="17" cm="1">
        <f t="array" ref="BB39">FI[[#This Row],[22-May]]*(IF(FI[[#This Row],[Group Assignment]:[Group Assignment]] = "CHOW", 3.1, 4.9))</f>
        <v>77.420000000000059</v>
      </c>
      <c r="BC39" s="17" cm="1">
        <f t="array" ref="BC39">FI[[#This Row],[23-May]]*(IF(FI[[#This Row],[Group Assignment]:[Group Assignment]] = "CHOW", 3.1, 4.9))</f>
        <v>84.769999999999925</v>
      </c>
      <c r="BD39" s="17" cm="1">
        <f t="array" ref="BD39">FI[[#This Row],[24-May]]*(IF(FI[[#This Row],[Group Assignment]:[Group Assignment]] = "CHOW", 3.1, 4.9))</f>
        <v>92.610000000000028</v>
      </c>
      <c r="BE39" s="17" cm="1">
        <f t="array" ref="BE39">FI[[#This Row],[25-May]]*(IF(FI[[#This Row],[Group Assignment]:[Group Assignment]] = "CHOW", 3.1, 4.9))</f>
        <v>116.12999999999995</v>
      </c>
      <c r="BF39" s="17" cm="1">
        <f t="array" ref="BF39">FI[[#This Row],[26-May]]*(IF(FI[[#This Row],[Group Assignment]:[Group Assignment]] = "CHOW", 3.1, 4.9))</f>
        <v>71.539999999999978</v>
      </c>
      <c r="BG39" s="17" cm="1">
        <f t="array" ref="BG39">FI[[#This Row],[27-May]]*(IF(FI[[#This Row],[Group Assignment]:[Group Assignment]] = "CHOW", 3.1, 4.9))</f>
        <v>75.950000000000074</v>
      </c>
      <c r="BH39" s="17" cm="1">
        <f t="array" ref="BH39">FI[[#This Row],[28-May]]*(IF(FI[[#This Row],[Group Assignment]:[Group Assignment]] = "CHOW", 3.1, 4.9))</f>
        <v>78.889999999999972</v>
      </c>
      <c r="BI39" s="17" cm="1">
        <f t="array" ref="BI39">FI[[#This Row],[29-May]]*(IF(FI[[#This Row],[Group Assignment]:[Group Assignment]] = "CHOW", 3.1, 4.9))</f>
        <v>75.460000000000036</v>
      </c>
      <c r="BJ39" s="17" cm="1">
        <f t="array" ref="BJ39">FI[[#This Row],[30-May]]*(IF(FI[[#This Row],[Group Assignment]:[Group Assignment]] = "CHOW", 3.1, 4.9))</f>
        <v>84.769999999999925</v>
      </c>
      <c r="BK39" s="17" cm="1">
        <f t="array" ref="BK39">FI[[#This Row],[31-May]]*(IF(FI[[#This Row],[Group Assignment]:[Group Assignment]] = "CHOW", 3.1, 4.9))</f>
        <v>76.930000000000092</v>
      </c>
      <c r="BL39" s="17" cm="1">
        <f t="array" ref="BL39">FI[[#This Row],[1-Jun]]*(IF(FI[[#This Row],[Group Assignment]:[Group Assignment]] = "CHOW", 3.1, 4.9))</f>
        <v>125.92999999999995</v>
      </c>
      <c r="BM39" s="17" cm="1">
        <f t="array" ref="BM39">FI[[#This Row],[2-Jun]]*(IF(FI[[#This Row],[Group Assignment]:[Group Assignment]] = "CHOW", 3.1, 4.9))</f>
        <v>76.44000000000004</v>
      </c>
      <c r="BN39" s="17" cm="1">
        <f t="array" ref="BN39">FI[[#This Row],[3-Jun]]*(IF(FI[[#This Row],[Group Assignment]:[Group Assignment]] = "CHOW", 3.1, 4.9))</f>
        <v>40.180000000000014</v>
      </c>
    </row>
    <row r="41" spans="1:126">
      <c r="A41" t="s">
        <v>253</v>
      </c>
    </row>
    <row r="42" spans="1:126">
      <c r="A42" t="s">
        <v>254</v>
      </c>
      <c r="D42" t="s">
        <v>57</v>
      </c>
      <c r="E42" t="s">
        <v>58</v>
      </c>
      <c r="F42" t="s">
        <v>59</v>
      </c>
      <c r="G42" t="s">
        <v>60</v>
      </c>
      <c r="H42" t="s">
        <v>61</v>
      </c>
      <c r="I42" t="s">
        <v>62</v>
      </c>
      <c r="J42" t="s">
        <v>63</v>
      </c>
      <c r="K42" t="s">
        <v>64</v>
      </c>
      <c r="L42" t="s">
        <v>65</v>
      </c>
      <c r="M42" t="s">
        <v>66</v>
      </c>
      <c r="N42" t="s">
        <v>67</v>
      </c>
      <c r="O42" t="s">
        <v>68</v>
      </c>
      <c r="P42" t="s">
        <v>69</v>
      </c>
      <c r="Q42" t="s">
        <v>70</v>
      </c>
      <c r="R42" t="s">
        <v>71</v>
      </c>
      <c r="S42" t="s">
        <v>72</v>
      </c>
      <c r="T42" t="s">
        <v>73</v>
      </c>
      <c r="U42" t="s">
        <v>74</v>
      </c>
      <c r="V42" t="s">
        <v>75</v>
      </c>
      <c r="W42" t="s">
        <v>76</v>
      </c>
      <c r="X42" t="s">
        <v>77</v>
      </c>
      <c r="Y42" t="s">
        <v>78</v>
      </c>
      <c r="Z42" t="s">
        <v>79</v>
      </c>
      <c r="AA42" t="s">
        <v>80</v>
      </c>
      <c r="AB42" t="s">
        <v>81</v>
      </c>
      <c r="AC42" t="s">
        <v>82</v>
      </c>
      <c r="AD42" t="s">
        <v>83</v>
      </c>
      <c r="AE42" t="s">
        <v>84</v>
      </c>
      <c r="AF42" t="s">
        <v>85</v>
      </c>
      <c r="AG42" t="s">
        <v>86</v>
      </c>
      <c r="AH42" t="s">
        <v>87</v>
      </c>
      <c r="AI42" t="s">
        <v>88</v>
      </c>
      <c r="AJ42" t="s">
        <v>89</v>
      </c>
      <c r="AK42" t="s">
        <v>90</v>
      </c>
      <c r="AL42" t="s">
        <v>91</v>
      </c>
      <c r="AM42" t="s">
        <v>92</v>
      </c>
      <c r="AN42" t="s">
        <v>93</v>
      </c>
      <c r="AO42" t="s">
        <v>94</v>
      </c>
      <c r="AP42" t="s">
        <v>95</v>
      </c>
      <c r="AQ42" t="s">
        <v>96</v>
      </c>
      <c r="AR42" t="s">
        <v>97</v>
      </c>
      <c r="AS42" t="s">
        <v>98</v>
      </c>
      <c r="AT42" t="s">
        <v>99</v>
      </c>
      <c r="AU42" t="s">
        <v>100</v>
      </c>
      <c r="AV42" t="s">
        <v>101</v>
      </c>
      <c r="AW42" t="s">
        <v>102</v>
      </c>
      <c r="AX42" t="s">
        <v>103</v>
      </c>
      <c r="AY42" t="s">
        <v>104</v>
      </c>
      <c r="AZ42" t="s">
        <v>105</v>
      </c>
      <c r="BA42" t="s">
        <v>106</v>
      </c>
      <c r="BB42" t="s">
        <v>107</v>
      </c>
      <c r="BC42" t="s">
        <v>108</v>
      </c>
      <c r="BD42" t="s">
        <v>109</v>
      </c>
      <c r="BE42" t="s">
        <v>110</v>
      </c>
      <c r="BF42" t="s">
        <v>111</v>
      </c>
      <c r="BG42" t="s">
        <v>112</v>
      </c>
      <c r="BH42" t="s">
        <v>113</v>
      </c>
      <c r="BI42" t="s">
        <v>114</v>
      </c>
      <c r="BJ42" t="s">
        <v>115</v>
      </c>
      <c r="BK42" t="s">
        <v>116</v>
      </c>
      <c r="BL42" t="s">
        <v>117</v>
      </c>
      <c r="BM42" s="10">
        <v>45445</v>
      </c>
      <c r="BN42" s="10">
        <v>45446</v>
      </c>
    </row>
    <row r="43" spans="1:126">
      <c r="A43" t="s">
        <v>36</v>
      </c>
      <c r="B43" t="s">
        <v>37</v>
      </c>
      <c r="C43" t="s">
        <v>123</v>
      </c>
      <c r="D43" t="s">
        <v>255</v>
      </c>
      <c r="E43" t="s">
        <v>256</v>
      </c>
      <c r="F43" t="s">
        <v>257</v>
      </c>
      <c r="G43" t="s">
        <v>258</v>
      </c>
      <c r="H43" t="s">
        <v>259</v>
      </c>
      <c r="I43" t="s">
        <v>260</v>
      </c>
      <c r="J43" t="s">
        <v>261</v>
      </c>
      <c r="K43" t="s">
        <v>262</v>
      </c>
      <c r="L43" t="s">
        <v>263</v>
      </c>
      <c r="M43" t="s">
        <v>264</v>
      </c>
      <c r="N43" t="s">
        <v>265</v>
      </c>
      <c r="O43" t="s">
        <v>266</v>
      </c>
      <c r="P43" t="s">
        <v>267</v>
      </c>
      <c r="Q43" t="s">
        <v>268</v>
      </c>
      <c r="R43" t="s">
        <v>269</v>
      </c>
      <c r="S43" t="s">
        <v>270</v>
      </c>
      <c r="T43" t="s">
        <v>271</v>
      </c>
      <c r="U43" t="s">
        <v>272</v>
      </c>
      <c r="V43" t="s">
        <v>273</v>
      </c>
      <c r="W43" t="s">
        <v>274</v>
      </c>
      <c r="X43" t="s">
        <v>275</v>
      </c>
      <c r="Y43" t="s">
        <v>276</v>
      </c>
      <c r="Z43" t="s">
        <v>277</v>
      </c>
      <c r="AA43" t="s">
        <v>278</v>
      </c>
      <c r="AB43" t="s">
        <v>279</v>
      </c>
      <c r="AC43" t="s">
        <v>280</v>
      </c>
      <c r="AD43" t="s">
        <v>281</v>
      </c>
      <c r="AE43" t="s">
        <v>282</v>
      </c>
      <c r="AF43" t="s">
        <v>283</v>
      </c>
      <c r="AG43" t="s">
        <v>284</v>
      </c>
      <c r="AH43" t="s">
        <v>285</v>
      </c>
      <c r="AI43" t="s">
        <v>286</v>
      </c>
      <c r="AJ43" t="s">
        <v>287</v>
      </c>
      <c r="AK43" t="s">
        <v>288</v>
      </c>
      <c r="AL43" t="s">
        <v>289</v>
      </c>
      <c r="AM43" t="s">
        <v>290</v>
      </c>
      <c r="AN43" t="s">
        <v>291</v>
      </c>
      <c r="AO43" t="s">
        <v>292</v>
      </c>
      <c r="AP43" t="s">
        <v>293</v>
      </c>
      <c r="AQ43" t="s">
        <v>294</v>
      </c>
      <c r="AR43" t="s">
        <v>295</v>
      </c>
      <c r="AS43" t="s">
        <v>296</v>
      </c>
      <c r="AT43" t="s">
        <v>297</v>
      </c>
      <c r="AU43" t="s">
        <v>298</v>
      </c>
      <c r="AV43" t="s">
        <v>299</v>
      </c>
      <c r="AW43" t="s">
        <v>300</v>
      </c>
      <c r="AX43" t="s">
        <v>301</v>
      </c>
      <c r="AY43" t="s">
        <v>302</v>
      </c>
      <c r="AZ43" t="s">
        <v>303</v>
      </c>
      <c r="BA43" t="s">
        <v>304</v>
      </c>
      <c r="BB43" t="s">
        <v>305</v>
      </c>
      <c r="BC43" t="s">
        <v>306</v>
      </c>
      <c r="BD43" t="s">
        <v>307</v>
      </c>
      <c r="BE43" t="s">
        <v>308</v>
      </c>
      <c r="BF43" t="s">
        <v>309</v>
      </c>
      <c r="BG43" t="s">
        <v>310</v>
      </c>
      <c r="BH43" t="s">
        <v>311</v>
      </c>
      <c r="BI43" t="s">
        <v>312</v>
      </c>
      <c r="BJ43" t="s">
        <v>313</v>
      </c>
      <c r="BK43" t="s">
        <v>314</v>
      </c>
      <c r="BL43" t="s">
        <v>315</v>
      </c>
      <c r="BM43" s="26" t="s">
        <v>316</v>
      </c>
      <c r="BN43" t="s">
        <v>317</v>
      </c>
      <c r="BO43" t="s">
        <v>432</v>
      </c>
      <c r="BP43" t="s">
        <v>433</v>
      </c>
      <c r="BQ43" t="s">
        <v>320</v>
      </c>
      <c r="BR43" t="s">
        <v>321</v>
      </c>
      <c r="BS43" t="s">
        <v>322</v>
      </c>
      <c r="BT43" t="s">
        <v>323</v>
      </c>
      <c r="BU43" t="s">
        <v>324</v>
      </c>
      <c r="BV43" t="s">
        <v>325</v>
      </c>
      <c r="BW43" t="s">
        <v>326</v>
      </c>
      <c r="BX43" t="s">
        <v>327</v>
      </c>
      <c r="BY43" t="s">
        <v>328</v>
      </c>
      <c r="BZ43" t="s">
        <v>329</v>
      </c>
      <c r="CA43" t="s">
        <v>330</v>
      </c>
      <c r="CB43" t="s">
        <v>331</v>
      </c>
      <c r="CC43" t="s">
        <v>332</v>
      </c>
      <c r="CD43" t="s">
        <v>333</v>
      </c>
      <c r="CE43" t="s">
        <v>334</v>
      </c>
      <c r="CF43" t="s">
        <v>335</v>
      </c>
      <c r="CG43" t="s">
        <v>336</v>
      </c>
      <c r="CH43" t="s">
        <v>337</v>
      </c>
      <c r="CI43" t="s">
        <v>338</v>
      </c>
      <c r="CJ43" t="s">
        <v>339</v>
      </c>
      <c r="CK43" t="s">
        <v>340</v>
      </c>
      <c r="CL43" t="s">
        <v>341</v>
      </c>
      <c r="CM43" t="s">
        <v>342</v>
      </c>
      <c r="CN43" t="s">
        <v>343</v>
      </c>
      <c r="CO43" t="s">
        <v>344</v>
      </c>
      <c r="CP43" t="s">
        <v>345</v>
      </c>
      <c r="CQ43" t="s">
        <v>346</v>
      </c>
      <c r="CR43" t="s">
        <v>347</v>
      </c>
      <c r="CS43" t="s">
        <v>348</v>
      </c>
      <c r="CT43" t="s">
        <v>349</v>
      </c>
      <c r="CU43" t="s">
        <v>350</v>
      </c>
      <c r="CV43" t="s">
        <v>351</v>
      </c>
      <c r="CW43" t="s">
        <v>352</v>
      </c>
      <c r="CX43" t="s">
        <v>353</v>
      </c>
      <c r="CY43" t="s">
        <v>354</v>
      </c>
      <c r="CZ43" t="s">
        <v>355</v>
      </c>
      <c r="DA43" t="s">
        <v>356</v>
      </c>
      <c r="DB43" t="s">
        <v>357</v>
      </c>
      <c r="DC43" t="s">
        <v>358</v>
      </c>
      <c r="DD43" t="s">
        <v>359</v>
      </c>
      <c r="DE43" t="s">
        <v>360</v>
      </c>
      <c r="DF43" t="s">
        <v>361</v>
      </c>
      <c r="DG43" t="s">
        <v>362</v>
      </c>
      <c r="DH43" t="s">
        <v>363</v>
      </c>
      <c r="DI43" t="s">
        <v>364</v>
      </c>
      <c r="DJ43" t="s">
        <v>365</v>
      </c>
      <c r="DK43" t="s">
        <v>366</v>
      </c>
      <c r="DL43" t="s">
        <v>367</v>
      </c>
      <c r="DM43" t="s">
        <v>368</v>
      </c>
      <c r="DN43" t="s">
        <v>369</v>
      </c>
      <c r="DO43" t="s">
        <v>370</v>
      </c>
      <c r="DP43" t="s">
        <v>371</v>
      </c>
      <c r="DQ43" t="s">
        <v>372</v>
      </c>
      <c r="DR43" t="s">
        <v>373</v>
      </c>
      <c r="DS43" t="s">
        <v>374</v>
      </c>
      <c r="DT43" t="s">
        <v>375</v>
      </c>
      <c r="DU43" t="s">
        <v>376</v>
      </c>
      <c r="DV43" t="s">
        <v>377</v>
      </c>
    </row>
    <row r="44" spans="1:126">
      <c r="A44">
        <v>37</v>
      </c>
      <c r="B44">
        <v>1</v>
      </c>
      <c r="C44">
        <v>0</v>
      </c>
      <c r="E44" s="20">
        <v>56.419999999999931</v>
      </c>
      <c r="F44" s="20">
        <v>44.950000000000209</v>
      </c>
      <c r="G44" s="20">
        <v>43.08999999999979</v>
      </c>
      <c r="H44" s="20">
        <v>53.940000000000218</v>
      </c>
      <c r="I44" s="20">
        <v>46.190000000000005</v>
      </c>
      <c r="J44" s="20">
        <v>38.749999999999723</v>
      </c>
      <c r="K44" s="51">
        <v>54.870000000000076</v>
      </c>
      <c r="L44" s="20">
        <v>42.16</v>
      </c>
      <c r="M44" s="20">
        <v>46.190000000000005</v>
      </c>
      <c r="N44" s="20">
        <v>45.26000000000014</v>
      </c>
      <c r="O44" s="20">
        <v>51.769999999999904</v>
      </c>
      <c r="P44" s="20">
        <v>53.009999999999863</v>
      </c>
      <c r="Q44" s="20">
        <v>54.870000000000076</v>
      </c>
      <c r="R44" s="20">
        <v>50.839999999999996</v>
      </c>
      <c r="S44" s="20">
        <v>51.460000000000072</v>
      </c>
      <c r="T44" s="20">
        <v>56.109999999999722</v>
      </c>
      <c r="U44" s="20">
        <v>57.040000000000141</v>
      </c>
      <c r="V44" s="20">
        <v>50.530000000000072</v>
      </c>
      <c r="W44" s="20">
        <v>47.119999999999933</v>
      </c>
      <c r="X44" s="20">
        <v>54.869999999999933</v>
      </c>
      <c r="Y44" s="20">
        <v>59.520000000000074</v>
      </c>
      <c r="Z44" s="20">
        <v>37.20000000000028</v>
      </c>
      <c r="AA44" s="20">
        <v>46.499999999999858</v>
      </c>
      <c r="AB44" s="20">
        <v>48.36</v>
      </c>
      <c r="AC44" s="20">
        <v>50.220000000000141</v>
      </c>
      <c r="AD44" s="20">
        <v>35.33999999999979</v>
      </c>
      <c r="AE44" s="20">
        <v>40.610000000000142</v>
      </c>
      <c r="AF44" s="20">
        <v>52.699999999999939</v>
      </c>
      <c r="AG44" s="20">
        <v>55.489999999999867</v>
      </c>
      <c r="AH44" s="20">
        <v>42.160000000000103</v>
      </c>
      <c r="AI44" s="20">
        <v>45.570000000000107</v>
      </c>
      <c r="AJ44" s="20">
        <v>54.869999999999933</v>
      </c>
      <c r="AK44" s="20">
        <v>48.67</v>
      </c>
      <c r="AL44" s="20">
        <v>48.980000000000004</v>
      </c>
      <c r="AM44" s="20">
        <v>41.230000000000004</v>
      </c>
      <c r="AN44" s="20">
        <v>62.62</v>
      </c>
      <c r="AO44" s="20">
        <v>50.530000000000214</v>
      </c>
      <c r="AP44" s="20">
        <v>47.119999999999933</v>
      </c>
      <c r="AQ44" s="20">
        <v>53.320000000000142</v>
      </c>
      <c r="AR44" s="20">
        <f>AS2/2</f>
        <v>57.194999999999936</v>
      </c>
      <c r="AS44" s="20">
        <f>AS2/2</f>
        <v>57.194999999999936</v>
      </c>
      <c r="AT44" s="20">
        <v>39.989999999999966</v>
      </c>
      <c r="AU44" s="20">
        <v>42.470000000000034</v>
      </c>
      <c r="AV44" s="20">
        <v>56.11000000000007</v>
      </c>
      <c r="AW44" s="20">
        <v>56.109999999999864</v>
      </c>
      <c r="AX44" s="20">
        <v>48.050000000000075</v>
      </c>
      <c r="AY44" s="20">
        <v>46.499999999999929</v>
      </c>
      <c r="AZ44" s="20">
        <v>53.94000000000014</v>
      </c>
      <c r="BA44" s="20">
        <v>60.449999999999967</v>
      </c>
      <c r="BB44" s="20">
        <v>38.750000000000036</v>
      </c>
      <c r="BC44" s="20">
        <v>43.089999999999932</v>
      </c>
      <c r="BD44" s="20">
        <v>49.289999999999928</v>
      </c>
      <c r="BE44" s="20">
        <v>57.040000000000141</v>
      </c>
      <c r="BF44" s="20">
        <v>47.12000000000014</v>
      </c>
      <c r="BG44" s="20">
        <v>46.809999999999718</v>
      </c>
      <c r="BH44" s="20">
        <v>51.770000000000287</v>
      </c>
      <c r="BI44" s="20">
        <v>51.460000000000008</v>
      </c>
      <c r="BJ44" s="20">
        <v>61.380000000000067</v>
      </c>
      <c r="BK44" s="20">
        <v>44.639999999999858</v>
      </c>
      <c r="BL44" s="20">
        <v>75.020000000000138</v>
      </c>
      <c r="BM44" s="20">
        <v>46.499999999999929</v>
      </c>
      <c r="BN44" s="52">
        <v>18.29000000000007</v>
      </c>
      <c r="BO44" s="17">
        <f>AVERAGE(L44:AD44)</f>
        <v>49.3878947368421</v>
      </c>
      <c r="BP44" s="26">
        <f>AVERAGE(AE44:BL44)</f>
        <v>50.830882352941195</v>
      </c>
      <c r="BQ44" s="17">
        <f>AVERAGE(L44:BN44)</f>
        <v>49.662000000000013</v>
      </c>
      <c r="BR44">
        <f t="shared" ref="BR44:BR81" si="0">K44/AVERAGEIFS(K$44:K$81, $B$44:$B$81, $B44, $C$44:$C$81, 0)</f>
        <v>1.1593886462882121</v>
      </c>
      <c r="BS44">
        <f t="shared" ref="BS44:BS81" si="1">L44/AVERAGEIFS(L$44:L$81, $B$44:$B$81, $B44, $C$44:$C$81, 0)</f>
        <v>0.88792165397170786</v>
      </c>
      <c r="BT44">
        <f t="shared" ref="BT44:BT81" si="2">M44/AVERAGEIFS(M$44:M$81, $B$44:$B$81, $B44, $C$44:$C$81, 0)</f>
        <v>1.0706586826347311</v>
      </c>
      <c r="BU44">
        <f t="shared" ref="BU44:BU81" si="3">N44/AVERAGEIFS(N$44:N$81, $B$44:$B$81, $B44, $C$44:$C$81, 0)</f>
        <v>0.94092373791622175</v>
      </c>
      <c r="BV44">
        <f t="shared" ref="BV44:BV81" si="4">O44/AVERAGEIFS(O$44:O$81, $B$44:$B$81, $B44, $C$44:$C$81, 0)</f>
        <v>1.0404984423675989</v>
      </c>
      <c r="BW44">
        <f t="shared" ref="BW44:BW81" si="5">P44/AVERAGEIFS(P$44:P$81, $B$44:$B$81, $B44, $C$44:$C$81, 0)</f>
        <v>1.045871559633025</v>
      </c>
      <c r="BX44">
        <f t="shared" ref="BX44:BX81" si="6">Q44/AVERAGEIFS(Q$44:Q$81, $B$44:$B$81, $B44, $C$44:$C$81, 0)</f>
        <v>1.1167192429022086</v>
      </c>
      <c r="BY44">
        <f t="shared" ref="BY44:BY81" si="7">R44/AVERAGEIFS(R$44:R$81, $B$44:$B$81, $B44, $C$44:$C$81, 0)</f>
        <v>0.96281800391389516</v>
      </c>
      <c r="BZ44">
        <f t="shared" ref="BZ44:BZ81" si="8">S44/AVERAGEIFS(S$44:S$81, $B$44:$B$81, $B44, $C$44:$C$81, 0)</f>
        <v>1.0957095709570954</v>
      </c>
      <c r="CA44">
        <f t="shared" ref="CA44:CA81" si="9">T44/AVERAGEIFS(T$44:T$81, $B$44:$B$81, $B44, $C$44:$C$81, 0)</f>
        <v>1.0323193916349773</v>
      </c>
      <c r="CB44">
        <f t="shared" ref="CB44:CB81" si="10">U44/AVERAGEIFS(U$44:U$81, $B$44:$B$81, $B44, $C$44:$C$81, 0)</f>
        <v>1.0494296577946793</v>
      </c>
      <c r="CC44">
        <f t="shared" ref="CC44:CC81" si="11">V44/AVERAGEIFS(V$44:V$81, $B$44:$B$81, $B44, $C$44:$C$81, 0)</f>
        <v>0.88426763110307527</v>
      </c>
      <c r="CD44">
        <f t="shared" ref="CD44:CD81" si="12">W44/AVERAGEIFS(W$44:W$81, $B$44:$B$81, $B44, $C$44:$C$81, 0)</f>
        <v>0.97540106951871552</v>
      </c>
      <c r="CE44">
        <f t="shared" ref="CE44:CE81" si="13">X44/AVERAGEIFS(X$44:X$81, $B$44:$B$81, $B44, $C$44:$C$81, 0)</f>
        <v>1.0290697674418599</v>
      </c>
      <c r="CF44">
        <f t="shared" ref="CF44:CF81" si="14">Y44/AVERAGEIFS(Y$44:Y$81, $B$44:$B$81, $B44, $C$44:$C$81, 0)</f>
        <v>1.2151898734177227</v>
      </c>
      <c r="CG44">
        <f t="shared" ref="CG44:CG81" si="15">Z44/AVERAGEIFS(Z$44:Z$81, $B$44:$B$81, $B44, $C$44:$C$81, 0)</f>
        <v>0.70657507360157512</v>
      </c>
      <c r="CH44">
        <f t="shared" ref="CH44:CH81" si="16">AA44/AVERAGEIFS(AA$44:AA$81, $B$44:$B$81, $B44, $C$44:$C$81, 0)</f>
        <v>0.89020771513352803</v>
      </c>
      <c r="CI44">
        <f t="shared" ref="CI44:CI81" si="17">AB44/AVERAGEIFS(AB$44:AB$81, $B$44:$B$81, $B44, $C$44:$C$81, 0)</f>
        <v>0.97907949790795012</v>
      </c>
      <c r="CJ44">
        <f t="shared" ref="CJ44:CJ81" si="18">AC44/AVERAGEIFS(AC$44:AC$81, $B$44:$B$81, $B44, $C$44:$C$81, 0)</f>
        <v>1.110857142857145</v>
      </c>
      <c r="CK44">
        <f t="shared" ref="CK44:CK81" si="19">AD44/AVERAGEIFS(AD$44:AD$81, $B$44:$B$81, $B44, $C$44:$C$81, 0)</f>
        <v>0.81042654028435546</v>
      </c>
      <c r="CL44">
        <f t="shared" ref="CL44:CL81" si="20">AE44/AVERAGEIFS(AE$44:AE$81, $B$44:$B$81, $B44, $C$44:$C$81, 0)</f>
        <v>0.89623717217788224</v>
      </c>
      <c r="CM44">
        <f t="shared" ref="CM44:CM81" si="21">AF44/AVERAGEIFS(AF$44:AF$81, $B$44:$B$81, $B44, $C$44:$C$81, 0)</f>
        <v>1.0189810189810191</v>
      </c>
      <c r="CN44">
        <f t="shared" ref="CN44:CN81" si="22">AG44/AVERAGEIFS(AG$44:AG$81, $B$44:$B$81, $B44, $C$44:$C$81, 0)</f>
        <v>1.1026694045174499</v>
      </c>
      <c r="CO44">
        <f t="shared" ref="CO44:CO81" si="23">AH44/AVERAGEIFS(AH$44:AH$81, $B$44:$B$81, $B44, $C$44:$C$81, 0)</f>
        <v>0.81763527054108431</v>
      </c>
      <c r="CP44">
        <f t="shared" ref="CP44:CP81" si="24">AI44/AVERAGEIFS(AI$44:AI$81, $B$44:$B$81, $B44, $C$44:$C$81, 0)</f>
        <v>0.9402985074626885</v>
      </c>
      <c r="CQ44">
        <f t="shared" ref="CQ44:CQ81" si="25">AJ44/AVERAGEIFS(AJ$44:AJ$81, $B$44:$B$81, $B44, $C$44:$C$81, 0)</f>
        <v>1.0421982335623152</v>
      </c>
      <c r="CR44">
        <f t="shared" ref="CR44:CR81" si="26">AK44/AVERAGEIFS(AK$44:AK$81, $B$44:$B$81, $B44, $C$44:$C$81, 0)</f>
        <v>0.9335976214073336</v>
      </c>
      <c r="CS44">
        <f t="shared" ref="CS44:CS81" si="27">AL44/AVERAGEIFS(AL$44:AL$81, $B$44:$B$81, $B44, $C$44:$C$81, 0)</f>
        <v>0.98442367601246084</v>
      </c>
      <c r="CT44">
        <f t="shared" ref="CT44:CT81" si="28">AM44/AVERAGEIFS(AM$44:AM$81, $B$44:$B$81, $B44, $C$44:$C$81, 0)</f>
        <v>0.93387946167349445</v>
      </c>
      <c r="CU44">
        <f t="shared" ref="CU44:CU81" si="29">AN44/AVERAGEIFS(AN$44:AN$81, $B$44:$B$81, $B44, $C$44:$C$81, 0)</f>
        <v>1.1417804992934519</v>
      </c>
      <c r="CV44">
        <f t="shared" ref="CV44:CV81" si="30">AO44/AVERAGEIFS(AO$44:AO$81, $B$44:$B$81, $B44, $C$44:$C$81, 0)</f>
        <v>1.0584415584415627</v>
      </c>
      <c r="CW44">
        <f t="shared" ref="CW44:CW81" si="31">AP44/AVERAGEIFS(AP$44:AP$81, $B$44:$B$81, $B44, $C$44:$C$81, 0)</f>
        <v>0.96202531645569389</v>
      </c>
      <c r="CX44">
        <f t="shared" ref="CX44:CX81" si="32">AQ44/AVERAGEIFS(AQ$44:AQ$81, $B$44:$B$81, $B44, $C$44:$C$81, 0)</f>
        <v>0.91489361702127825</v>
      </c>
      <c r="CY44">
        <f t="shared" ref="CY44:CY81" si="33">AR44/AVERAGEIFS(AR$44:AR$81, $B$44:$B$81, $B44, $C$44:$C$81, 0)</f>
        <v>1.0639115809706865</v>
      </c>
      <c r="CZ44">
        <f t="shared" ref="CZ44:CZ81" si="34">AS44/AVERAGEIFS(AS$44:AS$81, $B$44:$B$81, $B44, $C$44:$C$81, 0)</f>
        <v>1.0639115809706865</v>
      </c>
      <c r="DA44">
        <f t="shared" ref="DA44:DA81" si="35">AT44/AVERAGEIFS(AT$44:AT$81, $B$44:$B$81, $B44, $C$44:$C$81, 0)</f>
        <v>0.90632318501170928</v>
      </c>
      <c r="DB44">
        <f t="shared" ref="DB44:DB81" si="36">AU44/AVERAGEIFS(AU$44:AU$81, $B$44:$B$81, $B44, $C$44:$C$81, 0)</f>
        <v>0.90131578947368551</v>
      </c>
      <c r="DC44">
        <f t="shared" ref="DC44:DC81" si="37">AV44/AVERAGEIFS(AV$44:AV$81, $B$44:$B$81, $B44, $C$44:$C$81, 0)</f>
        <v>1.0752475247524749</v>
      </c>
      <c r="DD44">
        <f t="shared" ref="DD44:DD81" si="38">AW44/AVERAGEIFS(AW$44:AW$81, $B$44:$B$81, $B44, $C$44:$C$81, 0)</f>
        <v>1.1740540540540529</v>
      </c>
      <c r="DE44">
        <f t="shared" ref="DE44:DE81" si="39">AX44/AVERAGEIFS(AX$44:AX$81, $B$44:$B$81, $B44, $C$44:$C$81, 0)</f>
        <v>0.92079207920792117</v>
      </c>
      <c r="DF44">
        <f t="shared" ref="DF44:DF81" si="40">AY44/AVERAGEIFS(AY$44:AY$81, $B$44:$B$81, $B44, $C$44:$C$81, 0)</f>
        <v>0.94936708860759322</v>
      </c>
      <c r="DG44">
        <f t="shared" ref="DG44:DG81" si="41">AZ44/AVERAGEIFS(AZ$44:AZ$81, $B$44:$B$81, $B44, $C$44:$C$81, 0)</f>
        <v>1.0398406374502021</v>
      </c>
      <c r="DH44">
        <f t="shared" ref="DH44:DH81" si="42">BA44/AVERAGEIFS(BA$44:BA$81, $B$44:$B$81, $B44, $C$44:$C$81, 0)</f>
        <v>1.1448140900195689</v>
      </c>
      <c r="DI44">
        <f t="shared" ref="DI44:DI81" si="43">BB44/AVERAGEIFS(BB$44:BB$81, $B$44:$B$81, $B44, $C$44:$C$81, 0)</f>
        <v>0.82417582417582524</v>
      </c>
      <c r="DJ44">
        <f t="shared" ref="DJ44:DJ81" si="44">BC44/AVERAGEIFS(BC$44:BC$81, $B$44:$B$81, $B44, $C$44:$C$81, 0)</f>
        <v>0.85538461538461419</v>
      </c>
      <c r="DK44">
        <f t="shared" ref="DK44:DK81" si="45">BD44/AVERAGEIFS(BD$44:BD$81, $B$44:$B$81, $B44, $C$44:$C$81, 0)</f>
        <v>0.94642857142856873</v>
      </c>
      <c r="DL44">
        <f t="shared" ref="DL44:DL81" si="46">BE44/AVERAGEIFS(BE$44:BE$81, $B$44:$B$81, $B44, $C$44:$C$81, 0)</f>
        <v>0.97183098591549699</v>
      </c>
      <c r="DM44">
        <f t="shared" ref="DM44:DM81" si="47">BF44/AVERAGEIFS(BF$44:BF$81, $B$44:$B$81, $B44, $C$44:$C$81, 0)</f>
        <v>1.0458715596330284</v>
      </c>
      <c r="DN44">
        <f t="shared" ref="DN44:DN81" si="48">BG44/AVERAGEIFS(BG$44:BG$81, $B$44:$B$81, $B44, $C$44:$C$81, 0)</f>
        <v>1.0437788018433132</v>
      </c>
      <c r="DO44">
        <f t="shared" ref="DO44:DO81" si="49">BH44/AVERAGEIFS(BH$44:BH$81, $B$44:$B$81, $B44, $C$44:$C$81, 0)</f>
        <v>1.1517241379310397</v>
      </c>
      <c r="DP44">
        <f t="shared" ref="DP44:DP81" si="50">BI44/AVERAGEIFS(BI$44:BI$81, $B$44:$B$81, $B44, $C$44:$C$81, 0)</f>
        <v>1.0091185410334338</v>
      </c>
      <c r="DQ44">
        <f t="shared" ref="DQ44:DQ81" si="51">BJ44/AVERAGEIFS(BJ$44:BJ$81, $B$44:$B$81, $B44, $C$44:$C$81, 0)</f>
        <v>1.1951710261569417</v>
      </c>
      <c r="DR44">
        <f t="shared" ref="DR44:DR81" si="52">BK44/AVERAGEIFS(BK$44:BK$81, $B$44:$B$81, $B44, $C$44:$C$81, 0)</f>
        <v>0.91817215727948864</v>
      </c>
      <c r="DS44">
        <f t="shared" ref="DS44:DS81" si="53">BL44/AVERAGEIFS(BL$44:BL$81, $B$44:$B$81, $B44, $C$44:$C$81, 0)</f>
        <v>1.1653290529695028</v>
      </c>
      <c r="DT44">
        <f>BO44/AVERAGEIFS(BO$44:BO$81, $B$44:$B$81, $B44, $C$44:$C$81, 0)</f>
        <v>0.99024044490485774</v>
      </c>
      <c r="DU44">
        <f>BP44/AVERAGEIFS(BP$44:BP$81, $B$44:$B$81, $B44, $C$44:$C$81, 0)</f>
        <v>1.0054707226163284</v>
      </c>
      <c r="DV44">
        <f t="shared" ref="DV44:DV81" si="54">BO44/AVERAGEIFS(BO$44:BO$81, $B$44:$B$81, $B44, $C$44:$C$81, 0)</f>
        <v>0.99024044490485774</v>
      </c>
    </row>
    <row r="45" spans="1:126">
      <c r="A45">
        <v>38</v>
      </c>
      <c r="B45">
        <v>1</v>
      </c>
      <c r="C45">
        <v>2</v>
      </c>
      <c r="E45" s="21">
        <v>30.69</v>
      </c>
      <c r="F45" s="21">
        <v>45.88</v>
      </c>
      <c r="G45" s="21">
        <v>49.289999999999928</v>
      </c>
      <c r="H45" s="21">
        <v>50.53</v>
      </c>
      <c r="I45" s="21">
        <v>50.839999999999996</v>
      </c>
      <c r="J45" s="21">
        <v>40.61000000000007</v>
      </c>
      <c r="K45" s="53">
        <v>44.329999999999792</v>
      </c>
      <c r="L45" s="21">
        <v>56.35</v>
      </c>
      <c r="M45" s="21">
        <v>84.280000000000015</v>
      </c>
      <c r="N45" s="21">
        <v>80.850000000000009</v>
      </c>
      <c r="O45" s="21">
        <v>80.850000000000009</v>
      </c>
      <c r="P45" s="21">
        <v>80.360000000000028</v>
      </c>
      <c r="Q45" s="21">
        <v>69.58</v>
      </c>
      <c r="R45" s="21">
        <v>73.989999999999981</v>
      </c>
      <c r="S45" s="21">
        <v>76.930000000000021</v>
      </c>
      <c r="T45" s="21">
        <v>57.820000000000057</v>
      </c>
      <c r="U45" s="21">
        <v>62.719999999999921</v>
      </c>
      <c r="V45" s="21">
        <v>72.520000000000067</v>
      </c>
      <c r="W45" s="21">
        <v>61.250000000000071</v>
      </c>
      <c r="X45" s="21">
        <v>54.880000000000017</v>
      </c>
      <c r="Y45" s="21">
        <v>56.840000000000046</v>
      </c>
      <c r="Z45" s="21">
        <v>48.019999999999918</v>
      </c>
      <c r="AA45" s="21">
        <v>54.880000000000088</v>
      </c>
      <c r="AB45" s="21">
        <v>58.30999999999996</v>
      </c>
      <c r="AC45" s="21">
        <v>62.229999999999947</v>
      </c>
      <c r="AD45" s="21">
        <v>40.180000000000014</v>
      </c>
      <c r="AE45" s="21">
        <v>38.709999999999958</v>
      </c>
      <c r="AF45" s="21">
        <v>40.670000000000059</v>
      </c>
      <c r="AG45" s="21">
        <v>57.329999999999949</v>
      </c>
      <c r="AH45" s="21">
        <v>54.880000000000017</v>
      </c>
      <c r="AI45" s="21">
        <v>43.610000000000028</v>
      </c>
      <c r="AJ45" s="21">
        <v>49.980000000000089</v>
      </c>
      <c r="AK45" s="21">
        <v>58.30999999999996</v>
      </c>
      <c r="AL45" s="21">
        <v>47.039999999999978</v>
      </c>
      <c r="AM45" s="21">
        <v>65.169999999999987</v>
      </c>
      <c r="AN45" s="21">
        <v>44.1</v>
      </c>
      <c r="AO45" s="21">
        <v>54.389999999999951</v>
      </c>
      <c r="AP45" s="21">
        <v>60.27000000000006</v>
      </c>
      <c r="AQ45" s="21">
        <v>49.489999999999974</v>
      </c>
      <c r="AR45" s="20">
        <f t="shared" ref="AR45:AR81" si="55">AS3/2</f>
        <v>54.390000000000008</v>
      </c>
      <c r="AS45" s="20">
        <f t="shared" ref="AS45:AS81" si="56">AS3/2</f>
        <v>54.390000000000008</v>
      </c>
      <c r="AT45" s="21">
        <v>49.980000000000089</v>
      </c>
      <c r="AU45" s="21">
        <v>53.899999999999935</v>
      </c>
      <c r="AV45" s="21">
        <v>51.45</v>
      </c>
      <c r="AW45" s="21">
        <v>51.939999999999976</v>
      </c>
      <c r="AX45" s="21">
        <v>30.870000000000058</v>
      </c>
      <c r="AY45" s="21">
        <v>65.169999999999987</v>
      </c>
      <c r="AZ45" s="21">
        <v>51.939999999999976</v>
      </c>
      <c r="BA45" s="21">
        <v>41.650000000000006</v>
      </c>
      <c r="BB45" s="21">
        <v>59.780000000000086</v>
      </c>
      <c r="BC45" s="21">
        <v>72.519999999999925</v>
      </c>
      <c r="BD45" s="21">
        <v>44.590000000000046</v>
      </c>
      <c r="BE45" s="21">
        <v>64.190000000000111</v>
      </c>
      <c r="BF45" s="21">
        <v>54.389999999999979</v>
      </c>
      <c r="BG45" s="21">
        <v>61.250000000000007</v>
      </c>
      <c r="BH45" s="21">
        <v>41.650000000000006</v>
      </c>
      <c r="BI45" s="21">
        <v>43.609999999999964</v>
      </c>
      <c r="BJ45" s="21">
        <v>67.130000000000067</v>
      </c>
      <c r="BK45" s="21">
        <v>59.779999999999951</v>
      </c>
      <c r="BL45" s="21">
        <v>85.260000000000034</v>
      </c>
      <c r="BM45" s="21">
        <v>35.280000000000015</v>
      </c>
      <c r="BN45" s="54">
        <v>33.319999999999986</v>
      </c>
      <c r="BO45" s="17">
        <f t="shared" ref="BO45:BO81" si="57">AVERAGE(L45:AD45)</f>
        <v>64.886315789473699</v>
      </c>
      <c r="BP45" s="26">
        <f t="shared" ref="BP45:BP81" si="58">AVERAGE(AE45:BL45)</f>
        <v>53.640588235294132</v>
      </c>
      <c r="BQ45" s="17">
        <f t="shared" ref="BQ45:BQ81" si="59">AVERAGE(L45:BN45)</f>
        <v>56.822181818181846</v>
      </c>
      <c r="BR45">
        <f t="shared" si="0"/>
        <v>0.93668122270741982</v>
      </c>
      <c r="BS45">
        <f t="shared" si="1"/>
        <v>1.1867738425357151</v>
      </c>
      <c r="BT45">
        <f t="shared" si="2"/>
        <v>1.9535638400618129</v>
      </c>
      <c r="BU45">
        <f t="shared" si="3"/>
        <v>1.6808149405772492</v>
      </c>
      <c r="BV45">
        <f t="shared" si="4"/>
        <v>1.6249623153451911</v>
      </c>
      <c r="BW45">
        <f t="shared" si="5"/>
        <v>1.5854789385419756</v>
      </c>
      <c r="BX45">
        <f t="shared" si="6"/>
        <v>1.4160985041212968</v>
      </c>
      <c r="BY45">
        <f t="shared" si="7"/>
        <v>1.4012372956252772</v>
      </c>
      <c r="BZ45">
        <f t="shared" si="8"/>
        <v>1.6380283189609259</v>
      </c>
      <c r="CA45">
        <f t="shared" si="9"/>
        <v>1.0637802036060371</v>
      </c>
      <c r="CB45">
        <f t="shared" si="10"/>
        <v>1.153931068318409</v>
      </c>
      <c r="CC45">
        <f t="shared" si="11"/>
        <v>1.2690894242547988</v>
      </c>
      <c r="CD45">
        <f t="shared" si="12"/>
        <v>1.2678971882007954</v>
      </c>
      <c r="CE45">
        <f t="shared" si="13"/>
        <v>1.029257314328583</v>
      </c>
      <c r="CF45">
        <f t="shared" si="14"/>
        <v>1.1604736627194778</v>
      </c>
      <c r="CG45">
        <f t="shared" si="15"/>
        <v>0.91208965146094956</v>
      </c>
      <c r="CH45">
        <f t="shared" si="16"/>
        <v>1.0506365463769516</v>
      </c>
      <c r="CI45">
        <f t="shared" si="17"/>
        <v>1.1805236874072069</v>
      </c>
      <c r="CJ45">
        <f t="shared" si="18"/>
        <v>1.3765161290322558</v>
      </c>
      <c r="CK45">
        <f t="shared" si="19"/>
        <v>0.92141874331142071</v>
      </c>
      <c r="CL45">
        <f t="shared" si="20"/>
        <v>0.85430536653547562</v>
      </c>
      <c r="CM45">
        <f t="shared" si="21"/>
        <v>0.78637491540717552</v>
      </c>
      <c r="CN45">
        <f t="shared" si="22"/>
        <v>1.139232960190764</v>
      </c>
      <c r="CO45">
        <f t="shared" si="23"/>
        <v>1.0643221927726425</v>
      </c>
      <c r="CP45">
        <f t="shared" si="24"/>
        <v>0.89985556090515206</v>
      </c>
      <c r="CQ45">
        <f t="shared" si="25"/>
        <v>0.94931780050017633</v>
      </c>
      <c r="CR45">
        <f t="shared" si="26"/>
        <v>1.1185140189903757</v>
      </c>
      <c r="CS45">
        <f t="shared" si="27"/>
        <v>0.9454326198372015</v>
      </c>
      <c r="CT45">
        <f t="shared" si="28"/>
        <v>1.4761320523226198</v>
      </c>
      <c r="CU45">
        <f t="shared" si="29"/>
        <v>0.80409645510765304</v>
      </c>
      <c r="CV45">
        <f t="shared" si="30"/>
        <v>1.1392961876832832</v>
      </c>
      <c r="CW45">
        <f t="shared" si="31"/>
        <v>1.2305022458146182</v>
      </c>
      <c r="CX45">
        <f t="shared" si="32"/>
        <v>0.84917638984214017</v>
      </c>
      <c r="CY45">
        <f t="shared" si="33"/>
        <v>1.0117344328874152</v>
      </c>
      <c r="CZ45">
        <f t="shared" si="34"/>
        <v>1.0117344328874152</v>
      </c>
      <c r="DA45">
        <f t="shared" si="35"/>
        <v>1.1327340031729269</v>
      </c>
      <c r="DB45">
        <f t="shared" si="36"/>
        <v>1.1438879456706275</v>
      </c>
      <c r="DC45">
        <f t="shared" si="37"/>
        <v>0.98594698179495222</v>
      </c>
      <c r="DD45">
        <f t="shared" si="38"/>
        <v>1.0868003487358335</v>
      </c>
      <c r="DE45">
        <f t="shared" si="39"/>
        <v>0.59156818907697262</v>
      </c>
      <c r="DF45">
        <f t="shared" si="40"/>
        <v>1.330543078807676</v>
      </c>
      <c r="DG45">
        <f t="shared" si="41"/>
        <v>1.0012851818532318</v>
      </c>
      <c r="DH45">
        <f t="shared" si="42"/>
        <v>0.78877596111356618</v>
      </c>
      <c r="DI45">
        <f t="shared" si="43"/>
        <v>1.2714640198511189</v>
      </c>
      <c r="DJ45">
        <f t="shared" si="44"/>
        <v>1.4396029776674926</v>
      </c>
      <c r="DK45">
        <f t="shared" si="45"/>
        <v>0.85618279569892453</v>
      </c>
      <c r="DL45">
        <f t="shared" si="46"/>
        <v>1.0936506133575685</v>
      </c>
      <c r="DM45">
        <f t="shared" si="47"/>
        <v>1.2072358686001745</v>
      </c>
      <c r="DN45">
        <f t="shared" si="48"/>
        <v>1.3657648283038524</v>
      </c>
      <c r="DO45">
        <f t="shared" si="49"/>
        <v>0.92658509454949867</v>
      </c>
      <c r="DP45">
        <f t="shared" si="50"/>
        <v>0.85518188057652544</v>
      </c>
      <c r="DQ45">
        <f t="shared" si="51"/>
        <v>1.307133121308496</v>
      </c>
      <c r="DR45">
        <f t="shared" si="52"/>
        <v>1.2295773199410385</v>
      </c>
      <c r="DS45">
        <f t="shared" si="53"/>
        <v>1.3243928959768017</v>
      </c>
      <c r="DT45">
        <f t="shared" ref="DT45:DU81" si="60">BO45/AVERAGEIFS(BO$44:BO$81, $B$44:$B$81, $B45, $C$44:$C$81, 0)</f>
        <v>1.3009879153175243</v>
      </c>
      <c r="DU45">
        <f t="shared" si="60"/>
        <v>1.0610486876859293</v>
      </c>
      <c r="DV45">
        <f t="shared" si="54"/>
        <v>1.3009879153175243</v>
      </c>
    </row>
    <row r="46" spans="1:126">
      <c r="A46">
        <v>39</v>
      </c>
      <c r="B46">
        <v>1</v>
      </c>
      <c r="C46">
        <v>1</v>
      </c>
      <c r="E46" s="20">
        <v>46.189999999999785</v>
      </c>
      <c r="F46" s="20">
        <v>44.330000000000069</v>
      </c>
      <c r="G46" s="20">
        <v>56.42000000000008</v>
      </c>
      <c r="H46" s="20">
        <v>49.910000000000075</v>
      </c>
      <c r="I46" s="20">
        <v>53.32</v>
      </c>
      <c r="J46" s="20">
        <v>46.810000000000073</v>
      </c>
      <c r="K46" s="51">
        <v>53.009999999999863</v>
      </c>
      <c r="L46" s="20">
        <v>91.140000000000015</v>
      </c>
      <c r="M46" s="20">
        <v>68.110000000000028</v>
      </c>
      <c r="N46" s="20">
        <v>79.380000000000024</v>
      </c>
      <c r="O46" s="20">
        <v>80.360000000000028</v>
      </c>
      <c r="P46" s="20">
        <v>82.32</v>
      </c>
      <c r="Q46" s="20">
        <v>72.030000000000015</v>
      </c>
      <c r="R46" s="20">
        <v>75.459999999999965</v>
      </c>
      <c r="S46" s="20">
        <v>77.419999999999987</v>
      </c>
      <c r="T46" s="20">
        <v>71.540000000000049</v>
      </c>
      <c r="U46" s="20">
        <v>60.269999999999918</v>
      </c>
      <c r="V46" s="20">
        <v>67.620000000000061</v>
      </c>
      <c r="W46" s="20">
        <v>56.35</v>
      </c>
      <c r="X46" s="20">
        <v>73.5</v>
      </c>
      <c r="Y46" s="20">
        <v>51.939999999999976</v>
      </c>
      <c r="Z46" s="20">
        <v>65.170000000000059</v>
      </c>
      <c r="AA46" s="20">
        <v>67.61999999999999</v>
      </c>
      <c r="AB46" s="20">
        <v>54.389999999999979</v>
      </c>
      <c r="AC46" s="20">
        <v>56.839999999999975</v>
      </c>
      <c r="AD46" s="20">
        <v>52.919999999999987</v>
      </c>
      <c r="AE46" s="20">
        <v>44.1</v>
      </c>
      <c r="AF46" s="20">
        <v>54.880000000000017</v>
      </c>
      <c r="AG46" s="20">
        <v>35.280000000000015</v>
      </c>
      <c r="AH46" s="20">
        <v>54.880000000000017</v>
      </c>
      <c r="AI46" s="20">
        <v>49</v>
      </c>
      <c r="AJ46" s="20">
        <v>64.189999999999984</v>
      </c>
      <c r="AK46" s="20">
        <v>38.710000000000029</v>
      </c>
      <c r="AL46" s="20">
        <v>41.160000000000032</v>
      </c>
      <c r="AM46" s="20">
        <v>55.860000000000035</v>
      </c>
      <c r="AN46" s="20">
        <v>51.939999999999976</v>
      </c>
      <c r="AO46" s="20">
        <v>52.919999999999987</v>
      </c>
      <c r="AP46" s="20">
        <v>47.039999999999978</v>
      </c>
      <c r="AQ46" s="20">
        <v>58.799999999999933</v>
      </c>
      <c r="AR46" s="20">
        <f t="shared" si="55"/>
        <v>52.184999999999995</v>
      </c>
      <c r="AS46" s="20">
        <f t="shared" si="56"/>
        <v>52.184999999999995</v>
      </c>
      <c r="AT46" s="20">
        <v>58.310000000000031</v>
      </c>
      <c r="AU46" s="20">
        <v>59.290000000000092</v>
      </c>
      <c r="AV46" s="20">
        <v>48.509999999999891</v>
      </c>
      <c r="AW46" s="20">
        <v>39.200000000000003</v>
      </c>
      <c r="AX46" s="20">
        <v>46.550000000000075</v>
      </c>
      <c r="AY46" s="20">
        <v>59.289999999999978</v>
      </c>
      <c r="AZ46" s="20">
        <v>65.659999999999897</v>
      </c>
      <c r="BA46" s="20">
        <v>60.760000000000034</v>
      </c>
      <c r="BB46" s="20">
        <v>50.469999999999921</v>
      </c>
      <c r="BC46" s="20">
        <v>56.839999999999975</v>
      </c>
      <c r="BD46" s="20">
        <v>53.410000000000032</v>
      </c>
      <c r="BE46" s="20">
        <v>100.45</v>
      </c>
      <c r="BF46" s="20">
        <v>33.810000000000031</v>
      </c>
      <c r="BG46" s="20">
        <v>40.17999999999995</v>
      </c>
      <c r="BH46" s="20">
        <v>46.550000000000004</v>
      </c>
      <c r="BI46" s="20">
        <v>44.1</v>
      </c>
      <c r="BJ46" s="20">
        <v>76.930000000000092</v>
      </c>
      <c r="BK46" s="20">
        <v>48.019999999999918</v>
      </c>
      <c r="BL46" s="20">
        <v>53.410000000000032</v>
      </c>
      <c r="BM46" s="20">
        <v>56.35</v>
      </c>
      <c r="BN46" s="52">
        <v>32.340000000000046</v>
      </c>
      <c r="BO46" s="17">
        <f t="shared" si="57"/>
        <v>68.651578947368421</v>
      </c>
      <c r="BP46" s="26">
        <f t="shared" si="58"/>
        <v>52.790294117647051</v>
      </c>
      <c r="BQ46" s="17">
        <f t="shared" si="59"/>
        <v>57.962545454545449</v>
      </c>
      <c r="BR46">
        <f t="shared" si="0"/>
        <v>1.1200873362445394</v>
      </c>
      <c r="BS46">
        <f t="shared" si="1"/>
        <v>1.9194776931447219</v>
      </c>
      <c r="BT46">
        <f t="shared" si="2"/>
        <v>1.5787521730732097</v>
      </c>
      <c r="BU46">
        <f t="shared" si="3"/>
        <v>1.6502546689303905</v>
      </c>
      <c r="BV46">
        <f t="shared" si="4"/>
        <v>1.615114058888554</v>
      </c>
      <c r="BW46">
        <f t="shared" si="5"/>
        <v>1.6241491565551938</v>
      </c>
      <c r="BX46">
        <f t="shared" si="6"/>
        <v>1.4659611275058499</v>
      </c>
      <c r="BY46">
        <f t="shared" si="7"/>
        <v>1.429076447193991</v>
      </c>
      <c r="BZ46">
        <f t="shared" si="8"/>
        <v>1.6484616203555809</v>
      </c>
      <c r="CA46">
        <f t="shared" si="9"/>
        <v>1.3162026248006895</v>
      </c>
      <c r="CB46">
        <f t="shared" si="10"/>
        <v>1.108855635962221</v>
      </c>
      <c r="CC46">
        <f t="shared" si="11"/>
        <v>1.1833401388321771</v>
      </c>
      <c r="CD46">
        <f t="shared" si="12"/>
        <v>1.1664654131447305</v>
      </c>
      <c r="CE46">
        <f t="shared" si="13"/>
        <v>1.3784696174043518</v>
      </c>
      <c r="CF46">
        <f t="shared" si="14"/>
        <v>1.0604328297264181</v>
      </c>
      <c r="CG46">
        <f t="shared" si="15"/>
        <v>1.2378359555541489</v>
      </c>
      <c r="CH46">
        <f t="shared" si="16"/>
        <v>1.2945343160715987</v>
      </c>
      <c r="CI46">
        <f t="shared" si="17"/>
        <v>1.1011607504386556</v>
      </c>
      <c r="CJ46">
        <f t="shared" si="18"/>
        <v>1.2572903225806435</v>
      </c>
      <c r="CK46">
        <f t="shared" si="19"/>
        <v>1.2135759058247972</v>
      </c>
      <c r="CL46">
        <f t="shared" si="20"/>
        <v>0.97325927833155557</v>
      </c>
      <c r="CM46">
        <f t="shared" si="21"/>
        <v>1.0611324159711273</v>
      </c>
      <c r="CN46">
        <f t="shared" si="22"/>
        <v>0.70106643704047111</v>
      </c>
      <c r="CO46">
        <f t="shared" si="23"/>
        <v>1.0643221927726425</v>
      </c>
      <c r="CP46">
        <f t="shared" si="24"/>
        <v>1.0110736639383724</v>
      </c>
      <c r="CQ46">
        <f t="shared" si="25"/>
        <v>1.2192218810345377</v>
      </c>
      <c r="CR46">
        <f t="shared" si="26"/>
        <v>0.74254292017008239</v>
      </c>
      <c r="CS46">
        <f t="shared" si="27"/>
        <v>0.82725354235755233</v>
      </c>
      <c r="CT46">
        <f t="shared" si="28"/>
        <v>1.2652560448479608</v>
      </c>
      <c r="CU46">
        <f t="shared" si="29"/>
        <v>0.9470469360156798</v>
      </c>
      <c r="CV46">
        <f t="shared" si="30"/>
        <v>1.1085043988269789</v>
      </c>
      <c r="CW46">
        <f t="shared" si="31"/>
        <v>0.96039199673335918</v>
      </c>
      <c r="CX46">
        <f t="shared" si="32"/>
        <v>1.0089224433767996</v>
      </c>
      <c r="CY46">
        <f t="shared" si="33"/>
        <v>0.97071817209468192</v>
      </c>
      <c r="CZ46">
        <f t="shared" si="34"/>
        <v>0.97071817209468192</v>
      </c>
      <c r="DA46">
        <f t="shared" si="35"/>
        <v>1.3215230037017465</v>
      </c>
      <c r="DB46">
        <f t="shared" si="36"/>
        <v>1.2582767402376938</v>
      </c>
      <c r="DC46">
        <f t="shared" si="37"/>
        <v>0.92960715426380991</v>
      </c>
      <c r="DD46">
        <f t="shared" si="38"/>
        <v>0.82022667829119567</v>
      </c>
      <c r="DE46">
        <f t="shared" si="39"/>
        <v>0.89204726924305378</v>
      </c>
      <c r="DF46">
        <f t="shared" si="40"/>
        <v>1.2104940792160057</v>
      </c>
      <c r="DG46">
        <f t="shared" si="41"/>
        <v>1.2657756072484239</v>
      </c>
      <c r="DH46">
        <f t="shared" si="42"/>
        <v>1.1506849315068499</v>
      </c>
      <c r="DI46">
        <f t="shared" si="43"/>
        <v>1.0734491315136463</v>
      </c>
      <c r="DJ46">
        <f t="shared" si="44"/>
        <v>1.12833746898263</v>
      </c>
      <c r="DK46">
        <f t="shared" si="45"/>
        <v>1.0255376344086014</v>
      </c>
      <c r="DL46">
        <f t="shared" si="46"/>
        <v>1.7114379827351234</v>
      </c>
      <c r="DM46">
        <f t="shared" si="47"/>
        <v>0.75044391831902835</v>
      </c>
      <c r="DN46">
        <f t="shared" si="48"/>
        <v>0.89594172736732591</v>
      </c>
      <c r="DO46">
        <f t="shared" si="49"/>
        <v>1.0355951056729691</v>
      </c>
      <c r="DP46">
        <f t="shared" si="50"/>
        <v>0.8647906657515434</v>
      </c>
      <c r="DQ46">
        <f t="shared" si="51"/>
        <v>1.4979554747841892</v>
      </c>
      <c r="DR46">
        <f t="shared" si="52"/>
        <v>0.98769325700181698</v>
      </c>
      <c r="DS46">
        <f t="shared" si="53"/>
        <v>0.82964842334178979</v>
      </c>
      <c r="DT46">
        <f t="shared" si="60"/>
        <v>1.3764824445847572</v>
      </c>
      <c r="DU46">
        <f t="shared" si="60"/>
        <v>1.0442292700143894</v>
      </c>
      <c r="DV46">
        <f t="shared" si="54"/>
        <v>1.3764824445847572</v>
      </c>
    </row>
    <row r="47" spans="1:126">
      <c r="A47">
        <v>40</v>
      </c>
      <c r="B47">
        <v>1</v>
      </c>
      <c r="C47">
        <v>1</v>
      </c>
      <c r="E47" s="21">
        <v>45.87999999999986</v>
      </c>
      <c r="F47" s="21">
        <v>54.870000000000289</v>
      </c>
      <c r="G47" s="21">
        <v>46.809999999999931</v>
      </c>
      <c r="H47" s="21">
        <v>50.840000000000074</v>
      </c>
      <c r="I47" s="21">
        <v>44.639999999999858</v>
      </c>
      <c r="J47" s="21">
        <v>49.59999999999993</v>
      </c>
      <c r="K47" s="53">
        <v>50.22</v>
      </c>
      <c r="L47" s="21">
        <v>84.77</v>
      </c>
      <c r="M47" s="21">
        <v>82.319999999999922</v>
      </c>
      <c r="N47" s="21">
        <v>75.95</v>
      </c>
      <c r="O47" s="21">
        <v>73.989999999999981</v>
      </c>
      <c r="P47" s="21">
        <v>90.65</v>
      </c>
      <c r="Q47" s="21">
        <v>68.110000000000028</v>
      </c>
      <c r="R47" s="21">
        <v>75.459999999999965</v>
      </c>
      <c r="S47" s="21">
        <v>74.969999999999985</v>
      </c>
      <c r="T47" s="21">
        <v>69.580000000000013</v>
      </c>
      <c r="U47" s="21">
        <v>59.780000000000086</v>
      </c>
      <c r="V47" s="21">
        <v>52.919999999999987</v>
      </c>
      <c r="W47" s="21">
        <v>43.11999999999999</v>
      </c>
      <c r="X47" s="21">
        <v>50.960000000000029</v>
      </c>
      <c r="Y47" s="21">
        <v>41.160000000000004</v>
      </c>
      <c r="Z47" s="21">
        <v>42.139999999999972</v>
      </c>
      <c r="AA47" s="21">
        <v>38.710000000000058</v>
      </c>
      <c r="AB47" s="21">
        <v>47.039999999999978</v>
      </c>
      <c r="AC47" s="21">
        <v>49</v>
      </c>
      <c r="AD47" s="21">
        <v>39.689999999999976</v>
      </c>
      <c r="AE47" s="21">
        <v>28.910000000000029</v>
      </c>
      <c r="AF47" s="21">
        <v>33.319999999999986</v>
      </c>
      <c r="AG47" s="21">
        <v>33.319999999999986</v>
      </c>
      <c r="AH47" s="21">
        <v>41.650000000000006</v>
      </c>
      <c r="AI47" s="21">
        <v>32.83000000000002</v>
      </c>
      <c r="AJ47" s="21">
        <v>59.779999999999951</v>
      </c>
      <c r="AK47" s="21">
        <v>47.040000000000113</v>
      </c>
      <c r="AL47" s="21">
        <v>46.05999999999996</v>
      </c>
      <c r="AM47" s="21">
        <v>48.509999999999962</v>
      </c>
      <c r="AN47" s="21">
        <v>47.040000000000042</v>
      </c>
      <c r="AO47" s="21">
        <v>48.509999999999962</v>
      </c>
      <c r="AP47" s="21">
        <v>36.75</v>
      </c>
      <c r="AQ47" s="21">
        <v>50.959999999999965</v>
      </c>
      <c r="AR47" s="20">
        <f t="shared" si="55"/>
        <v>39.200000000000003</v>
      </c>
      <c r="AS47" s="20">
        <f t="shared" si="56"/>
        <v>39.200000000000003</v>
      </c>
      <c r="AT47" s="21">
        <v>64.189999999999984</v>
      </c>
      <c r="AU47" s="21">
        <v>49.979999999999947</v>
      </c>
      <c r="AV47" s="21">
        <v>47.530000000000086</v>
      </c>
      <c r="AW47" s="21">
        <v>46.05999999999996</v>
      </c>
      <c r="AX47" s="21">
        <v>26.459999999999962</v>
      </c>
      <c r="AY47" s="21">
        <v>36.75</v>
      </c>
      <c r="AZ47" s="21">
        <v>57.330000000000091</v>
      </c>
      <c r="BA47" s="21">
        <v>40.17999999999995</v>
      </c>
      <c r="BB47" s="21">
        <v>52.42999999999995</v>
      </c>
      <c r="BC47" s="21">
        <v>41.650000000000006</v>
      </c>
      <c r="BD47" s="21">
        <v>36.260000000000034</v>
      </c>
      <c r="BE47" s="21">
        <v>80.3599999999999</v>
      </c>
      <c r="BF47" s="21">
        <v>49.490000000000116</v>
      </c>
      <c r="BG47" s="21">
        <v>45.079999999999949</v>
      </c>
      <c r="BH47" s="21">
        <v>35.77000000000006</v>
      </c>
      <c r="BI47" s="21">
        <v>48.019999999999918</v>
      </c>
      <c r="BJ47" s="21">
        <v>49.979999999999947</v>
      </c>
      <c r="BK47" s="21">
        <v>44.589999999999975</v>
      </c>
      <c r="BL47" s="21">
        <v>65.660000000000039</v>
      </c>
      <c r="BM47" s="21">
        <v>39.200000000000003</v>
      </c>
      <c r="BN47" s="54">
        <v>43.120000000000061</v>
      </c>
      <c r="BO47" s="17">
        <f t="shared" si="57"/>
        <v>61.069473684210521</v>
      </c>
      <c r="BP47" s="26">
        <f t="shared" si="58"/>
        <v>45.613235294117636</v>
      </c>
      <c r="BQ47" s="17">
        <f t="shared" si="59"/>
        <v>50.790727272727267</v>
      </c>
      <c r="BR47">
        <f t="shared" si="0"/>
        <v>1.0611353711790401</v>
      </c>
      <c r="BS47">
        <f t="shared" si="1"/>
        <v>1.7853206500754668</v>
      </c>
      <c r="BT47">
        <f t="shared" si="2"/>
        <v>1.9081321228510708</v>
      </c>
      <c r="BU47">
        <f t="shared" si="3"/>
        <v>1.5789473684210522</v>
      </c>
      <c r="BV47">
        <f t="shared" si="4"/>
        <v>1.4870867249522652</v>
      </c>
      <c r="BW47">
        <f t="shared" si="5"/>
        <v>1.7884975831113745</v>
      </c>
      <c r="BX47">
        <f t="shared" si="6"/>
        <v>1.3861809300905659</v>
      </c>
      <c r="BY47">
        <f t="shared" si="7"/>
        <v>1.429076447193991</v>
      </c>
      <c r="BZ47">
        <f t="shared" si="8"/>
        <v>1.5962951133823029</v>
      </c>
      <c r="CA47">
        <f t="shared" si="9"/>
        <v>1.2801422789157384</v>
      </c>
      <c r="CB47">
        <f t="shared" si="10"/>
        <v>1.0998405494909866</v>
      </c>
      <c r="CC47">
        <f t="shared" si="11"/>
        <v>0.92609228256431153</v>
      </c>
      <c r="CD47">
        <f t="shared" si="12"/>
        <v>0.89259962049335873</v>
      </c>
      <c r="CE47">
        <f t="shared" si="13"/>
        <v>0.95573893473368443</v>
      </c>
      <c r="CF47">
        <f t="shared" si="14"/>
        <v>0.84034299714169025</v>
      </c>
      <c r="CG47">
        <f t="shared" si="15"/>
        <v>0.80040520434328311</v>
      </c>
      <c r="CH47">
        <f t="shared" si="16"/>
        <v>0.74107399253374251</v>
      </c>
      <c r="CI47">
        <f t="shared" si="17"/>
        <v>0.95235524362262103</v>
      </c>
      <c r="CJ47">
        <f t="shared" si="18"/>
        <v>1.0838709677419345</v>
      </c>
      <c r="CK47">
        <f t="shared" si="19"/>
        <v>0.91018192936859765</v>
      </c>
      <c r="CL47">
        <f t="shared" si="20"/>
        <v>0.63802552690624259</v>
      </c>
      <c r="CM47">
        <f t="shared" si="21"/>
        <v>0.64425896683961248</v>
      </c>
      <c r="CN47">
        <f t="shared" si="22"/>
        <v>0.66211830164933327</v>
      </c>
      <c r="CO47">
        <f t="shared" si="23"/>
        <v>0.8077445213006661</v>
      </c>
      <c r="CP47">
        <f t="shared" si="24"/>
        <v>0.67741935483870996</v>
      </c>
      <c r="CQ47">
        <f t="shared" si="25"/>
        <v>1.1354585456962865</v>
      </c>
      <c r="CR47">
        <f t="shared" si="26"/>
        <v>0.9023306371687092</v>
      </c>
      <c r="CS47">
        <f t="shared" si="27"/>
        <v>0.92573610692392616</v>
      </c>
      <c r="CT47">
        <f t="shared" si="28"/>
        <v>1.0987749863153329</v>
      </c>
      <c r="CU47">
        <f t="shared" si="29"/>
        <v>0.85770288544816398</v>
      </c>
      <c r="CV47">
        <f t="shared" si="30"/>
        <v>1.0161290322580636</v>
      </c>
      <c r="CW47">
        <f t="shared" si="31"/>
        <v>0.75030624744793717</v>
      </c>
      <c r="CX47">
        <f t="shared" si="32"/>
        <v>0.87439945092656002</v>
      </c>
      <c r="CY47">
        <f t="shared" si="33"/>
        <v>0.7291779696485875</v>
      </c>
      <c r="CZ47">
        <f t="shared" si="34"/>
        <v>0.7291779696485875</v>
      </c>
      <c r="DA47">
        <f t="shared" si="35"/>
        <v>1.4547858276044423</v>
      </c>
      <c r="DB47">
        <f t="shared" si="36"/>
        <v>1.0606960950764002</v>
      </c>
      <c r="DC47">
        <f t="shared" si="37"/>
        <v>0.91082721175343362</v>
      </c>
      <c r="DD47">
        <f t="shared" si="38"/>
        <v>0.96376634699215391</v>
      </c>
      <c r="DE47">
        <f t="shared" si="39"/>
        <v>0.50705844778026055</v>
      </c>
      <c r="DF47">
        <f t="shared" si="40"/>
        <v>0.75030624744793772</v>
      </c>
      <c r="DG47">
        <f t="shared" si="41"/>
        <v>1.1051921346870601</v>
      </c>
      <c r="DH47">
        <f t="shared" si="42"/>
        <v>0.76093680954485099</v>
      </c>
      <c r="DI47">
        <f t="shared" si="43"/>
        <v>1.1151364764267984</v>
      </c>
      <c r="DJ47">
        <f t="shared" si="44"/>
        <v>0.82679900744416901</v>
      </c>
      <c r="DK47">
        <f t="shared" si="45"/>
        <v>0.69623655913978466</v>
      </c>
      <c r="DL47">
        <f t="shared" si="46"/>
        <v>1.3691503861880969</v>
      </c>
      <c r="DM47">
        <f t="shared" si="47"/>
        <v>1.0984758804379995</v>
      </c>
      <c r="DN47">
        <f t="shared" si="48"/>
        <v>1.0052029136316341</v>
      </c>
      <c r="DO47">
        <f t="shared" si="49"/>
        <v>0.79577308120133539</v>
      </c>
      <c r="DP47">
        <f t="shared" si="50"/>
        <v>0.94166094715167892</v>
      </c>
      <c r="DQ47">
        <f t="shared" si="51"/>
        <v>0.97319400272603163</v>
      </c>
      <c r="DR47">
        <f t="shared" si="52"/>
        <v>0.91714373864454535</v>
      </c>
      <c r="DS47">
        <f t="shared" si="53"/>
        <v>1.0199347589706407</v>
      </c>
      <c r="DT47">
        <f t="shared" si="60"/>
        <v>1.2244592144164932</v>
      </c>
      <c r="DU47">
        <f t="shared" si="60"/>
        <v>0.90226198187156481</v>
      </c>
      <c r="DV47">
        <f t="shared" si="54"/>
        <v>1.2244592144164932</v>
      </c>
    </row>
    <row r="48" spans="1:126">
      <c r="A48">
        <v>41</v>
      </c>
      <c r="B48">
        <v>1</v>
      </c>
      <c r="C48">
        <v>1</v>
      </c>
      <c r="E48" s="20">
        <v>50.840000000000281</v>
      </c>
      <c r="F48" s="20">
        <v>49.599999999999717</v>
      </c>
      <c r="G48" s="20">
        <v>47.120000000000068</v>
      </c>
      <c r="H48" s="20">
        <v>40.610000000000213</v>
      </c>
      <c r="I48" s="20">
        <v>47.429999999999787</v>
      </c>
      <c r="J48" s="20">
        <v>48.980000000000068</v>
      </c>
      <c r="K48" s="51">
        <v>47.119999999999933</v>
      </c>
      <c r="L48" s="20">
        <v>80.850000000000009</v>
      </c>
      <c r="M48" s="20">
        <v>88.199999999999932</v>
      </c>
      <c r="N48" s="20">
        <v>94.080000000000027</v>
      </c>
      <c r="O48" s="20">
        <v>82.320000000000064</v>
      </c>
      <c r="P48" s="20">
        <v>95.550000000000011</v>
      </c>
      <c r="Q48" s="20">
        <v>79.380000000000024</v>
      </c>
      <c r="R48" s="20">
        <v>100.94000000000005</v>
      </c>
      <c r="S48" s="20">
        <v>89.669999999999987</v>
      </c>
      <c r="T48" s="20">
        <v>72.030000000000015</v>
      </c>
      <c r="U48" s="20">
        <v>63.209999999999965</v>
      </c>
      <c r="V48" s="20">
        <v>100.45</v>
      </c>
      <c r="W48" s="20">
        <v>56.35</v>
      </c>
      <c r="X48" s="20">
        <v>60.760000000000034</v>
      </c>
      <c r="Y48" s="20">
        <v>52.919999999999987</v>
      </c>
      <c r="Z48" s="20">
        <v>73.989999999999981</v>
      </c>
      <c r="AA48" s="20">
        <v>73.5</v>
      </c>
      <c r="AB48" s="20">
        <v>54.389999999999979</v>
      </c>
      <c r="AC48" s="20">
        <v>69.579999999999956</v>
      </c>
      <c r="AD48" s="20">
        <v>43.120000000000061</v>
      </c>
      <c r="AE48" s="20">
        <v>44.589999999999975</v>
      </c>
      <c r="AF48" s="20">
        <v>55.36999999999999</v>
      </c>
      <c r="AG48" s="20">
        <v>65.659999999999968</v>
      </c>
      <c r="AH48" s="20">
        <v>57.819999999999993</v>
      </c>
      <c r="AI48" s="20">
        <v>42.139999999999972</v>
      </c>
      <c r="AJ48" s="20">
        <v>62.719999999999921</v>
      </c>
      <c r="AK48" s="20">
        <v>61.250000000000007</v>
      </c>
      <c r="AL48" s="20">
        <v>63.7</v>
      </c>
      <c r="AM48" s="20">
        <v>54.389999999999979</v>
      </c>
      <c r="AN48" s="20">
        <v>43.11999999999999</v>
      </c>
      <c r="AO48" s="20">
        <v>65.169999999999987</v>
      </c>
      <c r="AP48" s="20">
        <v>60.759999999999962</v>
      </c>
      <c r="AQ48" s="20">
        <v>64.67999999999995</v>
      </c>
      <c r="AR48" s="20">
        <f t="shared" si="55"/>
        <v>48.755000000000017</v>
      </c>
      <c r="AS48" s="20">
        <f t="shared" si="56"/>
        <v>48.755000000000017</v>
      </c>
      <c r="AT48" s="20">
        <v>66.150000000000006</v>
      </c>
      <c r="AU48" s="20">
        <v>58.310000000000031</v>
      </c>
      <c r="AV48" s="20">
        <v>57.819999999999922</v>
      </c>
      <c r="AW48" s="20">
        <v>46.550000000000004</v>
      </c>
      <c r="AX48" s="20">
        <v>40.180000000000014</v>
      </c>
      <c r="AY48" s="20">
        <v>48.510000000000034</v>
      </c>
      <c r="AZ48" s="20">
        <v>81.339999999999975</v>
      </c>
      <c r="BA48" s="20">
        <v>55.860000000000035</v>
      </c>
      <c r="BB48" s="20">
        <v>59.289999999999978</v>
      </c>
      <c r="BC48" s="20">
        <v>51.940000000000047</v>
      </c>
      <c r="BD48" s="20">
        <v>54.389999999999979</v>
      </c>
      <c r="BE48" s="20">
        <v>108.77999999999996</v>
      </c>
      <c r="BF48" s="20">
        <v>50.960000000000029</v>
      </c>
      <c r="BG48" s="20">
        <v>54.880000000000088</v>
      </c>
      <c r="BH48" s="20">
        <v>40.669999999999916</v>
      </c>
      <c r="BI48" s="20">
        <v>45.08000000000002</v>
      </c>
      <c r="BJ48" s="20">
        <v>65.659999999999897</v>
      </c>
      <c r="BK48" s="20">
        <v>58.310000000000031</v>
      </c>
      <c r="BL48" s="20">
        <v>61.250000000000007</v>
      </c>
      <c r="BM48" s="20">
        <v>58.310000000000031</v>
      </c>
      <c r="BN48" s="52">
        <v>37.730000000000018</v>
      </c>
      <c r="BO48" s="17">
        <f t="shared" si="57"/>
        <v>75.331052631578956</v>
      </c>
      <c r="BP48" s="26">
        <f t="shared" si="58"/>
        <v>57.20029411764704</v>
      </c>
      <c r="BQ48" s="17">
        <f t="shared" si="59"/>
        <v>63.129818181818173</v>
      </c>
      <c r="BR48">
        <f t="shared" si="0"/>
        <v>0.99563318777292509</v>
      </c>
      <c r="BS48">
        <f t="shared" si="1"/>
        <v>1.7027624697251564</v>
      </c>
      <c r="BT48">
        <f t="shared" si="2"/>
        <v>2.0444272744832905</v>
      </c>
      <c r="BU48">
        <f t="shared" si="3"/>
        <v>1.9558573853989814</v>
      </c>
      <c r="BV48">
        <f t="shared" si="4"/>
        <v>1.6545070847151047</v>
      </c>
      <c r="BW48">
        <f t="shared" si="5"/>
        <v>1.8851731281444217</v>
      </c>
      <c r="BX48">
        <f t="shared" si="6"/>
        <v>1.6155489976595081</v>
      </c>
      <c r="BY48">
        <f t="shared" si="7"/>
        <v>1.911621741051704</v>
      </c>
      <c r="BZ48">
        <f t="shared" si="8"/>
        <v>1.9092941552219702</v>
      </c>
      <c r="CA48">
        <f t="shared" si="9"/>
        <v>1.3252177112719266</v>
      </c>
      <c r="CB48">
        <f t="shared" si="10"/>
        <v>1.1629461547896474</v>
      </c>
      <c r="CC48">
        <f t="shared" si="11"/>
        <v>1.7578603511637401</v>
      </c>
      <c r="CD48">
        <f t="shared" si="12"/>
        <v>1.1664654131447305</v>
      </c>
      <c r="CE48">
        <f t="shared" si="13"/>
        <v>1.1395348837209314</v>
      </c>
      <c r="CF48">
        <f t="shared" si="14"/>
        <v>1.0804409963250299</v>
      </c>
      <c r="CG48">
        <f t="shared" si="15"/>
        <v>1.4053626262306489</v>
      </c>
      <c r="CH48">
        <f t="shared" si="16"/>
        <v>1.4071025174691294</v>
      </c>
      <c r="CI48">
        <f t="shared" si="17"/>
        <v>1.1011607504386556</v>
      </c>
      <c r="CJ48">
        <f t="shared" si="18"/>
        <v>1.5390967741935462</v>
      </c>
      <c r="CK48">
        <f t="shared" si="19"/>
        <v>0.98883962696835492</v>
      </c>
      <c r="CL48">
        <f t="shared" si="20"/>
        <v>0.98407327031301672</v>
      </c>
      <c r="CM48">
        <f t="shared" si="21"/>
        <v>1.0706068125422976</v>
      </c>
      <c r="CN48">
        <f t="shared" si="22"/>
        <v>1.3047625356030979</v>
      </c>
      <c r="CO48">
        <f t="shared" si="23"/>
        <v>1.121339453099748</v>
      </c>
      <c r="CP48">
        <f t="shared" si="24"/>
        <v>0.86952335098699973</v>
      </c>
      <c r="CQ48">
        <f t="shared" si="25"/>
        <v>1.1913007692551196</v>
      </c>
      <c r="CR48">
        <f t="shared" si="26"/>
        <v>1.1749096838134208</v>
      </c>
      <c r="CS48">
        <f t="shared" si="27"/>
        <v>1.2802733393628778</v>
      </c>
      <c r="CT48">
        <f t="shared" si="28"/>
        <v>1.2319598331414343</v>
      </c>
      <c r="CU48">
        <f t="shared" si="29"/>
        <v>0.78622764499414943</v>
      </c>
      <c r="CV48">
        <f t="shared" si="30"/>
        <v>1.3651026392961871</v>
      </c>
      <c r="CW48">
        <f t="shared" si="31"/>
        <v>1.240506329113922</v>
      </c>
      <c r="CX48">
        <f t="shared" si="32"/>
        <v>1.1098146877144799</v>
      </c>
      <c r="CY48">
        <f t="shared" si="33"/>
        <v>0.90691509975043094</v>
      </c>
      <c r="CZ48">
        <f t="shared" si="34"/>
        <v>0.90691509975043094</v>
      </c>
      <c r="DA48">
        <f t="shared" si="35"/>
        <v>1.4992067689053419</v>
      </c>
      <c r="DB48">
        <f t="shared" si="36"/>
        <v>1.2374787775891356</v>
      </c>
      <c r="DC48">
        <f t="shared" si="37"/>
        <v>1.108016608112421</v>
      </c>
      <c r="DD48">
        <f t="shared" si="38"/>
        <v>0.97401918047079483</v>
      </c>
      <c r="DE48">
        <f t="shared" si="39"/>
        <v>0.76997764292558224</v>
      </c>
      <c r="DF48">
        <f t="shared" si="40"/>
        <v>0.99040424663127857</v>
      </c>
      <c r="DG48">
        <f t="shared" si="41"/>
        <v>1.5680503791286464</v>
      </c>
      <c r="DH48">
        <f t="shared" si="42"/>
        <v>1.0578877596111362</v>
      </c>
      <c r="DI48">
        <f t="shared" si="43"/>
        <v>1.2610421836228287</v>
      </c>
      <c r="DJ48">
        <f t="shared" si="44"/>
        <v>1.0310669975186115</v>
      </c>
      <c r="DK48">
        <f t="shared" si="45"/>
        <v>1.0443548387096757</v>
      </c>
      <c r="DL48">
        <f t="shared" si="46"/>
        <v>1.8533621081326694</v>
      </c>
      <c r="DM48">
        <f t="shared" si="47"/>
        <v>1.131103876886651</v>
      </c>
      <c r="DN48">
        <f t="shared" si="48"/>
        <v>1.2237252861602534</v>
      </c>
      <c r="DO48">
        <f t="shared" si="49"/>
        <v>0.90478309232480258</v>
      </c>
      <c r="DP48">
        <f t="shared" si="50"/>
        <v>0.88400823610157808</v>
      </c>
      <c r="DQ48">
        <f t="shared" si="51"/>
        <v>1.2785097682871389</v>
      </c>
      <c r="DR48">
        <f t="shared" si="52"/>
        <v>1.1993418120736374</v>
      </c>
      <c r="DS48">
        <f t="shared" si="53"/>
        <v>0.95143167814425378</v>
      </c>
      <c r="DT48">
        <f t="shared" si="60"/>
        <v>1.5104076711615613</v>
      </c>
      <c r="DU48">
        <f t="shared" si="60"/>
        <v>1.1314621820057631</v>
      </c>
      <c r="DV48">
        <f t="shared" si="54"/>
        <v>1.5104076711615613</v>
      </c>
    </row>
    <row r="49" spans="1:126">
      <c r="A49">
        <v>42</v>
      </c>
      <c r="B49">
        <v>1</v>
      </c>
      <c r="C49">
        <v>2</v>
      </c>
      <c r="E49" s="21">
        <v>50.220000000000141</v>
      </c>
      <c r="F49" s="21">
        <v>49.909999999999783</v>
      </c>
      <c r="G49" s="21">
        <v>45.260000000000218</v>
      </c>
      <c r="H49" s="21">
        <v>53.319999999999787</v>
      </c>
      <c r="I49" s="21">
        <v>58.28000000000015</v>
      </c>
      <c r="J49" s="21">
        <v>49.910000000000075</v>
      </c>
      <c r="K49" s="53">
        <v>60.139999999999866</v>
      </c>
      <c r="L49" s="21">
        <v>68.109999999999957</v>
      </c>
      <c r="M49" s="21">
        <v>111.23000000000002</v>
      </c>
      <c r="N49" s="21">
        <v>76.930000000000021</v>
      </c>
      <c r="O49" s="21">
        <v>81.340000000000046</v>
      </c>
      <c r="P49" s="21">
        <v>92.61</v>
      </c>
      <c r="Q49" s="21">
        <v>81.830000000000041</v>
      </c>
      <c r="R49" s="21">
        <v>87.710000000000036</v>
      </c>
      <c r="S49" s="21">
        <v>87.710000000000036</v>
      </c>
      <c r="T49" s="21">
        <v>77.910000000000011</v>
      </c>
      <c r="U49" s="21">
        <v>66.640000000000043</v>
      </c>
      <c r="V49" s="21">
        <v>84.280000000000015</v>
      </c>
      <c r="W49" s="21">
        <v>64.680000000000021</v>
      </c>
      <c r="X49" s="21">
        <v>63.7</v>
      </c>
      <c r="Y49" s="21">
        <v>75.949999999999974</v>
      </c>
      <c r="Z49" s="21">
        <v>68.600000000000009</v>
      </c>
      <c r="AA49" s="21">
        <v>78.400000000000006</v>
      </c>
      <c r="AB49" s="21">
        <v>53.410000000000032</v>
      </c>
      <c r="AC49" s="21">
        <v>64.190000000000111</v>
      </c>
      <c r="AD49" s="21">
        <v>53.40999999999989</v>
      </c>
      <c r="AE49" s="21">
        <v>48.02000000000006</v>
      </c>
      <c r="AF49" s="21">
        <v>56.839999999999975</v>
      </c>
      <c r="AG49" s="21">
        <v>59.780000000000015</v>
      </c>
      <c r="AH49" s="21">
        <v>57.329999999999949</v>
      </c>
      <c r="AI49" s="21">
        <v>57.820000000000057</v>
      </c>
      <c r="AJ49" s="21">
        <v>71.539999999999978</v>
      </c>
      <c r="AK49" s="21">
        <v>74.479999999999947</v>
      </c>
      <c r="AL49" s="21">
        <v>55.860000000000035</v>
      </c>
      <c r="AM49" s="21">
        <v>59.779999999999951</v>
      </c>
      <c r="AN49" s="21">
        <v>49</v>
      </c>
      <c r="AO49" s="21">
        <v>64.680000000000021</v>
      </c>
      <c r="AP49" s="21">
        <v>57.819999999999993</v>
      </c>
      <c r="AQ49" s="21">
        <v>69.089999999999975</v>
      </c>
      <c r="AR49" s="20">
        <f t="shared" si="55"/>
        <v>51.45</v>
      </c>
      <c r="AS49" s="20">
        <f t="shared" si="56"/>
        <v>51.45</v>
      </c>
      <c r="AT49" s="21">
        <v>73.5</v>
      </c>
      <c r="AU49" s="21">
        <v>66.639999999999972</v>
      </c>
      <c r="AV49" s="21">
        <v>49.489999999999974</v>
      </c>
      <c r="AW49" s="21">
        <v>50.470000000000063</v>
      </c>
      <c r="AX49" s="21">
        <v>69.580000000000084</v>
      </c>
      <c r="AY49" s="21">
        <v>60.759999999999962</v>
      </c>
      <c r="AZ49" s="21">
        <v>58.310000000000031</v>
      </c>
      <c r="BA49" s="21">
        <v>52.919999999999987</v>
      </c>
      <c r="BB49" s="21">
        <v>65.169999999999916</v>
      </c>
      <c r="BC49" s="21">
        <v>62.230000000000089</v>
      </c>
      <c r="BD49" s="21">
        <v>55.36999999999999</v>
      </c>
      <c r="BE49" s="21">
        <v>74.970000000000056</v>
      </c>
      <c r="BF49" s="21">
        <v>52.42999999999995</v>
      </c>
      <c r="BG49" s="21">
        <v>65.170000000000059</v>
      </c>
      <c r="BH49" s="21">
        <v>44.1</v>
      </c>
      <c r="BI49" s="21">
        <v>72.519999999999925</v>
      </c>
      <c r="BJ49" s="21">
        <v>76.930000000000092</v>
      </c>
      <c r="BK49" s="21">
        <v>44.589999999999975</v>
      </c>
      <c r="BL49" s="21">
        <v>78.889999999999972</v>
      </c>
      <c r="BM49" s="21">
        <v>60.27000000000006</v>
      </c>
      <c r="BN49" s="54">
        <v>43.11999999999999</v>
      </c>
      <c r="BO49" s="17">
        <f t="shared" si="57"/>
        <v>75.717894736842126</v>
      </c>
      <c r="BP49" s="26">
        <f t="shared" si="58"/>
        <v>60.558235294117637</v>
      </c>
      <c r="BQ49" s="17">
        <f t="shared" si="59"/>
        <v>65.472909090909098</v>
      </c>
      <c r="BR49">
        <f t="shared" si="0"/>
        <v>1.2707423580786008</v>
      </c>
      <c r="BS49">
        <f t="shared" si="1"/>
        <v>1.4344483835866459</v>
      </c>
      <c r="BT49">
        <f t="shared" si="2"/>
        <v>2.5782499517094855</v>
      </c>
      <c r="BU49">
        <f t="shared" si="3"/>
        <v>1.599320882852292</v>
      </c>
      <c r="BV49">
        <f t="shared" si="4"/>
        <v>1.6348105718018293</v>
      </c>
      <c r="BW49">
        <f t="shared" si="5"/>
        <v>1.8271678011245933</v>
      </c>
      <c r="BX49">
        <f t="shared" si="6"/>
        <v>1.6654116210440613</v>
      </c>
      <c r="BY49">
        <f t="shared" si="7"/>
        <v>1.6610693769332767</v>
      </c>
      <c r="BZ49">
        <f t="shared" si="8"/>
        <v>1.867560949643349</v>
      </c>
      <c r="CA49">
        <f t="shared" si="9"/>
        <v>1.4333987489267774</v>
      </c>
      <c r="CB49">
        <f t="shared" si="10"/>
        <v>1.2260517600883118</v>
      </c>
      <c r="CC49">
        <f t="shared" si="11"/>
        <v>1.4748877092690893</v>
      </c>
      <c r="CD49">
        <f t="shared" si="12"/>
        <v>1.3388994307400388</v>
      </c>
      <c r="CE49">
        <f t="shared" si="13"/>
        <v>1.1946736684171049</v>
      </c>
      <c r="CF49">
        <f t="shared" si="14"/>
        <v>1.550632911392404</v>
      </c>
      <c r="CG49">
        <f t="shared" si="15"/>
        <v>1.3029852163727875</v>
      </c>
      <c r="CH49">
        <f t="shared" si="16"/>
        <v>1.5009093519670713</v>
      </c>
      <c r="CI49">
        <f t="shared" si="17"/>
        <v>1.0813200161965189</v>
      </c>
      <c r="CJ49">
        <f t="shared" si="18"/>
        <v>1.4198709677419368</v>
      </c>
      <c r="CK49">
        <f t="shared" si="19"/>
        <v>1.2248127197676173</v>
      </c>
      <c r="CL49">
        <f t="shared" si="20"/>
        <v>1.0597712141832507</v>
      </c>
      <c r="CM49">
        <f t="shared" si="21"/>
        <v>1.0990300022558095</v>
      </c>
      <c r="CN49">
        <f t="shared" si="22"/>
        <v>1.187918129429687</v>
      </c>
      <c r="CO49">
        <f t="shared" si="23"/>
        <v>1.1118365763785627</v>
      </c>
      <c r="CP49">
        <f t="shared" si="24"/>
        <v>1.1930669234472806</v>
      </c>
      <c r="CQ49">
        <f t="shared" si="25"/>
        <v>1.358827439931622</v>
      </c>
      <c r="CR49">
        <f t="shared" si="26"/>
        <v>1.4286901755171184</v>
      </c>
      <c r="CS49">
        <f t="shared" si="27"/>
        <v>1.1227012360566782</v>
      </c>
      <c r="CT49">
        <f t="shared" si="28"/>
        <v>1.3540459427320264</v>
      </c>
      <c r="CU49">
        <f t="shared" si="29"/>
        <v>0.89344050567516997</v>
      </c>
      <c r="CV49">
        <f t="shared" si="30"/>
        <v>1.3548387096774195</v>
      </c>
      <c r="CW49">
        <f t="shared" si="31"/>
        <v>1.1804818293180876</v>
      </c>
      <c r="CX49">
        <f t="shared" si="32"/>
        <v>1.1854838709677404</v>
      </c>
      <c r="CY49">
        <f t="shared" si="33"/>
        <v>0.9570460851637711</v>
      </c>
      <c r="CZ49">
        <f t="shared" si="34"/>
        <v>0.9570460851637711</v>
      </c>
      <c r="DA49">
        <f t="shared" si="35"/>
        <v>1.6657852987837132</v>
      </c>
      <c r="DB49">
        <f t="shared" si="36"/>
        <v>1.4142614601018679</v>
      </c>
      <c r="DC49">
        <f t="shared" si="37"/>
        <v>0.94838709677419153</v>
      </c>
      <c r="DD49">
        <f t="shared" si="38"/>
        <v>1.0560418482999157</v>
      </c>
      <c r="DE49">
        <f t="shared" si="39"/>
        <v>1.3333759182369851</v>
      </c>
      <c r="DF49">
        <f t="shared" si="40"/>
        <v>1.2405063291139231</v>
      </c>
      <c r="DG49">
        <f t="shared" si="41"/>
        <v>1.1240843079295728</v>
      </c>
      <c r="DH49">
        <f t="shared" si="42"/>
        <v>1.0022094564737072</v>
      </c>
      <c r="DI49">
        <f t="shared" si="43"/>
        <v>1.3861042183622816</v>
      </c>
      <c r="DJ49">
        <f t="shared" si="44"/>
        <v>1.2353349875930542</v>
      </c>
      <c r="DK49">
        <f t="shared" si="45"/>
        <v>1.0631720430107512</v>
      </c>
      <c r="DL49">
        <f t="shared" si="46"/>
        <v>1.2773171285779221</v>
      </c>
      <c r="DM49">
        <f t="shared" si="47"/>
        <v>1.1637318733353026</v>
      </c>
      <c r="DN49">
        <f t="shared" si="48"/>
        <v>1.4531737773153</v>
      </c>
      <c r="DO49">
        <f t="shared" si="49"/>
        <v>0.98109010011123376</v>
      </c>
      <c r="DP49">
        <f t="shared" si="50"/>
        <v>1.4221002059025365</v>
      </c>
      <c r="DQ49">
        <f t="shared" si="51"/>
        <v>1.4979554747841892</v>
      </c>
      <c r="DR49">
        <f t="shared" si="52"/>
        <v>0.91714373864454535</v>
      </c>
      <c r="DS49">
        <f t="shared" si="53"/>
        <v>1.2254440014497983</v>
      </c>
      <c r="DT49">
        <f t="shared" si="60"/>
        <v>1.5181639584150444</v>
      </c>
      <c r="DU49">
        <f t="shared" si="60"/>
        <v>1.1978846280645548</v>
      </c>
      <c r="DV49">
        <f t="shared" si="54"/>
        <v>1.5181639584150444</v>
      </c>
    </row>
    <row r="50" spans="1:126">
      <c r="A50">
        <v>43</v>
      </c>
      <c r="B50">
        <v>1</v>
      </c>
      <c r="C50">
        <v>2</v>
      </c>
      <c r="E50" s="20">
        <v>47.429999999999858</v>
      </c>
      <c r="F50" s="20">
        <v>42.780000000000214</v>
      </c>
      <c r="G50" s="20">
        <v>40.300000000000004</v>
      </c>
      <c r="H50" s="20">
        <v>47.73999999999986</v>
      </c>
      <c r="I50" s="20">
        <v>47.429999999999929</v>
      </c>
      <c r="J50" s="20">
        <v>48.670000000000073</v>
      </c>
      <c r="K50" s="51">
        <v>39.369999999999933</v>
      </c>
      <c r="L50" s="20">
        <v>49</v>
      </c>
      <c r="M50" s="20">
        <v>75.460000000000079</v>
      </c>
      <c r="N50" s="20">
        <v>67.129999999999967</v>
      </c>
      <c r="O50" s="20">
        <v>66.150000000000077</v>
      </c>
      <c r="P50" s="20">
        <v>73.989999999999981</v>
      </c>
      <c r="Q50" s="20">
        <v>71.050000000000068</v>
      </c>
      <c r="R50" s="20">
        <v>59.290000000000049</v>
      </c>
      <c r="S50" s="20">
        <v>60.269999999999989</v>
      </c>
      <c r="T50" s="20">
        <v>67.130000000000024</v>
      </c>
      <c r="U50" s="20">
        <v>67.129999999999967</v>
      </c>
      <c r="V50" s="20">
        <v>64.67999999999995</v>
      </c>
      <c r="W50" s="20">
        <v>46.060000000000031</v>
      </c>
      <c r="X50" s="20">
        <v>59.289999999999978</v>
      </c>
      <c r="Y50" s="20">
        <v>51.939999999999976</v>
      </c>
      <c r="Z50" s="20">
        <v>55.369999999999919</v>
      </c>
      <c r="AA50" s="20">
        <v>41.160000000000053</v>
      </c>
      <c r="AB50" s="20">
        <v>61.250000000000007</v>
      </c>
      <c r="AC50" s="20">
        <v>56.35</v>
      </c>
      <c r="AD50" s="20">
        <v>45.080000000000084</v>
      </c>
      <c r="AE50" s="20">
        <v>29.400000000000002</v>
      </c>
      <c r="AF50" s="20">
        <v>40.17999999999995</v>
      </c>
      <c r="AG50" s="20">
        <v>38.219999999999992</v>
      </c>
      <c r="AH50" s="20">
        <v>28.419999999999987</v>
      </c>
      <c r="AI50" s="20">
        <v>37.240000000000045</v>
      </c>
      <c r="AJ50" s="20">
        <v>57.820000000000057</v>
      </c>
      <c r="AK50" s="20">
        <v>57.329999999999949</v>
      </c>
      <c r="AL50" s="55">
        <f>AVERAGE(AK50,AN50)</f>
        <v>48.019999999999953</v>
      </c>
      <c r="AM50" s="55">
        <f>AVERAGE(AK50,AN50)</f>
        <v>48.019999999999953</v>
      </c>
      <c r="AN50" s="20">
        <v>38.709999999999958</v>
      </c>
      <c r="AO50" s="20">
        <v>59.780000000000015</v>
      </c>
      <c r="AP50" s="20">
        <v>61.739999999999974</v>
      </c>
      <c r="AQ50" s="20">
        <v>56.350000000000072</v>
      </c>
      <c r="AR50" s="20">
        <f t="shared" si="55"/>
        <v>35.769999999999989</v>
      </c>
      <c r="AS50" s="20">
        <f t="shared" si="56"/>
        <v>35.769999999999989</v>
      </c>
      <c r="AT50" s="20">
        <v>62.719999999999992</v>
      </c>
      <c r="AU50" s="20">
        <v>60.759999999999962</v>
      </c>
      <c r="AV50" s="20">
        <v>47.530000000000015</v>
      </c>
      <c r="AW50" s="20">
        <v>30.380000000000017</v>
      </c>
      <c r="AX50" s="20">
        <v>46.060000000000031</v>
      </c>
      <c r="AY50" s="20">
        <v>59.780000000000015</v>
      </c>
      <c r="AZ50" s="20">
        <v>63.7</v>
      </c>
      <c r="BA50" s="20">
        <v>43.11999999999999</v>
      </c>
      <c r="BB50" s="20">
        <v>64.680000000000092</v>
      </c>
      <c r="BC50" s="20">
        <v>49.979999999999947</v>
      </c>
      <c r="BD50" s="20">
        <v>48.019999999999989</v>
      </c>
      <c r="BE50" s="20">
        <v>84.279999999999944</v>
      </c>
      <c r="BF50" s="20">
        <v>49.490000000000116</v>
      </c>
      <c r="BG50" s="20">
        <v>35.28</v>
      </c>
      <c r="BH50" s="20">
        <v>43.609999999999964</v>
      </c>
      <c r="BI50" s="20">
        <v>43.11999999999999</v>
      </c>
      <c r="BJ50" s="20">
        <v>64.680000000000092</v>
      </c>
      <c r="BK50" s="20">
        <v>48.019999999999918</v>
      </c>
      <c r="BL50" s="20">
        <v>67.620000000000061</v>
      </c>
      <c r="BM50" s="20">
        <v>40.17999999999995</v>
      </c>
      <c r="BN50" s="52">
        <v>32.340000000000046</v>
      </c>
      <c r="BO50" s="17">
        <f t="shared" si="57"/>
        <v>59.883157894736854</v>
      </c>
      <c r="BP50" s="26">
        <f t="shared" si="58"/>
        <v>49.576470588235281</v>
      </c>
      <c r="BQ50" s="17">
        <f t="shared" si="59"/>
        <v>52.65272727272729</v>
      </c>
      <c r="BR50">
        <f t="shared" si="0"/>
        <v>0.83187772925764114</v>
      </c>
      <c r="BS50">
        <f t="shared" si="1"/>
        <v>1.0319772543788825</v>
      </c>
      <c r="BT50">
        <f t="shared" si="2"/>
        <v>1.7491211126134851</v>
      </c>
      <c r="BU50">
        <f t="shared" si="3"/>
        <v>1.3955857385398971</v>
      </c>
      <c r="BV50">
        <f t="shared" si="4"/>
        <v>1.3295146216460667</v>
      </c>
      <c r="BW50">
        <f t="shared" si="5"/>
        <v>1.4598007299990132</v>
      </c>
      <c r="BX50">
        <f t="shared" si="6"/>
        <v>1.4460160781520299</v>
      </c>
      <c r="BY50">
        <f t="shared" si="7"/>
        <v>1.1228457799381373</v>
      </c>
      <c r="BZ50">
        <f t="shared" si="8"/>
        <v>1.2832960715426356</v>
      </c>
      <c r="CA50">
        <f t="shared" si="9"/>
        <v>1.2350668465595507</v>
      </c>
      <c r="CB50">
        <f t="shared" si="10"/>
        <v>1.235066846559548</v>
      </c>
      <c r="CC50">
        <f t="shared" si="11"/>
        <v>1.1318905675786024</v>
      </c>
      <c r="CD50">
        <f t="shared" si="12"/>
        <v>0.95345868552699775</v>
      </c>
      <c r="CE50">
        <f t="shared" si="13"/>
        <v>1.1119654913728434</v>
      </c>
      <c r="CF50">
        <f t="shared" si="14"/>
        <v>1.0604328297264181</v>
      </c>
      <c r="CG50">
        <f t="shared" si="15"/>
        <v>1.0516952103580339</v>
      </c>
      <c r="CH50">
        <f t="shared" si="16"/>
        <v>0.78797740978271347</v>
      </c>
      <c r="CI50">
        <f t="shared" si="17"/>
        <v>1.2400458901336218</v>
      </c>
      <c r="CJ50">
        <f t="shared" si="18"/>
        <v>1.2464516129032248</v>
      </c>
      <c r="CK50">
        <f t="shared" si="19"/>
        <v>1.0337868827396444</v>
      </c>
      <c r="CL50">
        <f t="shared" si="20"/>
        <v>0.64883951888770375</v>
      </c>
      <c r="CM50">
        <f t="shared" si="21"/>
        <v>0.77690051883600264</v>
      </c>
      <c r="CN50">
        <f t="shared" si="22"/>
        <v>0.75948864012717665</v>
      </c>
      <c r="CO50">
        <f t="shared" si="23"/>
        <v>0.55116684982868946</v>
      </c>
      <c r="CP50">
        <f t="shared" si="24"/>
        <v>0.76841598459316396</v>
      </c>
      <c r="CQ50">
        <f t="shared" si="25"/>
        <v>1.0982303966570659</v>
      </c>
      <c r="CR50">
        <f t="shared" si="26"/>
        <v>1.0997154640493607</v>
      </c>
      <c r="CS50">
        <f t="shared" si="27"/>
        <v>0.96512913275047607</v>
      </c>
      <c r="CT50">
        <f t="shared" si="28"/>
        <v>1.0876762490798242</v>
      </c>
      <c r="CU50">
        <f t="shared" si="29"/>
        <v>0.70581799948338353</v>
      </c>
      <c r="CV50">
        <f t="shared" si="30"/>
        <v>1.2521994134897361</v>
      </c>
      <c r="CW50">
        <f t="shared" si="31"/>
        <v>1.260514495712534</v>
      </c>
      <c r="CX50">
        <f t="shared" si="32"/>
        <v>0.96688400823610199</v>
      </c>
      <c r="CY50">
        <f t="shared" si="33"/>
        <v>0.66537489730433585</v>
      </c>
      <c r="CZ50">
        <f t="shared" si="34"/>
        <v>0.66537489730433585</v>
      </c>
      <c r="DA50">
        <f t="shared" si="35"/>
        <v>1.4214701216287684</v>
      </c>
      <c r="DB50">
        <f t="shared" si="36"/>
        <v>1.2894736842105263</v>
      </c>
      <c r="DC50">
        <f t="shared" si="37"/>
        <v>0.91082721175343229</v>
      </c>
      <c r="DD50">
        <f t="shared" si="38"/>
        <v>0.63567567567567695</v>
      </c>
      <c r="DE50">
        <f t="shared" si="39"/>
        <v>0.88265729798786285</v>
      </c>
      <c r="DF50">
        <f t="shared" si="40"/>
        <v>1.2204981625153124</v>
      </c>
      <c r="DG50">
        <f t="shared" si="41"/>
        <v>1.2279912607633983</v>
      </c>
      <c r="DH50">
        <f t="shared" si="42"/>
        <v>0.81661511268227993</v>
      </c>
      <c r="DI50">
        <f t="shared" si="43"/>
        <v>1.3756823821339974</v>
      </c>
      <c r="DJ50">
        <f t="shared" si="44"/>
        <v>0.99215880893300157</v>
      </c>
      <c r="DK50">
        <f t="shared" si="45"/>
        <v>0.92204301075268669</v>
      </c>
      <c r="DL50">
        <f t="shared" si="46"/>
        <v>1.4359382099045903</v>
      </c>
      <c r="DM50">
        <f t="shared" si="47"/>
        <v>1.0984758804379995</v>
      </c>
      <c r="DN50">
        <f t="shared" si="48"/>
        <v>0.78668054110301888</v>
      </c>
      <c r="DO50">
        <f t="shared" si="49"/>
        <v>0.97018909899888583</v>
      </c>
      <c r="DP50">
        <f t="shared" si="50"/>
        <v>0.84557309540150882</v>
      </c>
      <c r="DQ50">
        <f t="shared" si="51"/>
        <v>1.2594275329395734</v>
      </c>
      <c r="DR50">
        <f t="shared" si="52"/>
        <v>0.98769325700181698</v>
      </c>
      <c r="DS50">
        <f t="shared" si="53"/>
        <v>1.050380572671257</v>
      </c>
      <c r="DT50">
        <f t="shared" si="60"/>
        <v>1.200673266839146</v>
      </c>
      <c r="DU50">
        <f t="shared" si="60"/>
        <v>0.98065757271348597</v>
      </c>
      <c r="DV50">
        <f t="shared" si="54"/>
        <v>1.200673266839146</v>
      </c>
    </row>
    <row r="51" spans="1:126">
      <c r="A51">
        <v>44</v>
      </c>
      <c r="B51">
        <v>1</v>
      </c>
      <c r="C51">
        <v>0</v>
      </c>
      <c r="E51" s="21">
        <v>48.979999999999933</v>
      </c>
      <c r="F51" s="21">
        <v>53.629999999999924</v>
      </c>
      <c r="G51" s="21">
        <v>52.38999999999993</v>
      </c>
      <c r="H51" s="21">
        <v>51.149999999999935</v>
      </c>
      <c r="I51" s="21">
        <v>49.910000000000139</v>
      </c>
      <c r="J51" s="21">
        <v>52.080000000000069</v>
      </c>
      <c r="K51" s="53">
        <v>55.179999999999971</v>
      </c>
      <c r="L51" s="21">
        <v>53.009999999999927</v>
      </c>
      <c r="M51" s="21">
        <v>38.750000000000071</v>
      </c>
      <c r="N51" s="21">
        <v>57.659999999999961</v>
      </c>
      <c r="O51" s="21">
        <v>54.870000000000033</v>
      </c>
      <c r="P51" s="21">
        <v>48.36000000000007</v>
      </c>
      <c r="Q51" s="21">
        <v>50.840000000000074</v>
      </c>
      <c r="R51" s="21">
        <v>53.939999999999934</v>
      </c>
      <c r="S51" s="21">
        <v>53.940000000000076</v>
      </c>
      <c r="T51" s="21">
        <v>59.829999999999927</v>
      </c>
      <c r="U51" s="21">
        <v>49.909999999999862</v>
      </c>
      <c r="V51" s="21">
        <v>88.350000000000151</v>
      </c>
      <c r="W51" s="21">
        <v>57.349999999999966</v>
      </c>
      <c r="X51" s="21">
        <v>50.219999999999963</v>
      </c>
      <c r="Y51" s="21">
        <v>53.009999999999927</v>
      </c>
      <c r="Z51" s="21">
        <v>53.009999999999721</v>
      </c>
      <c r="AA51" s="21">
        <v>54.87000000000014</v>
      </c>
      <c r="AB51" s="21">
        <v>57.039999999999928</v>
      </c>
      <c r="AC51" s="21">
        <v>45.570000000000142</v>
      </c>
      <c r="AD51" s="21">
        <v>46.499999999999929</v>
      </c>
      <c r="AE51" s="21">
        <v>53.62999999999986</v>
      </c>
      <c r="AF51" s="21">
        <v>58.90000000000029</v>
      </c>
      <c r="AG51" s="21">
        <v>51.769999999999932</v>
      </c>
      <c r="AH51" s="21">
        <v>55.489999999999995</v>
      </c>
      <c r="AI51" s="21">
        <v>53.009999999999962</v>
      </c>
      <c r="AJ51" s="21">
        <v>53.009999999999927</v>
      </c>
      <c r="AK51" s="21">
        <v>51.150000000000112</v>
      </c>
      <c r="AL51" s="21">
        <v>55.490000000000137</v>
      </c>
      <c r="AM51" s="21">
        <v>60.14</v>
      </c>
      <c r="AN51" s="21">
        <v>54.249999999999936</v>
      </c>
      <c r="AO51" s="21">
        <v>48.359999999999864</v>
      </c>
      <c r="AP51" s="21">
        <v>53.320000000000142</v>
      </c>
      <c r="AQ51" s="21">
        <v>61.689999999999863</v>
      </c>
      <c r="AR51" s="20">
        <f t="shared" si="55"/>
        <v>59.210000000000072</v>
      </c>
      <c r="AS51" s="20">
        <f t="shared" si="56"/>
        <v>59.210000000000072</v>
      </c>
      <c r="AT51" s="21">
        <v>57.04</v>
      </c>
      <c r="AU51" s="21">
        <v>56.42</v>
      </c>
      <c r="AV51" s="21">
        <v>58.9</v>
      </c>
      <c r="AW51" s="21">
        <v>50.53</v>
      </c>
      <c r="AX51" s="21">
        <v>46.810000000000215</v>
      </c>
      <c r="AY51" s="21">
        <v>53.939999999999934</v>
      </c>
      <c r="AZ51" s="21">
        <v>56.729999999999862</v>
      </c>
      <c r="BA51" s="21">
        <v>60.76000000000014</v>
      </c>
      <c r="BB51" s="21">
        <v>43.39999999999997</v>
      </c>
      <c r="BC51" s="21">
        <v>48.36</v>
      </c>
      <c r="BD51" s="21">
        <v>60.450000000000031</v>
      </c>
      <c r="BE51" s="21">
        <v>64.169999999999789</v>
      </c>
      <c r="BF51" s="21">
        <v>52.390000000000285</v>
      </c>
      <c r="BG51" s="21">
        <v>38.129999999999789</v>
      </c>
      <c r="BH51" s="21">
        <v>42.16</v>
      </c>
      <c r="BI51" s="21">
        <v>52.700000000000209</v>
      </c>
      <c r="BJ51" s="21">
        <v>54.560000000000009</v>
      </c>
      <c r="BK51" s="21">
        <v>56.730000000000068</v>
      </c>
      <c r="BL51" s="21">
        <v>63.550000000000146</v>
      </c>
      <c r="BM51" s="21">
        <v>48.67</v>
      </c>
      <c r="BN51" s="54">
        <v>33.480000000000004</v>
      </c>
      <c r="BO51" s="17">
        <f t="shared" si="57"/>
        <v>54.054210526315778</v>
      </c>
      <c r="BP51" s="26">
        <f t="shared" si="58"/>
        <v>54.304705882352948</v>
      </c>
      <c r="BQ51" s="17">
        <f t="shared" si="59"/>
        <v>53.737090909090931</v>
      </c>
      <c r="BR51">
        <f t="shared" si="0"/>
        <v>1.1659388646288211</v>
      </c>
      <c r="BS51">
        <f t="shared" si="1"/>
        <v>1.1164309031556019</v>
      </c>
      <c r="BT51">
        <f t="shared" si="2"/>
        <v>0.89820359281437323</v>
      </c>
      <c r="BU51">
        <f t="shared" si="3"/>
        <v>1.1987110633727163</v>
      </c>
      <c r="BV51">
        <f t="shared" si="4"/>
        <v>1.1028037383177574</v>
      </c>
      <c r="BW51">
        <f t="shared" si="5"/>
        <v>0.95412844036697397</v>
      </c>
      <c r="BX51">
        <f t="shared" si="6"/>
        <v>1.0347003154574137</v>
      </c>
      <c r="BY51">
        <f t="shared" si="7"/>
        <v>1.0215264187866924</v>
      </c>
      <c r="BZ51">
        <f t="shared" si="8"/>
        <v>1.1485148514851482</v>
      </c>
      <c r="CA51">
        <f t="shared" si="9"/>
        <v>1.1007604562737643</v>
      </c>
      <c r="CB51">
        <f t="shared" si="10"/>
        <v>0.91825095057033967</v>
      </c>
      <c r="CC51">
        <f t="shared" si="11"/>
        <v>1.5461121157323712</v>
      </c>
      <c r="CD51">
        <f t="shared" si="12"/>
        <v>1.1871657754010692</v>
      </c>
      <c r="CE51">
        <f t="shared" si="13"/>
        <v>0.94186046511627886</v>
      </c>
      <c r="CF51">
        <f t="shared" si="14"/>
        <v>1.0822784810126562</v>
      </c>
      <c r="CG51">
        <f t="shared" si="15"/>
        <v>1.0068694798822317</v>
      </c>
      <c r="CH51">
        <f t="shared" si="16"/>
        <v>1.0504451038575691</v>
      </c>
      <c r="CI51">
        <f t="shared" si="17"/>
        <v>1.1548117154811706</v>
      </c>
      <c r="CJ51">
        <f t="shared" si="18"/>
        <v>1.0080000000000022</v>
      </c>
      <c r="CK51">
        <f t="shared" si="19"/>
        <v>1.0663507109004724</v>
      </c>
      <c r="CL51">
        <f t="shared" si="20"/>
        <v>1.1835803876852877</v>
      </c>
      <c r="CM51">
        <f t="shared" si="21"/>
        <v>1.1388611388611458</v>
      </c>
      <c r="CN51">
        <f t="shared" si="22"/>
        <v>1.0287474332648847</v>
      </c>
      <c r="CO51">
        <f t="shared" si="23"/>
        <v>1.0761523046092185</v>
      </c>
      <c r="CP51">
        <f t="shared" si="24"/>
        <v>1.093816631130063</v>
      </c>
      <c r="CQ51">
        <f t="shared" si="25"/>
        <v>1.0068694798822366</v>
      </c>
      <c r="CR51">
        <f t="shared" si="26"/>
        <v>0.98116947472745464</v>
      </c>
      <c r="CS51">
        <f t="shared" si="27"/>
        <v>1.1152647975077905</v>
      </c>
      <c r="CT51">
        <f t="shared" si="28"/>
        <v>1.3622001170275031</v>
      </c>
      <c r="CU51">
        <f t="shared" si="29"/>
        <v>0.98916627414036562</v>
      </c>
      <c r="CV51">
        <f t="shared" si="30"/>
        <v>1.01298701298701</v>
      </c>
      <c r="CW51">
        <f t="shared" si="31"/>
        <v>1.0886075949367107</v>
      </c>
      <c r="CX51">
        <f t="shared" si="32"/>
        <v>1.0585106382978691</v>
      </c>
      <c r="CY51">
        <f t="shared" si="33"/>
        <v>1.1013935607880847</v>
      </c>
      <c r="CZ51">
        <f t="shared" si="34"/>
        <v>1.1013935607880847</v>
      </c>
      <c r="DA51">
        <f t="shared" si="35"/>
        <v>1.292740046838408</v>
      </c>
      <c r="DB51">
        <f t="shared" si="36"/>
        <v>1.1973684210526323</v>
      </c>
      <c r="DC51">
        <f t="shared" si="37"/>
        <v>1.1287128712871268</v>
      </c>
      <c r="DD51">
        <f t="shared" si="38"/>
        <v>1.0572972972972987</v>
      </c>
      <c r="DE51">
        <f t="shared" si="39"/>
        <v>0.89702970297030016</v>
      </c>
      <c r="DF51">
        <f t="shared" si="40"/>
        <v>1.1012658227848084</v>
      </c>
      <c r="DG51">
        <f t="shared" si="41"/>
        <v>1.0936254980079656</v>
      </c>
      <c r="DH51">
        <f t="shared" si="42"/>
        <v>1.1506849315068519</v>
      </c>
      <c r="DI51">
        <f t="shared" si="43"/>
        <v>0.9230769230769228</v>
      </c>
      <c r="DJ51">
        <f t="shared" si="44"/>
        <v>0.96000000000000008</v>
      </c>
      <c r="DK51">
        <f t="shared" si="45"/>
        <v>1.1607142857142847</v>
      </c>
      <c r="DL51">
        <f t="shared" si="46"/>
        <v>1.0933098591549277</v>
      </c>
      <c r="DM51">
        <f t="shared" si="47"/>
        <v>1.1628440366972514</v>
      </c>
      <c r="DN51">
        <f t="shared" si="48"/>
        <v>0.85023041474654037</v>
      </c>
      <c r="DO51">
        <f t="shared" si="49"/>
        <v>0.93793103448275761</v>
      </c>
      <c r="DP51">
        <f t="shared" si="50"/>
        <v>1.03343465045593</v>
      </c>
      <c r="DQ51">
        <f t="shared" si="51"/>
        <v>1.0623742454728362</v>
      </c>
      <c r="DR51">
        <f t="shared" si="52"/>
        <v>1.1668437832093552</v>
      </c>
      <c r="DS51">
        <f t="shared" si="53"/>
        <v>0.98715890850722388</v>
      </c>
      <c r="DT51">
        <f t="shared" si="60"/>
        <v>1.0838013194482303</v>
      </c>
      <c r="DU51">
        <f t="shared" si="60"/>
        <v>1.0741854033906457</v>
      </c>
      <c r="DV51">
        <f t="shared" si="54"/>
        <v>1.0838013194482303</v>
      </c>
    </row>
    <row r="52" spans="1:126">
      <c r="A52">
        <v>45</v>
      </c>
      <c r="B52">
        <v>1</v>
      </c>
      <c r="C52">
        <v>2</v>
      </c>
      <c r="E52" s="20">
        <v>50.219999999999793</v>
      </c>
      <c r="F52" s="20">
        <v>56.42000000000008</v>
      </c>
      <c r="G52" s="20">
        <v>57.660000000000139</v>
      </c>
      <c r="H52" s="20">
        <v>50.529999999999795</v>
      </c>
      <c r="I52" s="20">
        <v>52.7</v>
      </c>
      <c r="J52" s="20">
        <v>48.360000000000142</v>
      </c>
      <c r="K52" s="51">
        <v>44.019999999999996</v>
      </c>
      <c r="L52" s="20">
        <v>43.610000000000028</v>
      </c>
      <c r="M52" s="20">
        <v>82.80999999999996</v>
      </c>
      <c r="N52" s="20">
        <v>67.13</v>
      </c>
      <c r="O52" s="20">
        <v>75.95</v>
      </c>
      <c r="P52" s="20">
        <v>81.339999999999975</v>
      </c>
      <c r="Q52" s="20">
        <v>85.749999999999943</v>
      </c>
      <c r="R52" s="20">
        <v>81.339999999999975</v>
      </c>
      <c r="S52" s="20">
        <v>72.030000000000015</v>
      </c>
      <c r="T52" s="20">
        <v>65.169999999999987</v>
      </c>
      <c r="U52" s="20">
        <v>67.620000000000061</v>
      </c>
      <c r="V52" s="20">
        <v>57.819999999999993</v>
      </c>
      <c r="W52" s="20">
        <v>53.900000000000006</v>
      </c>
      <c r="X52" s="20">
        <v>37.239999999999974</v>
      </c>
      <c r="Y52" s="20">
        <v>41.650000000000006</v>
      </c>
      <c r="Z52" s="20">
        <v>50.469999999999921</v>
      </c>
      <c r="AA52" s="20">
        <v>51.450000000000074</v>
      </c>
      <c r="AB52" s="20">
        <v>60.759999999999962</v>
      </c>
      <c r="AC52" s="20">
        <v>61.739999999999974</v>
      </c>
      <c r="AD52" s="20">
        <v>58.800000000000075</v>
      </c>
      <c r="AE52" s="20">
        <v>51.939999999999976</v>
      </c>
      <c r="AF52" s="20">
        <v>44.1</v>
      </c>
      <c r="AG52" s="20">
        <v>52.430000000000021</v>
      </c>
      <c r="AH52" s="20">
        <v>56.35</v>
      </c>
      <c r="AI52" s="20">
        <v>43.11999999999999</v>
      </c>
      <c r="AJ52" s="20">
        <v>52.919999999999924</v>
      </c>
      <c r="AK52" s="20">
        <v>52.430000000000085</v>
      </c>
      <c r="AL52" s="20">
        <v>45.570000000000057</v>
      </c>
      <c r="AM52" s="20">
        <v>58.800000000000004</v>
      </c>
      <c r="AN52" s="20">
        <v>61.250000000000007</v>
      </c>
      <c r="AO52" s="20">
        <v>43.120000000000033</v>
      </c>
      <c r="AP52" s="20">
        <v>65.170000000000059</v>
      </c>
      <c r="AQ52" s="20">
        <v>49</v>
      </c>
      <c r="AR52" s="20">
        <f t="shared" si="55"/>
        <v>50.959999999999994</v>
      </c>
      <c r="AS52" s="20">
        <f t="shared" si="56"/>
        <v>50.959999999999994</v>
      </c>
      <c r="AT52" s="20">
        <v>54.390000000000114</v>
      </c>
      <c r="AU52" s="20">
        <v>55.859999999999964</v>
      </c>
      <c r="AV52" s="20">
        <v>46.05999999999996</v>
      </c>
      <c r="AW52" s="20">
        <v>41.650000000000006</v>
      </c>
      <c r="AX52" s="20">
        <v>53.410000000000032</v>
      </c>
      <c r="AY52" s="20">
        <v>51.939999999999976</v>
      </c>
      <c r="AZ52" s="20">
        <v>51.45</v>
      </c>
      <c r="BA52" s="20">
        <v>43.120000000000061</v>
      </c>
      <c r="BB52" s="20">
        <v>53.900000000000006</v>
      </c>
      <c r="BC52" s="20">
        <v>60.269999999999918</v>
      </c>
      <c r="BD52" s="20">
        <v>59.780000000000086</v>
      </c>
      <c r="BE52" s="20">
        <v>67.620000000000061</v>
      </c>
      <c r="BF52" s="20">
        <v>45.079999999999949</v>
      </c>
      <c r="BG52" s="20">
        <v>51.45</v>
      </c>
      <c r="BH52" s="20">
        <v>54.880000000000088</v>
      </c>
      <c r="BI52" s="20">
        <v>48.509999999999962</v>
      </c>
      <c r="BJ52" s="20">
        <v>56.35</v>
      </c>
      <c r="BK52" s="20">
        <v>51.940000000000119</v>
      </c>
      <c r="BL52" s="20">
        <v>65.169999999999916</v>
      </c>
      <c r="BM52" s="20">
        <v>45.570000000000057</v>
      </c>
      <c r="BN52" s="52">
        <v>38.709999999999958</v>
      </c>
      <c r="BO52" s="17">
        <f t="shared" si="57"/>
        <v>62.977894736842089</v>
      </c>
      <c r="BP52" s="26">
        <f t="shared" si="58"/>
        <v>52.675000000000018</v>
      </c>
      <c r="BQ52" s="17">
        <f t="shared" si="59"/>
        <v>55.8510909090909</v>
      </c>
      <c r="BR52">
        <f t="shared" si="0"/>
        <v>0.93013100436681284</v>
      </c>
      <c r="BS52">
        <f t="shared" si="1"/>
        <v>0.91845975639720612</v>
      </c>
      <c r="BT52">
        <f t="shared" si="2"/>
        <v>1.9194900521537568</v>
      </c>
      <c r="BU52">
        <f t="shared" si="3"/>
        <v>1.3955857385398975</v>
      </c>
      <c r="BV52">
        <f t="shared" si="4"/>
        <v>1.5264797507788157</v>
      </c>
      <c r="BW52">
        <f t="shared" si="5"/>
        <v>1.6048140475485841</v>
      </c>
      <c r="BX52">
        <f t="shared" si="6"/>
        <v>1.7451918184593436</v>
      </c>
      <c r="BY52">
        <f t="shared" si="7"/>
        <v>1.5404330534688475</v>
      </c>
      <c r="BZ52">
        <f t="shared" si="8"/>
        <v>1.53369530501437</v>
      </c>
      <c r="CA52">
        <f t="shared" si="9"/>
        <v>1.1990065006745996</v>
      </c>
      <c r="CB52">
        <f t="shared" si="10"/>
        <v>1.2440819330307873</v>
      </c>
      <c r="CC52">
        <f t="shared" si="11"/>
        <v>1.011841567986933</v>
      </c>
      <c r="CD52">
        <f t="shared" si="12"/>
        <v>1.1157495256166987</v>
      </c>
      <c r="CE52">
        <f t="shared" si="13"/>
        <v>0.69842460615153779</v>
      </c>
      <c r="CF52">
        <f t="shared" si="14"/>
        <v>0.85034708044099616</v>
      </c>
      <c r="CG52">
        <f t="shared" si="15"/>
        <v>0.95862483775997775</v>
      </c>
      <c r="CH52">
        <f t="shared" si="16"/>
        <v>0.984971762228392</v>
      </c>
      <c r="CI52">
        <f t="shared" si="17"/>
        <v>1.2301255230125518</v>
      </c>
      <c r="CJ52">
        <f t="shared" si="18"/>
        <v>1.3656774193548369</v>
      </c>
      <c r="CK52">
        <f t="shared" si="19"/>
        <v>1.3484176731386657</v>
      </c>
      <c r="CL52">
        <f t="shared" si="20"/>
        <v>1.1462831500349426</v>
      </c>
      <c r="CM52">
        <f t="shared" si="21"/>
        <v>0.85269569140536994</v>
      </c>
      <c r="CN52">
        <f t="shared" si="22"/>
        <v>1.0418626217129223</v>
      </c>
      <c r="CO52">
        <f t="shared" si="23"/>
        <v>1.0928308229361952</v>
      </c>
      <c r="CP52">
        <f t="shared" si="24"/>
        <v>0.88974482426576751</v>
      </c>
      <c r="CQ52">
        <f t="shared" si="25"/>
        <v>1.0051600240590071</v>
      </c>
      <c r="CR52">
        <f t="shared" si="26"/>
        <v>1.0057226893442897</v>
      </c>
      <c r="CS52">
        <f t="shared" si="27"/>
        <v>0.9158878504672906</v>
      </c>
      <c r="CT52">
        <f t="shared" si="28"/>
        <v>1.3318484682610108</v>
      </c>
      <c r="CU52">
        <f t="shared" si="29"/>
        <v>1.1168006320939625</v>
      </c>
      <c r="CV52">
        <f t="shared" si="30"/>
        <v>0.90322580645161343</v>
      </c>
      <c r="CW52">
        <f t="shared" si="31"/>
        <v>1.3305430788076766</v>
      </c>
      <c r="CX52">
        <f t="shared" si="32"/>
        <v>0.84076870281400062</v>
      </c>
      <c r="CY52">
        <f t="shared" si="33"/>
        <v>0.94793136054316363</v>
      </c>
      <c r="CZ52">
        <f t="shared" si="34"/>
        <v>0.94793136054316363</v>
      </c>
      <c r="DA52">
        <f t="shared" si="35"/>
        <v>1.2326811210999502</v>
      </c>
      <c r="DB52">
        <f t="shared" si="36"/>
        <v>1.185483870967742</v>
      </c>
      <c r="DC52">
        <f t="shared" si="37"/>
        <v>0.88265729798786119</v>
      </c>
      <c r="DD52">
        <f t="shared" si="38"/>
        <v>0.87149084568439539</v>
      </c>
      <c r="DE52">
        <f t="shared" si="39"/>
        <v>1.0235068668157132</v>
      </c>
      <c r="DF52">
        <f t="shared" si="40"/>
        <v>1.0604328297264183</v>
      </c>
      <c r="DG52">
        <f t="shared" si="41"/>
        <v>0.99183909523197544</v>
      </c>
      <c r="DH52">
        <f t="shared" si="42"/>
        <v>0.81661511268228126</v>
      </c>
      <c r="DI52">
        <f t="shared" si="43"/>
        <v>1.1464019851116629</v>
      </c>
      <c r="DJ52">
        <f t="shared" si="44"/>
        <v>1.1964267990074426</v>
      </c>
      <c r="DK52">
        <f t="shared" si="45"/>
        <v>1.1478494623655915</v>
      </c>
      <c r="DL52">
        <f t="shared" si="46"/>
        <v>1.1520899591094986</v>
      </c>
      <c r="DM52">
        <f t="shared" si="47"/>
        <v>1.0005918910920357</v>
      </c>
      <c r="DN52">
        <f t="shared" si="48"/>
        <v>1.1472424557752359</v>
      </c>
      <c r="DO52">
        <f t="shared" si="49"/>
        <v>1.2209121245828707</v>
      </c>
      <c r="DP52">
        <f t="shared" si="50"/>
        <v>0.95126973232669698</v>
      </c>
      <c r="DQ52">
        <f t="shared" si="51"/>
        <v>1.0972285324852329</v>
      </c>
      <c r="DR52">
        <f t="shared" si="52"/>
        <v>1.0683212779815614</v>
      </c>
      <c r="DS52">
        <f t="shared" si="53"/>
        <v>1.0123233055454846</v>
      </c>
      <c r="DT52">
        <f t="shared" si="60"/>
        <v>1.2627235648670083</v>
      </c>
      <c r="DU52">
        <f t="shared" si="60"/>
        <v>1.0419486710080794</v>
      </c>
      <c r="DV52">
        <f t="shared" si="54"/>
        <v>1.2627235648670083</v>
      </c>
    </row>
    <row r="53" spans="1:126">
      <c r="A53">
        <v>46</v>
      </c>
      <c r="B53">
        <v>1</v>
      </c>
      <c r="C53">
        <v>2</v>
      </c>
      <c r="E53" s="21">
        <v>56.109999999999928</v>
      </c>
      <c r="F53" s="21">
        <v>54.87000000000014</v>
      </c>
      <c r="G53" s="21">
        <v>45.879999999999789</v>
      </c>
      <c r="H53" s="21">
        <v>50.840000000000138</v>
      </c>
      <c r="I53" s="21">
        <v>55.180000000000071</v>
      </c>
      <c r="J53" s="21">
        <v>57.349999999999937</v>
      </c>
      <c r="K53" s="53">
        <v>43.090000000000032</v>
      </c>
      <c r="L53" s="21">
        <v>65.169999999999987</v>
      </c>
      <c r="M53" s="21">
        <v>65.660000000000039</v>
      </c>
      <c r="N53" s="21">
        <v>74.969999999999985</v>
      </c>
      <c r="O53" s="21">
        <v>74.969999999999928</v>
      </c>
      <c r="P53" s="21">
        <v>79.870000000000061</v>
      </c>
      <c r="Q53" s="21">
        <v>78.400000000000006</v>
      </c>
      <c r="R53" s="21">
        <v>58.79999999999999</v>
      </c>
      <c r="S53" s="21">
        <v>76.439999999999984</v>
      </c>
      <c r="T53" s="21">
        <v>73.5</v>
      </c>
      <c r="U53" s="21">
        <v>85.259999999999962</v>
      </c>
      <c r="V53" s="21">
        <v>71.050000000000068</v>
      </c>
      <c r="W53" s="21">
        <v>45.569999999999986</v>
      </c>
      <c r="X53" s="21">
        <v>63.210000000000029</v>
      </c>
      <c r="Y53" s="21">
        <v>61.250000000000007</v>
      </c>
      <c r="Z53" s="21">
        <v>57.329999999999949</v>
      </c>
      <c r="AA53" s="21">
        <v>34.790000000000084</v>
      </c>
      <c r="AB53" s="21">
        <v>33.319999999999986</v>
      </c>
      <c r="AC53" s="21">
        <v>37.239999999999974</v>
      </c>
      <c r="AD53" s="21">
        <v>56.840000000000117</v>
      </c>
      <c r="AE53" s="21">
        <v>44.1</v>
      </c>
      <c r="AF53" s="21">
        <v>42.629999999999946</v>
      </c>
      <c r="AG53" s="21">
        <v>24.5</v>
      </c>
      <c r="AH53" s="21">
        <v>48.019999999999989</v>
      </c>
      <c r="AI53" s="21">
        <v>50.960000000000029</v>
      </c>
      <c r="AJ53" s="21">
        <v>61.740000000000116</v>
      </c>
      <c r="AK53" s="21">
        <v>52.42999999999995</v>
      </c>
      <c r="AL53" s="21">
        <v>38.219999999999992</v>
      </c>
      <c r="AM53" s="21">
        <v>46.060000000000031</v>
      </c>
      <c r="AN53" s="21">
        <v>62.719999999999992</v>
      </c>
      <c r="AO53" s="21">
        <v>50.469999999999992</v>
      </c>
      <c r="AP53" s="21">
        <v>58.800000000000004</v>
      </c>
      <c r="AQ53" s="21">
        <v>45.569999999999922</v>
      </c>
      <c r="AR53" s="20">
        <f t="shared" si="55"/>
        <v>49</v>
      </c>
      <c r="AS53" s="20">
        <f t="shared" si="56"/>
        <v>49</v>
      </c>
      <c r="AT53" s="21">
        <v>53.410000000000032</v>
      </c>
      <c r="AU53" s="21">
        <v>52.430000000000035</v>
      </c>
      <c r="AV53" s="21">
        <v>50.959999999999965</v>
      </c>
      <c r="AW53" s="21">
        <v>57.819999999999993</v>
      </c>
      <c r="AX53" s="21">
        <v>45.570000000000086</v>
      </c>
      <c r="AY53" s="21">
        <v>54.879999999999946</v>
      </c>
      <c r="AZ53" s="21">
        <v>40.180000000000014</v>
      </c>
      <c r="BA53" s="21">
        <v>51.45</v>
      </c>
      <c r="BB53" s="21">
        <v>59.780000000000086</v>
      </c>
      <c r="BC53" s="21">
        <v>57.329999999999949</v>
      </c>
      <c r="BD53" s="21">
        <v>54.390000000000043</v>
      </c>
      <c r="BE53" s="21">
        <v>70.560000000000031</v>
      </c>
      <c r="BF53" s="21">
        <v>52.920000000000059</v>
      </c>
      <c r="BG53" s="21">
        <v>66.639999999999972</v>
      </c>
      <c r="BH53" s="21">
        <v>58.800000000000004</v>
      </c>
      <c r="BI53" s="21">
        <v>50.960000000000029</v>
      </c>
      <c r="BJ53" s="21">
        <v>70.560000000000031</v>
      </c>
      <c r="BK53" s="21">
        <v>32.339999999999975</v>
      </c>
      <c r="BL53" s="21">
        <v>68.110000000000028</v>
      </c>
      <c r="BM53" s="21">
        <v>54.880000000000017</v>
      </c>
      <c r="BN53" s="54">
        <v>37.240000000000045</v>
      </c>
      <c r="BO53" s="17">
        <f t="shared" si="57"/>
        <v>62.823157894736859</v>
      </c>
      <c r="BP53" s="26">
        <f t="shared" si="58"/>
        <v>52.156176470588242</v>
      </c>
      <c r="BQ53" s="17">
        <f t="shared" si="59"/>
        <v>55.619454545454559</v>
      </c>
      <c r="BR53">
        <f t="shared" si="0"/>
        <v>0.91048034934497946</v>
      </c>
      <c r="BS53">
        <f t="shared" si="1"/>
        <v>1.3725297483239136</v>
      </c>
      <c r="BT53">
        <f t="shared" si="2"/>
        <v>1.5219625265597851</v>
      </c>
      <c r="BU53">
        <f t="shared" si="3"/>
        <v>1.5585738539898124</v>
      </c>
      <c r="BV53">
        <f t="shared" si="4"/>
        <v>1.5067832378655392</v>
      </c>
      <c r="BW53">
        <f t="shared" si="5"/>
        <v>1.5758113840386716</v>
      </c>
      <c r="BX53">
        <f t="shared" si="6"/>
        <v>1.5956039483056867</v>
      </c>
      <c r="BY53">
        <f t="shared" si="7"/>
        <v>1.1135660627485646</v>
      </c>
      <c r="BZ53">
        <f t="shared" si="8"/>
        <v>1.6275950175662697</v>
      </c>
      <c r="CA53">
        <f t="shared" si="9"/>
        <v>1.3522629706856391</v>
      </c>
      <c r="CB53">
        <f t="shared" si="10"/>
        <v>1.5686250459953386</v>
      </c>
      <c r="CC53">
        <f t="shared" si="11"/>
        <v>1.2433646386280124</v>
      </c>
      <c r="CD53">
        <f t="shared" si="12"/>
        <v>0.94331550802139041</v>
      </c>
      <c r="CE53">
        <f t="shared" si="13"/>
        <v>1.1854838709677431</v>
      </c>
      <c r="CF53">
        <f t="shared" si="14"/>
        <v>1.2505104124132296</v>
      </c>
      <c r="CG53">
        <f t="shared" si="15"/>
        <v>1.0889233593972569</v>
      </c>
      <c r="CH53">
        <f t="shared" si="16"/>
        <v>0.66602852493538955</v>
      </c>
      <c r="CI53">
        <f t="shared" si="17"/>
        <v>0.67458496423268988</v>
      </c>
      <c r="CJ53">
        <f t="shared" si="18"/>
        <v>0.82374193548386965</v>
      </c>
      <c r="CK53">
        <f t="shared" si="19"/>
        <v>1.3034704173673779</v>
      </c>
      <c r="CL53">
        <f t="shared" si="20"/>
        <v>0.97325927833155557</v>
      </c>
      <c r="CM53">
        <f t="shared" si="21"/>
        <v>0.82427250169185651</v>
      </c>
      <c r="CN53">
        <f t="shared" si="22"/>
        <v>0.48685169238921588</v>
      </c>
      <c r="CO53">
        <f t="shared" si="23"/>
        <v>0.93128191867606169</v>
      </c>
      <c r="CP53">
        <f t="shared" si="24"/>
        <v>1.0515166104959079</v>
      </c>
      <c r="CQ53">
        <f t="shared" si="25"/>
        <v>1.1726866947355121</v>
      </c>
      <c r="CR53">
        <f t="shared" si="26"/>
        <v>1.0057226893442872</v>
      </c>
      <c r="CS53">
        <f t="shared" si="27"/>
        <v>0.76816400361772641</v>
      </c>
      <c r="CT53">
        <f t="shared" si="28"/>
        <v>1.0432813001377923</v>
      </c>
      <c r="CU53">
        <f t="shared" si="29"/>
        <v>1.1436038472642174</v>
      </c>
      <c r="CV53">
        <f t="shared" si="30"/>
        <v>1.0571847507331376</v>
      </c>
      <c r="CW53">
        <f t="shared" si="31"/>
        <v>1.2004899959166997</v>
      </c>
      <c r="CX53">
        <f t="shared" si="32"/>
        <v>0.78191489361701927</v>
      </c>
      <c r="CY53">
        <f t="shared" si="33"/>
        <v>0.91147246206073429</v>
      </c>
      <c r="CZ53">
        <f t="shared" si="34"/>
        <v>0.91147246206073429</v>
      </c>
      <c r="DA53">
        <f t="shared" si="35"/>
        <v>1.2104706504494989</v>
      </c>
      <c r="DB53">
        <f t="shared" si="36"/>
        <v>1.1126910016977944</v>
      </c>
      <c r="DC53">
        <f t="shared" si="37"/>
        <v>0.97655701053976141</v>
      </c>
      <c r="DD53">
        <f t="shared" si="38"/>
        <v>1.2098343504795133</v>
      </c>
      <c r="DE53">
        <f t="shared" si="39"/>
        <v>0.87326732673267393</v>
      </c>
      <c r="DF53">
        <f t="shared" si="40"/>
        <v>1.1204573295222526</v>
      </c>
      <c r="DG53">
        <f t="shared" si="41"/>
        <v>0.77457910294306676</v>
      </c>
      <c r="DH53">
        <f t="shared" si="42"/>
        <v>0.97437030490499343</v>
      </c>
      <c r="DI53">
        <f t="shared" si="43"/>
        <v>1.2714640198511189</v>
      </c>
      <c r="DJ53">
        <f t="shared" si="44"/>
        <v>1.1380645161290315</v>
      </c>
      <c r="DK53">
        <f t="shared" si="45"/>
        <v>1.0443548387096768</v>
      </c>
      <c r="DL53">
        <f t="shared" si="46"/>
        <v>1.2021808268968677</v>
      </c>
      <c r="DM53">
        <f t="shared" si="47"/>
        <v>1.1746078721515227</v>
      </c>
      <c r="DN53">
        <f t="shared" si="48"/>
        <v>1.4859521331945906</v>
      </c>
      <c r="DO53">
        <f t="shared" si="49"/>
        <v>1.308120133481645</v>
      </c>
      <c r="DP53">
        <f t="shared" si="50"/>
        <v>0.99931365820178397</v>
      </c>
      <c r="DQ53">
        <f t="shared" si="51"/>
        <v>1.3739209450249878</v>
      </c>
      <c r="DR53">
        <f t="shared" si="52"/>
        <v>0.66518117308285696</v>
      </c>
      <c r="DS53">
        <f t="shared" si="53"/>
        <v>1.0579920260964106</v>
      </c>
      <c r="DT53">
        <f t="shared" si="60"/>
        <v>1.2596210499656157</v>
      </c>
      <c r="DU53">
        <f t="shared" si="60"/>
        <v>1.0316859754796823</v>
      </c>
      <c r="DV53">
        <f t="shared" si="54"/>
        <v>1.2596210499656157</v>
      </c>
    </row>
    <row r="54" spans="1:126">
      <c r="A54">
        <v>47</v>
      </c>
      <c r="B54">
        <v>1</v>
      </c>
      <c r="C54">
        <v>0</v>
      </c>
      <c r="E54" s="20">
        <v>63.549999999999713</v>
      </c>
      <c r="F54" s="20">
        <v>45.570000000000142</v>
      </c>
      <c r="G54" s="20">
        <v>49.909999999999961</v>
      </c>
      <c r="H54" s="20">
        <v>44.639999999999965</v>
      </c>
      <c r="I54" s="20">
        <v>52.080000000000069</v>
      </c>
      <c r="J54" s="20">
        <v>47.429999999999964</v>
      </c>
      <c r="K54" s="51">
        <v>35.959999999999965</v>
      </c>
      <c r="L54" s="20">
        <v>38.750000000000036</v>
      </c>
      <c r="M54" s="20">
        <v>39.99</v>
      </c>
      <c r="N54" s="20">
        <v>47.119999999999969</v>
      </c>
      <c r="O54" s="20">
        <v>48.050000000000033</v>
      </c>
      <c r="P54" s="20">
        <v>42.78</v>
      </c>
      <c r="Q54" s="20">
        <v>37.200000000000003</v>
      </c>
      <c r="R54" s="20">
        <v>46.499999999999858</v>
      </c>
      <c r="S54" s="20">
        <v>45.880000000000067</v>
      </c>
      <c r="T54" s="20">
        <v>55.489999999999867</v>
      </c>
      <c r="U54" s="20">
        <v>49.910000000000004</v>
      </c>
      <c r="V54" s="20">
        <v>43.090000000000138</v>
      </c>
      <c r="W54" s="20">
        <v>38.129999999999932</v>
      </c>
      <c r="X54" s="20">
        <v>46.499999999999972</v>
      </c>
      <c r="Y54" s="20">
        <v>45.880000000000067</v>
      </c>
      <c r="Z54" s="20">
        <v>38.44000000000014</v>
      </c>
      <c r="AA54" s="20">
        <v>38.129999999999718</v>
      </c>
      <c r="AB54" s="20">
        <v>35.960000000000278</v>
      </c>
      <c r="AC54" s="20">
        <v>45.569999999999787</v>
      </c>
      <c r="AD54" s="20">
        <v>40.61</v>
      </c>
      <c r="AE54" s="20">
        <v>43.399999999999928</v>
      </c>
      <c r="AF54" s="20">
        <v>41.540000000000077</v>
      </c>
      <c r="AG54" s="20">
        <v>46.190000000000076</v>
      </c>
      <c r="AH54" s="20">
        <v>60.760000000000005</v>
      </c>
      <c r="AI54" s="20">
        <v>42.77999999999993</v>
      </c>
      <c r="AJ54" s="20">
        <v>49.290000000000106</v>
      </c>
      <c r="AK54" s="20">
        <v>41.229999999999933</v>
      </c>
      <c r="AL54" s="20">
        <v>39.059999999999931</v>
      </c>
      <c r="AM54" s="20">
        <v>40.299999999999926</v>
      </c>
      <c r="AN54" s="20">
        <v>48.050000000000004</v>
      </c>
      <c r="AO54" s="20">
        <v>49.290000000000077</v>
      </c>
      <c r="AP54" s="20">
        <v>53.320000000000206</v>
      </c>
      <c r="AQ54" s="20">
        <v>56.41999999999986</v>
      </c>
      <c r="AR54" s="20">
        <f t="shared" si="55"/>
        <v>62.930000000000071</v>
      </c>
      <c r="AS54" s="20">
        <f t="shared" si="56"/>
        <v>62.930000000000071</v>
      </c>
      <c r="AT54" s="20">
        <v>48.669999999999824</v>
      </c>
      <c r="AU54" s="20">
        <v>38.440000000000005</v>
      </c>
      <c r="AV54" s="20">
        <v>56.42000000000003</v>
      </c>
      <c r="AW54" s="20">
        <v>45.259999999999927</v>
      </c>
      <c r="AX54" s="20">
        <v>62.930000000000035</v>
      </c>
      <c r="AY54" s="20">
        <v>48.36000000000007</v>
      </c>
      <c r="AZ54" s="20">
        <v>46.809999999999789</v>
      </c>
      <c r="BA54" s="20">
        <v>40.920000000000073</v>
      </c>
      <c r="BB54" s="20">
        <v>47.119999999999969</v>
      </c>
      <c r="BC54" s="20">
        <v>55.179999999999971</v>
      </c>
      <c r="BD54" s="20">
        <v>43.710000000000072</v>
      </c>
      <c r="BE54" s="20">
        <v>47.429999999999929</v>
      </c>
      <c r="BF54" s="20">
        <v>39.370000000000289</v>
      </c>
      <c r="BG54" s="20">
        <v>48.050000000000004</v>
      </c>
      <c r="BH54" s="20">
        <v>46.189999999999934</v>
      </c>
      <c r="BI54" s="20">
        <v>48.980000000000068</v>
      </c>
      <c r="BJ54" s="20">
        <v>38.749999999999858</v>
      </c>
      <c r="BK54" s="20">
        <v>42.78</v>
      </c>
      <c r="BL54" s="20">
        <v>63.549999999999862</v>
      </c>
      <c r="BM54" s="20">
        <v>62.930000000000149</v>
      </c>
      <c r="BN54" s="52">
        <v>30.069999999999862</v>
      </c>
      <c r="BO54" s="17">
        <f t="shared" si="57"/>
        <v>43.367368421052632</v>
      </c>
      <c r="BP54" s="26">
        <f t="shared" si="58"/>
        <v>48.423823529411756</v>
      </c>
      <c r="BQ54" s="17">
        <f t="shared" si="59"/>
        <v>46.607090909090921</v>
      </c>
      <c r="BR54">
        <f t="shared" si="0"/>
        <v>0.7598253275109168</v>
      </c>
      <c r="BS54">
        <f t="shared" si="1"/>
        <v>0.81610446137105586</v>
      </c>
      <c r="BT54">
        <f t="shared" si="2"/>
        <v>0.92694610778443154</v>
      </c>
      <c r="BU54">
        <f t="shared" si="3"/>
        <v>0.97959183673469297</v>
      </c>
      <c r="BV54">
        <f t="shared" si="4"/>
        <v>0.96573208722741466</v>
      </c>
      <c r="BW54">
        <f t="shared" si="5"/>
        <v>0.84403669724770658</v>
      </c>
      <c r="BX54">
        <f t="shared" si="6"/>
        <v>0.75709779179810643</v>
      </c>
      <c r="BY54">
        <f t="shared" si="7"/>
        <v>0.88062622309197458</v>
      </c>
      <c r="BZ54">
        <f t="shared" si="8"/>
        <v>0.97689768976897662</v>
      </c>
      <c r="CA54">
        <f t="shared" si="9"/>
        <v>1.0209125475285161</v>
      </c>
      <c r="CB54">
        <f t="shared" si="10"/>
        <v>0.91825095057034234</v>
      </c>
      <c r="CC54">
        <f t="shared" si="11"/>
        <v>0.75406871609403481</v>
      </c>
      <c r="CD54">
        <f t="shared" si="12"/>
        <v>0.78930481283422349</v>
      </c>
      <c r="CE54">
        <f t="shared" si="13"/>
        <v>0.87209302325581384</v>
      </c>
      <c r="CF54">
        <f t="shared" si="14"/>
        <v>0.93670886075949467</v>
      </c>
      <c r="CG54">
        <f t="shared" si="15"/>
        <v>0.73012757605495815</v>
      </c>
      <c r="CH54">
        <f t="shared" si="16"/>
        <v>0.72997032640948989</v>
      </c>
      <c r="CI54">
        <f t="shared" si="17"/>
        <v>0.72803347280335318</v>
      </c>
      <c r="CJ54">
        <f t="shared" si="18"/>
        <v>1.0079999999999945</v>
      </c>
      <c r="CK54">
        <f t="shared" si="19"/>
        <v>0.93127962085308069</v>
      </c>
      <c r="CL54">
        <f t="shared" si="20"/>
        <v>0.95781071835803711</v>
      </c>
      <c r="CM54">
        <f t="shared" si="21"/>
        <v>0.80319680319680564</v>
      </c>
      <c r="CN54">
        <f t="shared" si="22"/>
        <v>0.91786447638603752</v>
      </c>
      <c r="CO54">
        <f t="shared" si="23"/>
        <v>1.178356713426854</v>
      </c>
      <c r="CP54">
        <f t="shared" si="24"/>
        <v>0.88272921108741842</v>
      </c>
      <c r="CQ54">
        <f t="shared" si="25"/>
        <v>0.93621197252208299</v>
      </c>
      <c r="CR54">
        <f t="shared" si="26"/>
        <v>0.79088206144697559</v>
      </c>
      <c r="CS54">
        <f t="shared" si="27"/>
        <v>0.78504672897196093</v>
      </c>
      <c r="CT54">
        <f t="shared" si="28"/>
        <v>0.91281451141018077</v>
      </c>
      <c r="CU54">
        <f t="shared" si="29"/>
        <v>0.87611869995289637</v>
      </c>
      <c r="CV54">
        <f t="shared" si="30"/>
        <v>1.0324675324675339</v>
      </c>
      <c r="CW54">
        <f t="shared" si="31"/>
        <v>1.088607594936712</v>
      </c>
      <c r="CX54">
        <f t="shared" si="32"/>
        <v>0.96808510638297551</v>
      </c>
      <c r="CY54">
        <f t="shared" si="33"/>
        <v>1.1705910619894302</v>
      </c>
      <c r="CZ54">
        <f t="shared" si="34"/>
        <v>1.1705910619894302</v>
      </c>
      <c r="DA54">
        <f t="shared" si="35"/>
        <v>1.103044496487116</v>
      </c>
      <c r="DB54">
        <f t="shared" si="36"/>
        <v>0.81578947368421117</v>
      </c>
      <c r="DC54">
        <f t="shared" si="37"/>
        <v>1.0811881188118802</v>
      </c>
      <c r="DD54">
        <f t="shared" si="38"/>
        <v>0.94702702702702679</v>
      </c>
      <c r="DE54">
        <f t="shared" si="39"/>
        <v>1.2059405940594052</v>
      </c>
      <c r="DF54">
        <f t="shared" si="40"/>
        <v>0.9873417721519</v>
      </c>
      <c r="DG54">
        <f t="shared" si="41"/>
        <v>0.90239043824700793</v>
      </c>
      <c r="DH54">
        <f t="shared" si="42"/>
        <v>0.77495107632094073</v>
      </c>
      <c r="DI54">
        <f t="shared" si="43"/>
        <v>1.002197802197802</v>
      </c>
      <c r="DJ54">
        <f t="shared" si="44"/>
        <v>1.095384615384615</v>
      </c>
      <c r="DK54">
        <f t="shared" si="45"/>
        <v>0.83928571428571452</v>
      </c>
      <c r="DL54">
        <f t="shared" si="46"/>
        <v>0.80809859154929586</v>
      </c>
      <c r="DM54">
        <f t="shared" si="47"/>
        <v>0.87385321100917879</v>
      </c>
      <c r="DN54">
        <f t="shared" si="48"/>
        <v>1.0714285714285732</v>
      </c>
      <c r="DO54">
        <f t="shared" si="49"/>
        <v>1.0275862068965491</v>
      </c>
      <c r="DP54">
        <f t="shared" si="50"/>
        <v>0.9604863221884502</v>
      </c>
      <c r="DQ54">
        <f t="shared" si="51"/>
        <v>0.75452716297786371</v>
      </c>
      <c r="DR54">
        <f t="shared" si="52"/>
        <v>0.87991498405951274</v>
      </c>
      <c r="DS54">
        <f t="shared" si="53"/>
        <v>0.98715890850721943</v>
      </c>
      <c r="DT54">
        <f t="shared" si="60"/>
        <v>0.86952728858840844</v>
      </c>
      <c r="DU54">
        <f t="shared" si="60"/>
        <v>0.95785740050498958</v>
      </c>
      <c r="DV54">
        <f t="shared" si="54"/>
        <v>0.86952728858840844</v>
      </c>
    </row>
    <row r="55" spans="1:126">
      <c r="A55">
        <v>48</v>
      </c>
      <c r="B55">
        <v>1</v>
      </c>
      <c r="C55">
        <v>0</v>
      </c>
      <c r="E55" s="21">
        <v>58.28</v>
      </c>
      <c r="F55" s="21">
        <v>51.460000000000136</v>
      </c>
      <c r="G55" s="21">
        <v>47.119999999999862</v>
      </c>
      <c r="H55" s="21">
        <v>48.669999999999931</v>
      </c>
      <c r="I55" s="21">
        <v>44.950000000000209</v>
      </c>
      <c r="J55" s="21">
        <v>49.910000000000075</v>
      </c>
      <c r="K55" s="53">
        <v>45.259999999999792</v>
      </c>
      <c r="L55" s="21">
        <v>51.77000000000011</v>
      </c>
      <c r="M55" s="21">
        <v>44.63999999999993</v>
      </c>
      <c r="N55" s="21">
        <v>45.880000000000038</v>
      </c>
      <c r="O55" s="21">
        <v>54.87</v>
      </c>
      <c r="P55" s="21">
        <v>53.94</v>
      </c>
      <c r="Q55" s="21">
        <v>53.63</v>
      </c>
      <c r="R55" s="21">
        <v>53.63</v>
      </c>
      <c r="S55" s="21">
        <v>38.130000000000138</v>
      </c>
      <c r="T55" s="21">
        <v>53.010000000000069</v>
      </c>
      <c r="U55" s="21">
        <v>60.13999999999993</v>
      </c>
      <c r="V55" s="21">
        <v>48.359999999999864</v>
      </c>
      <c r="W55" s="21">
        <v>46.190000000000005</v>
      </c>
      <c r="X55" s="21">
        <v>52.7</v>
      </c>
      <c r="Y55" s="21">
        <v>45.880000000000038</v>
      </c>
      <c r="Z55" s="21">
        <v>57.660000000000004</v>
      </c>
      <c r="AA55" s="21">
        <v>50.840000000000217</v>
      </c>
      <c r="AB55" s="21">
        <v>52.389999999999866</v>
      </c>
      <c r="AC55" s="21">
        <v>41.850000000000144</v>
      </c>
      <c r="AD55" s="21">
        <v>52.080000000000069</v>
      </c>
      <c r="AE55" s="21">
        <v>41.85</v>
      </c>
      <c r="AF55" s="21">
        <v>53.629999999999718</v>
      </c>
      <c r="AG55" s="21">
        <v>48.050000000000004</v>
      </c>
      <c r="AH55" s="21">
        <v>47.74</v>
      </c>
      <c r="AI55" s="21">
        <v>48.05000000000021</v>
      </c>
      <c r="AJ55" s="21">
        <v>54.249999999999858</v>
      </c>
      <c r="AK55" s="21">
        <v>59.519999999999996</v>
      </c>
      <c r="AL55" s="21">
        <v>58.28</v>
      </c>
      <c r="AM55" s="21">
        <v>32.859999999999928</v>
      </c>
      <c r="AN55" s="21">
        <v>54.87</v>
      </c>
      <c r="AO55" s="21">
        <v>43.399999999999928</v>
      </c>
      <c r="AP55" s="21">
        <v>52.700000000000209</v>
      </c>
      <c r="AQ55" s="21">
        <v>82.460000000000079</v>
      </c>
      <c r="AR55" s="20">
        <f t="shared" si="55"/>
        <v>33.634999999999899</v>
      </c>
      <c r="AS55" s="20">
        <f t="shared" si="56"/>
        <v>33.634999999999899</v>
      </c>
      <c r="AT55" s="21">
        <v>31.310000000000215</v>
      </c>
      <c r="AU55" s="21">
        <v>47.119999999999862</v>
      </c>
      <c r="AV55" s="21">
        <v>43.400000000000034</v>
      </c>
      <c r="AW55" s="21">
        <v>44.639999999999901</v>
      </c>
      <c r="AX55" s="21">
        <v>48.050000000000004</v>
      </c>
      <c r="AY55" s="21">
        <v>53.630000000000102</v>
      </c>
      <c r="AZ55" s="21">
        <v>55.489999999999995</v>
      </c>
      <c r="BA55" s="21">
        <v>52.389999999999901</v>
      </c>
      <c r="BB55" s="21">
        <v>50.219999999999857</v>
      </c>
      <c r="BC55" s="21">
        <v>43.71</v>
      </c>
      <c r="BD55" s="21">
        <v>52.390000000000143</v>
      </c>
      <c r="BE55" s="21">
        <v>62.929999999999715</v>
      </c>
      <c r="BF55" s="21">
        <v>38.440000000000282</v>
      </c>
      <c r="BG55" s="21">
        <v>40.919999999999789</v>
      </c>
      <c r="BH55" s="21">
        <v>43.090000000000138</v>
      </c>
      <c r="BI55" s="21">
        <v>54.25</v>
      </c>
      <c r="BJ55" s="21">
        <v>50.53000000000015</v>
      </c>
      <c r="BK55" s="21">
        <v>47.73999999999986</v>
      </c>
      <c r="BL55" s="21">
        <v>57.970000000000212</v>
      </c>
      <c r="BM55" s="21">
        <v>49.29</v>
      </c>
      <c r="BN55" s="54">
        <v>30.689999999999721</v>
      </c>
      <c r="BO55" s="17">
        <f t="shared" si="57"/>
        <v>50.399473684210555</v>
      </c>
      <c r="BP55" s="26">
        <f t="shared" si="58"/>
        <v>48.916176470588226</v>
      </c>
      <c r="BQ55" s="17">
        <f t="shared" si="59"/>
        <v>49.104000000000006</v>
      </c>
      <c r="BR55">
        <f t="shared" si="0"/>
        <v>0.95633187772925399</v>
      </c>
      <c r="BS55">
        <f t="shared" si="1"/>
        <v>1.0903155603917318</v>
      </c>
      <c r="BT55">
        <f t="shared" si="2"/>
        <v>1.0347305389221544</v>
      </c>
      <c r="BU55">
        <f t="shared" si="3"/>
        <v>0.95381310418904452</v>
      </c>
      <c r="BV55">
        <f t="shared" si="4"/>
        <v>1.1028037383177567</v>
      </c>
      <c r="BW55">
        <f t="shared" si="5"/>
        <v>1.0642201834862386</v>
      </c>
      <c r="BX55">
        <f t="shared" si="6"/>
        <v>1.0914826498422701</v>
      </c>
      <c r="BY55">
        <f t="shared" si="7"/>
        <v>1.0156555772994138</v>
      </c>
      <c r="BZ55">
        <f t="shared" si="8"/>
        <v>0.81188118811881338</v>
      </c>
      <c r="CA55">
        <f t="shared" si="9"/>
        <v>0.97528517110266422</v>
      </c>
      <c r="CB55">
        <f t="shared" si="10"/>
        <v>1.1064638783269949</v>
      </c>
      <c r="CC55">
        <f t="shared" si="11"/>
        <v>0.84629294755876783</v>
      </c>
      <c r="CD55">
        <f t="shared" si="12"/>
        <v>0.95614973262032132</v>
      </c>
      <c r="CE55">
        <f t="shared" si="13"/>
        <v>0.98837209302325635</v>
      </c>
      <c r="CF55">
        <f t="shared" si="14"/>
        <v>0.93670886075949411</v>
      </c>
      <c r="CG55">
        <f t="shared" si="15"/>
        <v>1.0951913640824333</v>
      </c>
      <c r="CH55">
        <f t="shared" si="16"/>
        <v>0.97329376854599781</v>
      </c>
      <c r="CI55">
        <f t="shared" si="17"/>
        <v>1.0606694560669432</v>
      </c>
      <c r="CJ55">
        <f t="shared" si="18"/>
        <v>0.92571428571428815</v>
      </c>
      <c r="CK55">
        <f t="shared" si="19"/>
        <v>1.1943127962085325</v>
      </c>
      <c r="CL55">
        <f t="shared" si="20"/>
        <v>0.92360319270239455</v>
      </c>
      <c r="CM55">
        <f t="shared" si="21"/>
        <v>1.0369630369630327</v>
      </c>
      <c r="CN55">
        <f t="shared" si="22"/>
        <v>0.95482546201231944</v>
      </c>
      <c r="CO55">
        <f t="shared" si="23"/>
        <v>0.92585170340681378</v>
      </c>
      <c r="CP55">
        <f t="shared" si="24"/>
        <v>0.99147121535181648</v>
      </c>
      <c r="CQ55">
        <f t="shared" si="25"/>
        <v>1.0304219823356211</v>
      </c>
      <c r="CR55">
        <f t="shared" si="26"/>
        <v>1.1417244796828538</v>
      </c>
      <c r="CS55">
        <f t="shared" si="27"/>
        <v>1.171339563862928</v>
      </c>
      <c r="CT55">
        <f t="shared" si="28"/>
        <v>0.74429490930368558</v>
      </c>
      <c r="CU55">
        <f t="shared" si="29"/>
        <v>1.0004710315591139</v>
      </c>
      <c r="CV55">
        <f t="shared" si="30"/>
        <v>0.9090909090909074</v>
      </c>
      <c r="CW55">
        <f t="shared" si="31"/>
        <v>1.0759493670886109</v>
      </c>
      <c r="CX55">
        <f t="shared" si="32"/>
        <v>1.4148936170212767</v>
      </c>
      <c r="CY55">
        <f t="shared" si="33"/>
        <v>0.62566074002883076</v>
      </c>
      <c r="CZ55">
        <f t="shared" si="34"/>
        <v>0.62566074002883076</v>
      </c>
      <c r="DA55">
        <f t="shared" si="35"/>
        <v>0.70960187353630499</v>
      </c>
      <c r="DB55">
        <f t="shared" si="36"/>
        <v>0.99999999999999778</v>
      </c>
      <c r="DC55">
        <f t="shared" si="37"/>
        <v>0.83168316831683098</v>
      </c>
      <c r="DD55">
        <f t="shared" si="38"/>
        <v>0.93405405405405328</v>
      </c>
      <c r="DE55">
        <f t="shared" si="39"/>
        <v>0.92079207920791983</v>
      </c>
      <c r="DF55">
        <f t="shared" si="40"/>
        <v>1.0949367088607613</v>
      </c>
      <c r="DG55">
        <f t="shared" si="41"/>
        <v>1.0697211155378485</v>
      </c>
      <c r="DH55">
        <f t="shared" si="42"/>
        <v>0.99217221135029166</v>
      </c>
      <c r="DI55">
        <f t="shared" si="43"/>
        <v>1.0681318681318654</v>
      </c>
      <c r="DJ55">
        <f t="shared" si="44"/>
        <v>0.86769230769230787</v>
      </c>
      <c r="DK55">
        <f t="shared" si="45"/>
        <v>1.0059523809523823</v>
      </c>
      <c r="DL55">
        <f t="shared" si="46"/>
        <v>1.0721830985915461</v>
      </c>
      <c r="DM55">
        <f t="shared" si="47"/>
        <v>0.85321100917431625</v>
      </c>
      <c r="DN55">
        <f t="shared" si="48"/>
        <v>0.91244239631336066</v>
      </c>
      <c r="DO55">
        <f t="shared" si="49"/>
        <v>0.95862068965517455</v>
      </c>
      <c r="DP55">
        <f t="shared" si="50"/>
        <v>1.0638297872340414</v>
      </c>
      <c r="DQ55">
        <f t="shared" si="51"/>
        <v>0.98390342052314073</v>
      </c>
      <c r="DR55">
        <f t="shared" si="52"/>
        <v>0.98193411264611996</v>
      </c>
      <c r="DS55">
        <f t="shared" si="53"/>
        <v>0.90048154093098109</v>
      </c>
      <c r="DT55">
        <f t="shared" si="60"/>
        <v>1.0105228722534219</v>
      </c>
      <c r="DU55">
        <f t="shared" si="60"/>
        <v>0.96759648911867246</v>
      </c>
      <c r="DV55">
        <f t="shared" si="54"/>
        <v>1.0105228722534219</v>
      </c>
    </row>
    <row r="56" spans="1:126">
      <c r="A56">
        <v>49</v>
      </c>
      <c r="B56">
        <v>1</v>
      </c>
      <c r="C56">
        <v>1</v>
      </c>
      <c r="E56" s="20">
        <v>51.459999999999866</v>
      </c>
      <c r="F56" s="20">
        <v>46.810000000000279</v>
      </c>
      <c r="G56" s="20">
        <v>46.499999999999929</v>
      </c>
      <c r="H56" s="20">
        <v>38.750000000000071</v>
      </c>
      <c r="I56" s="20">
        <v>51.459999999999717</v>
      </c>
      <c r="J56" s="20">
        <v>44.019999999999996</v>
      </c>
      <c r="K56" s="51">
        <v>39.060000000000102</v>
      </c>
      <c r="L56" s="20">
        <v>75.459999999999965</v>
      </c>
      <c r="M56" s="20">
        <v>85.75</v>
      </c>
      <c r="N56" s="20">
        <v>71.539999999999978</v>
      </c>
      <c r="O56" s="20">
        <v>73.5</v>
      </c>
      <c r="P56" s="20">
        <v>71.539999999999978</v>
      </c>
      <c r="Q56" s="20">
        <v>54.880000000000017</v>
      </c>
      <c r="R56" s="20">
        <v>59.780000000000015</v>
      </c>
      <c r="S56" s="20">
        <v>56.35</v>
      </c>
      <c r="T56" s="20">
        <v>59.780000000000015</v>
      </c>
      <c r="U56" s="20">
        <v>65.169999999999987</v>
      </c>
      <c r="V56" s="20">
        <v>63.700000000000031</v>
      </c>
      <c r="W56" s="20">
        <v>45.08000000000002</v>
      </c>
      <c r="X56" s="20">
        <v>49.980000000000018</v>
      </c>
      <c r="Y56" s="20">
        <v>57.33000000000002</v>
      </c>
      <c r="Z56" s="20">
        <v>51.939999999999976</v>
      </c>
      <c r="AA56" s="20">
        <v>46.550000000000004</v>
      </c>
      <c r="AB56" s="20">
        <v>47.530000000000015</v>
      </c>
      <c r="AC56" s="20">
        <v>49.489999999999974</v>
      </c>
      <c r="AD56" s="20">
        <v>61.250000000000007</v>
      </c>
      <c r="AE56" s="20">
        <v>38.710000000000029</v>
      </c>
      <c r="AF56" s="20">
        <v>42.139999999999972</v>
      </c>
      <c r="AG56" s="20">
        <v>51.940000000000047</v>
      </c>
      <c r="AH56" s="20">
        <v>43.609999999999964</v>
      </c>
      <c r="AI56" s="20">
        <v>40.180000000000014</v>
      </c>
      <c r="AJ56" s="20">
        <v>69.089999999999975</v>
      </c>
      <c r="AK56" s="20">
        <v>60.27000000000006</v>
      </c>
      <c r="AL56" s="20">
        <v>41.650000000000006</v>
      </c>
      <c r="AM56" s="20">
        <v>36.75</v>
      </c>
      <c r="AN56" s="20">
        <v>45.079999999999949</v>
      </c>
      <c r="AO56" s="20">
        <v>40.180000000000014</v>
      </c>
      <c r="AP56" s="20">
        <v>52.430000000000021</v>
      </c>
      <c r="AQ56" s="20">
        <v>50.960000000000029</v>
      </c>
      <c r="AR56" s="20">
        <f t="shared" si="55"/>
        <v>42.139999999999972</v>
      </c>
      <c r="AS56" s="20">
        <f t="shared" si="56"/>
        <v>42.139999999999972</v>
      </c>
      <c r="AT56" s="20">
        <v>60.760000000000034</v>
      </c>
      <c r="AU56" s="20">
        <v>47.039999999999978</v>
      </c>
      <c r="AV56" s="20">
        <v>46.060000000000031</v>
      </c>
      <c r="AW56" s="20">
        <v>42.139999999999972</v>
      </c>
      <c r="AX56" s="20">
        <v>42.629999999999946</v>
      </c>
      <c r="AY56" s="20">
        <v>38.710000000000029</v>
      </c>
      <c r="AZ56" s="20">
        <v>49</v>
      </c>
      <c r="BA56" s="20">
        <v>51.45</v>
      </c>
      <c r="BB56" s="20">
        <v>62.230000000000089</v>
      </c>
      <c r="BC56" s="20">
        <v>56.839999999999975</v>
      </c>
      <c r="BD56" s="20">
        <v>45.569999999999922</v>
      </c>
      <c r="BE56" s="20">
        <v>83.789999999999978</v>
      </c>
      <c r="BF56" s="20">
        <v>43.610000000000007</v>
      </c>
      <c r="BG56" s="20">
        <v>46.060000000000031</v>
      </c>
      <c r="BH56" s="20">
        <v>45.569999999999922</v>
      </c>
      <c r="BI56" s="20">
        <v>53.900000000000077</v>
      </c>
      <c r="BJ56" s="20">
        <v>58.800000000000004</v>
      </c>
      <c r="BK56" s="20">
        <v>33.810000000000031</v>
      </c>
      <c r="BL56" s="20">
        <v>61.739999999999974</v>
      </c>
      <c r="BM56" s="20">
        <v>47.040000000000042</v>
      </c>
      <c r="BN56" s="52">
        <v>34.300000000000004</v>
      </c>
      <c r="BO56" s="17">
        <f t="shared" si="57"/>
        <v>60.347368421052629</v>
      </c>
      <c r="BP56" s="26">
        <f t="shared" si="58"/>
        <v>49.028823529411753</v>
      </c>
      <c r="BQ56" s="17">
        <f t="shared" si="59"/>
        <v>52.634909090909076</v>
      </c>
      <c r="BR56">
        <f t="shared" si="0"/>
        <v>0.82532751091703327</v>
      </c>
      <c r="BS56">
        <f t="shared" si="1"/>
        <v>1.5892449717434785</v>
      </c>
      <c r="BT56">
        <f t="shared" si="2"/>
        <v>1.9876376279698673</v>
      </c>
      <c r="BU56">
        <f t="shared" si="3"/>
        <v>1.4872665534804745</v>
      </c>
      <c r="BV56">
        <f t="shared" si="4"/>
        <v>1.4772384684956281</v>
      </c>
      <c r="BW56">
        <f t="shared" si="5"/>
        <v>1.4114629574824895</v>
      </c>
      <c r="BX56">
        <f t="shared" si="6"/>
        <v>1.1169227638139809</v>
      </c>
      <c r="BY56">
        <f t="shared" si="7"/>
        <v>1.1321254971277079</v>
      </c>
      <c r="BZ56">
        <f t="shared" si="8"/>
        <v>1.1998296603853913</v>
      </c>
      <c r="CA56">
        <f t="shared" si="9"/>
        <v>1.0998405494909866</v>
      </c>
      <c r="CB56">
        <f t="shared" si="10"/>
        <v>1.199006500674598</v>
      </c>
      <c r="CC56">
        <f t="shared" si="11"/>
        <v>1.1147407104940796</v>
      </c>
      <c r="CD56">
        <f t="shared" si="12"/>
        <v>0.93317233051578474</v>
      </c>
      <c r="CE56">
        <f t="shared" si="13"/>
        <v>0.93735933983495956</v>
      </c>
      <c r="CF56">
        <f t="shared" si="14"/>
        <v>1.1704777460187832</v>
      </c>
      <c r="CG56">
        <f t="shared" si="15"/>
        <v>0.98654594953939567</v>
      </c>
      <c r="CH56">
        <f t="shared" si="16"/>
        <v>0.89116492773044864</v>
      </c>
      <c r="CI56">
        <f t="shared" si="17"/>
        <v>0.96227561074369072</v>
      </c>
      <c r="CJ56">
        <f t="shared" si="18"/>
        <v>1.0947096774193534</v>
      </c>
      <c r="CK56">
        <f t="shared" si="19"/>
        <v>1.4046017428527751</v>
      </c>
      <c r="CL56">
        <f t="shared" si="20"/>
        <v>0.85430536653547717</v>
      </c>
      <c r="CM56">
        <f t="shared" si="21"/>
        <v>0.81479810512068618</v>
      </c>
      <c r="CN56">
        <f t="shared" si="22"/>
        <v>1.0321255878651385</v>
      </c>
      <c r="CO56">
        <f t="shared" si="23"/>
        <v>0.84575602818540252</v>
      </c>
      <c r="CP56">
        <f t="shared" si="24"/>
        <v>0.82908040442946562</v>
      </c>
      <c r="CQ56">
        <f t="shared" si="25"/>
        <v>1.3122922536325938</v>
      </c>
      <c r="CR56">
        <f t="shared" si="26"/>
        <v>1.1561111288724071</v>
      </c>
      <c r="CS56">
        <f t="shared" si="27"/>
        <v>0.83710179881418934</v>
      </c>
      <c r="CT56">
        <f t="shared" si="28"/>
        <v>0.83240529266313168</v>
      </c>
      <c r="CU56">
        <f t="shared" si="29"/>
        <v>0.82196526522115543</v>
      </c>
      <c r="CV56">
        <f t="shared" si="30"/>
        <v>0.84164222873900307</v>
      </c>
      <c r="CW56">
        <f t="shared" si="31"/>
        <v>1.0704369130257243</v>
      </c>
      <c r="CX56">
        <f t="shared" si="32"/>
        <v>0.87439945092656113</v>
      </c>
      <c r="CY56">
        <f t="shared" si="33"/>
        <v>0.783866317372231</v>
      </c>
      <c r="CZ56">
        <f t="shared" si="34"/>
        <v>0.783866317372231</v>
      </c>
      <c r="DA56">
        <f t="shared" si="35"/>
        <v>1.3770491803278702</v>
      </c>
      <c r="DB56">
        <f t="shared" si="36"/>
        <v>0.99830220713073026</v>
      </c>
      <c r="DC56">
        <f t="shared" si="37"/>
        <v>0.88265729798786252</v>
      </c>
      <c r="DD56">
        <f t="shared" si="38"/>
        <v>0.88174367916303464</v>
      </c>
      <c r="DE56">
        <f t="shared" si="39"/>
        <v>0.81692749920153107</v>
      </c>
      <c r="DF56">
        <f t="shared" si="40"/>
        <v>0.7903225806451617</v>
      </c>
      <c r="DG56">
        <f t="shared" si="41"/>
        <v>0.94460866212569083</v>
      </c>
      <c r="DH56">
        <f t="shared" si="42"/>
        <v>0.97437030490499343</v>
      </c>
      <c r="DI56">
        <f t="shared" si="43"/>
        <v>1.3235732009925583</v>
      </c>
      <c r="DJ56">
        <f t="shared" si="44"/>
        <v>1.12833746898263</v>
      </c>
      <c r="DK56">
        <f t="shared" si="45"/>
        <v>0.87499999999999734</v>
      </c>
      <c r="DL56">
        <f t="shared" si="46"/>
        <v>1.4275897319400292</v>
      </c>
      <c r="DM56">
        <f t="shared" si="47"/>
        <v>0.96796389464338362</v>
      </c>
      <c r="DN56">
        <f t="shared" si="48"/>
        <v>1.0270551508844976</v>
      </c>
      <c r="DO56">
        <f t="shared" si="49"/>
        <v>1.013793103448273</v>
      </c>
      <c r="DP56">
        <f t="shared" si="50"/>
        <v>1.0569663692518878</v>
      </c>
      <c r="DQ56">
        <f t="shared" si="51"/>
        <v>1.1449341208541561</v>
      </c>
      <c r="DR56">
        <f t="shared" si="52"/>
        <v>0.69541668095026066</v>
      </c>
      <c r="DS56">
        <f t="shared" si="53"/>
        <v>0.95904313156940735</v>
      </c>
      <c r="DT56">
        <f t="shared" si="60"/>
        <v>1.209980811543325</v>
      </c>
      <c r="DU56">
        <f t="shared" si="60"/>
        <v>0.96982472743351134</v>
      </c>
      <c r="DV56">
        <f t="shared" si="54"/>
        <v>1.209980811543325</v>
      </c>
    </row>
    <row r="57" spans="1:126">
      <c r="A57">
        <v>50</v>
      </c>
      <c r="B57">
        <v>1</v>
      </c>
      <c r="C57">
        <v>0</v>
      </c>
      <c r="E57" s="21">
        <v>55.490000000000073</v>
      </c>
      <c r="F57" s="21">
        <v>60.449999999999939</v>
      </c>
      <c r="G57" s="21">
        <v>43.4</v>
      </c>
      <c r="H57" s="21">
        <v>42.780000000000072</v>
      </c>
      <c r="I57" s="21">
        <v>44.019999999999996</v>
      </c>
      <c r="J57" s="21">
        <v>45.260000000000041</v>
      </c>
      <c r="K57" s="53">
        <v>39.37000000000004</v>
      </c>
      <c r="L57" s="21">
        <v>47.430000000000071</v>
      </c>
      <c r="M57" s="21">
        <v>45.259999999999899</v>
      </c>
      <c r="N57" s="21">
        <v>45.88</v>
      </c>
      <c r="O57" s="21">
        <v>48.050000000000104</v>
      </c>
      <c r="P57" s="21">
        <v>51.45999999999993</v>
      </c>
      <c r="Q57" s="21">
        <v>48.36000000000007</v>
      </c>
      <c r="R57" s="21">
        <v>58.28</v>
      </c>
      <c r="S57" s="21">
        <v>50.529999999999973</v>
      </c>
      <c r="T57" s="21">
        <v>53.630000000000102</v>
      </c>
      <c r="U57" s="21">
        <v>53.629999999999974</v>
      </c>
      <c r="V57" s="21">
        <v>59.519999999999968</v>
      </c>
      <c r="W57" s="21">
        <v>48.36000000000007</v>
      </c>
      <c r="X57" s="21">
        <v>62.930000000000007</v>
      </c>
      <c r="Y57" s="21">
        <v>53.009999999999927</v>
      </c>
      <c r="Z57" s="21">
        <v>62.310000000000009</v>
      </c>
      <c r="AA57" s="21">
        <v>61.38000000000028</v>
      </c>
      <c r="AB57" s="21">
        <v>48.669999999999717</v>
      </c>
      <c r="AC57" s="21">
        <v>42.780000000000214</v>
      </c>
      <c r="AD57" s="21">
        <v>40.609999999999864</v>
      </c>
      <c r="AE57" s="21">
        <v>43.090000000000074</v>
      </c>
      <c r="AF57" s="21">
        <v>51.769999999999854</v>
      </c>
      <c r="AG57" s="21">
        <v>58.590000000000281</v>
      </c>
      <c r="AH57" s="21">
        <v>54.249999999999794</v>
      </c>
      <c r="AI57" s="21">
        <v>48.98000000000004</v>
      </c>
      <c r="AJ57" s="21">
        <v>51.459999999999965</v>
      </c>
      <c r="AK57" s="21">
        <v>57.660000000000075</v>
      </c>
      <c r="AL57" s="21">
        <v>48.670000000000073</v>
      </c>
      <c r="AM57" s="21">
        <v>39.059999999999789</v>
      </c>
      <c r="AN57" s="21">
        <v>57.970000000000212</v>
      </c>
      <c r="AO57" s="21">
        <v>40.299999999999791</v>
      </c>
      <c r="AP57" s="21">
        <v>38.440000000000005</v>
      </c>
      <c r="AQ57" s="21">
        <v>51.150000000000212</v>
      </c>
      <c r="AR57" s="20">
        <f t="shared" si="55"/>
        <v>53.164999999999928</v>
      </c>
      <c r="AS57" s="20">
        <f t="shared" si="56"/>
        <v>53.164999999999928</v>
      </c>
      <c r="AT57" s="21">
        <v>38.12999999999986</v>
      </c>
      <c r="AU57" s="21">
        <v>44.95</v>
      </c>
      <c r="AV57" s="21">
        <v>42.47</v>
      </c>
      <c r="AW57" s="21">
        <v>40.300000000000146</v>
      </c>
      <c r="AX57" s="21">
        <v>58.89999999999997</v>
      </c>
      <c r="AY57" s="21">
        <v>48.049999999999969</v>
      </c>
      <c r="AZ57" s="21">
        <v>44.33000000000014</v>
      </c>
      <c r="BA57" s="21">
        <v>45.879999999999932</v>
      </c>
      <c r="BB57" s="21">
        <v>48.050000000000004</v>
      </c>
      <c r="BC57" s="21">
        <v>59.210000000000036</v>
      </c>
      <c r="BD57" s="21">
        <v>58.280000000000278</v>
      </c>
      <c r="BE57" s="21">
        <v>56.110000000000007</v>
      </c>
      <c r="BF57" s="21">
        <v>45.569999999999787</v>
      </c>
      <c r="BG57" s="21">
        <v>49.6</v>
      </c>
      <c r="BH57" s="21">
        <v>42.159999999999926</v>
      </c>
      <c r="BI57" s="21">
        <v>48.670000000000144</v>
      </c>
      <c r="BJ57" s="21">
        <v>48.979999999999933</v>
      </c>
      <c r="BK57" s="21">
        <v>48.049999999999933</v>
      </c>
      <c r="BL57" s="21">
        <v>63.549999999999933</v>
      </c>
      <c r="BM57" s="21">
        <v>36.269999999999996</v>
      </c>
      <c r="BN57" s="54">
        <v>29.14000000000021</v>
      </c>
      <c r="BO57" s="17">
        <f t="shared" si="57"/>
        <v>51.68842105263159</v>
      </c>
      <c r="BP57" s="26">
        <f t="shared" si="58"/>
        <v>49.38117647058823</v>
      </c>
      <c r="BQ57" s="17">
        <f t="shared" si="59"/>
        <v>49.571818181818188</v>
      </c>
      <c r="BR57">
        <f t="shared" si="0"/>
        <v>0.83187772925764336</v>
      </c>
      <c r="BS57">
        <f t="shared" si="1"/>
        <v>0.99891186071817295</v>
      </c>
      <c r="BT57">
        <f t="shared" si="2"/>
        <v>1.0491017964071836</v>
      </c>
      <c r="BU57">
        <f t="shared" si="3"/>
        <v>0.95381310418904386</v>
      </c>
      <c r="BV57">
        <f t="shared" si="4"/>
        <v>0.9657320872274161</v>
      </c>
      <c r="BW57">
        <f t="shared" si="5"/>
        <v>1.0152905198776745</v>
      </c>
      <c r="BX57">
        <f t="shared" si="6"/>
        <v>0.98422712933753975</v>
      </c>
      <c r="BY57">
        <f t="shared" si="7"/>
        <v>1.1037181996086116</v>
      </c>
      <c r="BZ57">
        <f t="shared" si="8"/>
        <v>1.0759075907590734</v>
      </c>
      <c r="CA57">
        <f t="shared" si="9"/>
        <v>0.98669201520912864</v>
      </c>
      <c r="CB57">
        <f t="shared" si="10"/>
        <v>0.98669201520912508</v>
      </c>
      <c r="CC57">
        <f t="shared" si="11"/>
        <v>1.0415913200723319</v>
      </c>
      <c r="CD57">
        <f t="shared" si="12"/>
        <v>1.0010695187165795</v>
      </c>
      <c r="CE57">
        <f t="shared" si="13"/>
        <v>1.1802325581395356</v>
      </c>
      <c r="CF57">
        <f t="shared" si="14"/>
        <v>1.0822784810126562</v>
      </c>
      <c r="CG57">
        <f t="shared" si="15"/>
        <v>1.1835132482826296</v>
      </c>
      <c r="CH57">
        <f t="shared" si="16"/>
        <v>1.175074183976266</v>
      </c>
      <c r="CI57">
        <f t="shared" si="17"/>
        <v>0.98535564853555946</v>
      </c>
      <c r="CJ57">
        <f t="shared" si="18"/>
        <v>0.94628571428571828</v>
      </c>
      <c r="CK57">
        <f t="shared" si="19"/>
        <v>0.93127962085307758</v>
      </c>
      <c r="CL57">
        <f t="shared" si="20"/>
        <v>0.95096921322691153</v>
      </c>
      <c r="CM57">
        <f t="shared" si="21"/>
        <v>1.0009990009989993</v>
      </c>
      <c r="CN57">
        <f t="shared" si="22"/>
        <v>1.1642710472279305</v>
      </c>
      <c r="CO57">
        <f t="shared" si="23"/>
        <v>1.0521042084168297</v>
      </c>
      <c r="CP57">
        <f t="shared" si="24"/>
        <v>1.0106609808102351</v>
      </c>
      <c r="CQ57">
        <f t="shared" si="25"/>
        <v>0.97742885181550532</v>
      </c>
      <c r="CR57">
        <f t="shared" si="26"/>
        <v>1.1060455896927661</v>
      </c>
      <c r="CS57">
        <f t="shared" si="27"/>
        <v>0.97819314641744659</v>
      </c>
      <c r="CT57">
        <f t="shared" si="28"/>
        <v>0.8847279110590951</v>
      </c>
      <c r="CU57">
        <f t="shared" si="29"/>
        <v>1.0569948186528528</v>
      </c>
      <c r="CV57">
        <f t="shared" si="30"/>
        <v>0.84415584415583966</v>
      </c>
      <c r="CW57">
        <f t="shared" si="31"/>
        <v>0.78481012658227778</v>
      </c>
      <c r="CX57">
        <f t="shared" si="32"/>
        <v>0.87765957446808796</v>
      </c>
      <c r="CY57">
        <f t="shared" si="33"/>
        <v>0.98894762133589542</v>
      </c>
      <c r="CZ57">
        <f t="shared" si="34"/>
        <v>0.98894762133589542</v>
      </c>
      <c r="DA57">
        <f t="shared" si="35"/>
        <v>0.86416861826697611</v>
      </c>
      <c r="DB57">
        <f t="shared" si="36"/>
        <v>0.95394736842105332</v>
      </c>
      <c r="DC57">
        <f t="shared" si="37"/>
        <v>0.81386138613861259</v>
      </c>
      <c r="DD57">
        <f t="shared" si="38"/>
        <v>0.84324324324324751</v>
      </c>
      <c r="DE57">
        <f t="shared" si="39"/>
        <v>1.1287128712871268</v>
      </c>
      <c r="DF57">
        <f t="shared" si="40"/>
        <v>0.98101265822784722</v>
      </c>
      <c r="DG57">
        <f t="shared" si="41"/>
        <v>0.8545816733067757</v>
      </c>
      <c r="DH57">
        <f t="shared" si="42"/>
        <v>0.86888454011741556</v>
      </c>
      <c r="DI57">
        <f t="shared" si="43"/>
        <v>1.0219780219780223</v>
      </c>
      <c r="DJ57">
        <f t="shared" si="44"/>
        <v>1.1753846153846164</v>
      </c>
      <c r="DK57">
        <f t="shared" si="45"/>
        <v>1.1190476190476228</v>
      </c>
      <c r="DL57">
        <f t="shared" si="46"/>
        <v>0.95598591549295941</v>
      </c>
      <c r="DM57">
        <f t="shared" si="47"/>
        <v>1.0114678899082499</v>
      </c>
      <c r="DN57">
        <f t="shared" si="48"/>
        <v>1.1059907834101399</v>
      </c>
      <c r="DO57">
        <f t="shared" si="49"/>
        <v>0.93793103448275605</v>
      </c>
      <c r="DP57">
        <f t="shared" si="50"/>
        <v>0.9544072948328286</v>
      </c>
      <c r="DQ57">
        <f t="shared" si="51"/>
        <v>0.95372233400402184</v>
      </c>
      <c r="DR57">
        <f t="shared" si="52"/>
        <v>0.98831030818278465</v>
      </c>
      <c r="DS57">
        <f t="shared" si="53"/>
        <v>0.98715890850722054</v>
      </c>
      <c r="DT57">
        <f t="shared" si="60"/>
        <v>1.0363666103265909</v>
      </c>
      <c r="DU57">
        <f t="shared" si="60"/>
        <v>0.97679451725381738</v>
      </c>
      <c r="DV57">
        <f t="shared" si="54"/>
        <v>1.0363666103265909</v>
      </c>
    </row>
    <row r="58" spans="1:126">
      <c r="A58">
        <v>51</v>
      </c>
      <c r="B58">
        <v>1</v>
      </c>
      <c r="C58">
        <v>1</v>
      </c>
      <c r="E58" s="20">
        <v>47.739999999999931</v>
      </c>
      <c r="F58" s="20">
        <v>47.12</v>
      </c>
      <c r="G58" s="20">
        <v>49.290000000000141</v>
      </c>
      <c r="H58" s="20">
        <v>43.09</v>
      </c>
      <c r="I58" s="20">
        <v>60.14</v>
      </c>
      <c r="J58" s="20">
        <v>52.080000000000005</v>
      </c>
      <c r="K58" s="51">
        <v>48.050000000000004</v>
      </c>
      <c r="L58" s="20">
        <v>84.280000000000015</v>
      </c>
      <c r="M58" s="20">
        <v>102.9</v>
      </c>
      <c r="N58" s="20">
        <v>89.17999999999995</v>
      </c>
      <c r="O58" s="20">
        <v>88.200000000000074</v>
      </c>
      <c r="P58" s="20">
        <v>116.61999999999999</v>
      </c>
      <c r="Q58" s="20">
        <v>78.890000000000043</v>
      </c>
      <c r="R58" s="20">
        <v>92.120000000000033</v>
      </c>
      <c r="S58" s="20">
        <v>88.689999999999984</v>
      </c>
      <c r="T58" s="20">
        <v>85.260000000000034</v>
      </c>
      <c r="U58" s="20">
        <v>88.690000000000055</v>
      </c>
      <c r="V58" s="20">
        <v>94.57</v>
      </c>
      <c r="W58" s="20">
        <v>50.959999999999965</v>
      </c>
      <c r="X58" s="20">
        <v>47.040000000000042</v>
      </c>
      <c r="Y58" s="20">
        <v>46.550000000000004</v>
      </c>
      <c r="Z58" s="20">
        <v>63.7</v>
      </c>
      <c r="AA58" s="20">
        <v>64.67999999999995</v>
      </c>
      <c r="AB58" s="20">
        <v>46.550000000000004</v>
      </c>
      <c r="AC58" s="20">
        <v>63.7</v>
      </c>
      <c r="AD58" s="20">
        <v>64.67999999999995</v>
      </c>
      <c r="AE58" s="20">
        <v>42.140000000000043</v>
      </c>
      <c r="AF58" s="20">
        <v>42.630000000000017</v>
      </c>
      <c r="AG58" s="20">
        <v>49.980000000000018</v>
      </c>
      <c r="AH58" s="20">
        <v>58.30999999999996</v>
      </c>
      <c r="AI58" s="20">
        <v>46.550000000000004</v>
      </c>
      <c r="AJ58" s="20">
        <v>79.380000000000095</v>
      </c>
      <c r="AK58" s="20">
        <v>60.759999999999891</v>
      </c>
      <c r="AL58" s="20">
        <v>52.920000000000059</v>
      </c>
      <c r="AM58" s="20">
        <v>60.760000000000034</v>
      </c>
      <c r="AN58" s="20">
        <v>52.919999999999987</v>
      </c>
      <c r="AO58" s="20">
        <v>51.45</v>
      </c>
      <c r="AP58" s="20">
        <v>64.19000000000004</v>
      </c>
      <c r="AQ58" s="20">
        <v>61.250000000000007</v>
      </c>
      <c r="AR58" s="20">
        <f t="shared" si="55"/>
        <v>51.204999999999998</v>
      </c>
      <c r="AS58" s="20">
        <f t="shared" si="56"/>
        <v>51.204999999999998</v>
      </c>
      <c r="AT58" s="20">
        <v>77.910000000000039</v>
      </c>
      <c r="AU58" s="20">
        <v>64.67999999999995</v>
      </c>
      <c r="AV58" s="20">
        <v>55.370000000000061</v>
      </c>
      <c r="AW58" s="20">
        <v>41.650000000000006</v>
      </c>
      <c r="AX58" s="20">
        <v>62.229999999999947</v>
      </c>
      <c r="AY58" s="20">
        <v>65.660000000000039</v>
      </c>
      <c r="AZ58" s="20">
        <v>71.050000000000011</v>
      </c>
      <c r="BA58" s="20">
        <v>56.839999999999975</v>
      </c>
      <c r="BB58" s="20">
        <v>70.069999999999922</v>
      </c>
      <c r="BC58" s="20">
        <v>75.95</v>
      </c>
      <c r="BD58" s="20">
        <v>58.800000000000004</v>
      </c>
      <c r="BE58" s="20">
        <v>92.119999999999919</v>
      </c>
      <c r="BF58" s="20">
        <v>52.920000000000059</v>
      </c>
      <c r="BG58" s="20">
        <v>64.67999999999995</v>
      </c>
      <c r="BH58" s="20">
        <v>54.880000000000017</v>
      </c>
      <c r="BI58" s="20">
        <v>54.880000000000017</v>
      </c>
      <c r="BJ58" s="20">
        <v>66.150000000000006</v>
      </c>
      <c r="BK58" s="20">
        <v>49.979999999999947</v>
      </c>
      <c r="BL58" s="20">
        <v>91.139999999999972</v>
      </c>
      <c r="BM58" s="20">
        <v>62.720000000000006</v>
      </c>
      <c r="BN58" s="52">
        <v>48.510000000000034</v>
      </c>
      <c r="BO58" s="17">
        <f t="shared" si="57"/>
        <v>76.697894736842088</v>
      </c>
      <c r="BP58" s="26">
        <f t="shared" si="58"/>
        <v>60.370882352941194</v>
      </c>
      <c r="BQ58" s="17">
        <f t="shared" si="59"/>
        <v>65.838181818181809</v>
      </c>
      <c r="BR58">
        <f t="shared" si="0"/>
        <v>1.0152838427947606</v>
      </c>
      <c r="BS58">
        <f t="shared" si="1"/>
        <v>1.7750008775316783</v>
      </c>
      <c r="BT58">
        <f t="shared" si="2"/>
        <v>2.385165153563841</v>
      </c>
      <c r="BU58">
        <f t="shared" si="3"/>
        <v>1.8539898132427828</v>
      </c>
      <c r="BV58">
        <f t="shared" si="4"/>
        <v>1.7726861621947552</v>
      </c>
      <c r="BW58">
        <f t="shared" si="5"/>
        <v>2.3008779717865244</v>
      </c>
      <c r="BX58">
        <f t="shared" si="6"/>
        <v>1.6055764729825981</v>
      </c>
      <c r="BY58">
        <f t="shared" si="7"/>
        <v>1.7445868316394189</v>
      </c>
      <c r="BZ58">
        <f t="shared" si="8"/>
        <v>1.888427552432659</v>
      </c>
      <c r="CA58">
        <f t="shared" si="9"/>
        <v>1.5686250459953419</v>
      </c>
      <c r="CB58">
        <f t="shared" si="10"/>
        <v>1.6317306512940033</v>
      </c>
      <c r="CC58">
        <f t="shared" si="11"/>
        <v>1.6549612086565941</v>
      </c>
      <c r="CD58">
        <f t="shared" si="12"/>
        <v>1.0548904605830598</v>
      </c>
      <c r="CE58">
        <f t="shared" si="13"/>
        <v>0.88222055513878594</v>
      </c>
      <c r="CF58">
        <f t="shared" si="14"/>
        <v>0.95038791343405449</v>
      </c>
      <c r="CG58">
        <f t="shared" si="15"/>
        <v>1.2099148437747311</v>
      </c>
      <c r="CH58">
        <f t="shared" si="16"/>
        <v>1.2382502153728328</v>
      </c>
      <c r="CI58">
        <f t="shared" si="17"/>
        <v>0.94243487650155255</v>
      </c>
      <c r="CJ58">
        <f t="shared" si="18"/>
        <v>1.4090322580645149</v>
      </c>
      <c r="CK58">
        <f t="shared" si="19"/>
        <v>1.4832594404525292</v>
      </c>
      <c r="CL58">
        <f t="shared" si="20"/>
        <v>0.93000331040570949</v>
      </c>
      <c r="CM58">
        <f t="shared" si="21"/>
        <v>0.82427250169185784</v>
      </c>
      <c r="CN58">
        <f t="shared" si="22"/>
        <v>0.9931774524740008</v>
      </c>
      <c r="CO58">
        <f t="shared" si="23"/>
        <v>1.1308423298209316</v>
      </c>
      <c r="CP58">
        <f t="shared" si="24"/>
        <v>0.96051998074145384</v>
      </c>
      <c r="CQ58">
        <f t="shared" si="25"/>
        <v>1.5077400360885145</v>
      </c>
      <c r="CR58">
        <f t="shared" si="26"/>
        <v>1.1655104063429111</v>
      </c>
      <c r="CS58">
        <f t="shared" si="27"/>
        <v>1.0636116973168535</v>
      </c>
      <c r="CT58">
        <f t="shared" si="28"/>
        <v>1.3762434172030451</v>
      </c>
      <c r="CU58">
        <f t="shared" si="29"/>
        <v>0.9649157461291834</v>
      </c>
      <c r="CV58">
        <f t="shared" si="30"/>
        <v>1.0777126099706744</v>
      </c>
      <c r="CW58">
        <f t="shared" si="31"/>
        <v>1.3105349122090646</v>
      </c>
      <c r="CX58">
        <f t="shared" si="32"/>
        <v>1.0509608785175009</v>
      </c>
      <c r="CY58">
        <f t="shared" si="33"/>
        <v>0.95248872285346731</v>
      </c>
      <c r="CZ58">
        <f t="shared" si="34"/>
        <v>0.95248872285346731</v>
      </c>
      <c r="DA58">
        <f t="shared" si="35"/>
        <v>1.7657324167107367</v>
      </c>
      <c r="DB58">
        <f t="shared" si="36"/>
        <v>1.3726655348047536</v>
      </c>
      <c r="DC58">
        <f t="shared" si="37"/>
        <v>1.0610667518364736</v>
      </c>
      <c r="DD58">
        <f t="shared" si="38"/>
        <v>0.87149084568439539</v>
      </c>
      <c r="DE58">
        <f t="shared" si="39"/>
        <v>1.192526349409132</v>
      </c>
      <c r="DF58">
        <f t="shared" si="40"/>
        <v>1.3405471621069829</v>
      </c>
      <c r="DG58">
        <f t="shared" si="41"/>
        <v>1.369682560082252</v>
      </c>
      <c r="DH58">
        <f t="shared" si="42"/>
        <v>1.076447193990278</v>
      </c>
      <c r="DI58">
        <f t="shared" si="43"/>
        <v>1.4903225806451601</v>
      </c>
      <c r="DJ58">
        <f t="shared" si="44"/>
        <v>1.5076923076923079</v>
      </c>
      <c r="DK58">
        <f t="shared" si="45"/>
        <v>1.1290322580645147</v>
      </c>
      <c r="DL58">
        <f t="shared" si="46"/>
        <v>1.5695138573375751</v>
      </c>
      <c r="DM58">
        <f t="shared" si="47"/>
        <v>1.1746078721515227</v>
      </c>
      <c r="DN58">
        <f t="shared" si="48"/>
        <v>1.4422476586888668</v>
      </c>
      <c r="DO58">
        <f t="shared" si="49"/>
        <v>1.2209121245828689</v>
      </c>
      <c r="DP58">
        <f t="shared" si="50"/>
        <v>1.076183939601921</v>
      </c>
      <c r="DQ58">
        <f t="shared" si="51"/>
        <v>1.2880508859609257</v>
      </c>
      <c r="DR58">
        <f t="shared" si="52"/>
        <v>1.0280072674916876</v>
      </c>
      <c r="DS58">
        <f t="shared" si="53"/>
        <v>1.4157303370786491</v>
      </c>
      <c r="DT58">
        <f t="shared" si="60"/>
        <v>1.5378132194572001</v>
      </c>
      <c r="DU58">
        <f t="shared" si="60"/>
        <v>1.1941786546793007</v>
      </c>
      <c r="DV58">
        <f t="shared" si="54"/>
        <v>1.5378132194572001</v>
      </c>
    </row>
    <row r="59" spans="1:126">
      <c r="A59">
        <v>52</v>
      </c>
      <c r="B59">
        <v>1</v>
      </c>
      <c r="C59">
        <v>0</v>
      </c>
      <c r="E59" s="21">
        <v>42.159999999999926</v>
      </c>
      <c r="F59" s="21">
        <v>51.149999999999935</v>
      </c>
      <c r="G59" s="21">
        <v>45.570000000000213</v>
      </c>
      <c r="H59" s="21">
        <v>45.569999999999936</v>
      </c>
      <c r="I59" s="21">
        <v>45.880000000000067</v>
      </c>
      <c r="J59" s="21">
        <v>48.359999999999964</v>
      </c>
      <c r="K59" s="53">
        <v>53.319999999999965</v>
      </c>
      <c r="L59" s="21">
        <v>51.770000000000032</v>
      </c>
      <c r="M59" s="21">
        <v>44.019999999999996</v>
      </c>
      <c r="N59" s="21">
        <v>46.809999999999967</v>
      </c>
      <c r="O59" s="21">
        <v>40.920000000000037</v>
      </c>
      <c r="P59" s="21">
        <v>54.560000000000137</v>
      </c>
      <c r="Q59" s="21">
        <v>49.910000000000139</v>
      </c>
      <c r="R59" s="21">
        <v>53.62999999999986</v>
      </c>
      <c r="S59" s="21">
        <v>41.850000000000144</v>
      </c>
      <c r="T59" s="21">
        <v>48.049999999999855</v>
      </c>
      <c r="U59" s="21">
        <v>55.490000000000073</v>
      </c>
      <c r="V59" s="21">
        <v>53.009999999999863</v>
      </c>
      <c r="W59" s="21">
        <v>52.700000000000031</v>
      </c>
      <c r="X59" s="21">
        <v>52.7</v>
      </c>
      <c r="Y59" s="21">
        <v>36.580000000000034</v>
      </c>
      <c r="Z59" s="21">
        <v>67.27</v>
      </c>
      <c r="AA59" s="21">
        <v>61.689999999999934</v>
      </c>
      <c r="AB59" s="21">
        <v>53.94000000000014</v>
      </c>
      <c r="AC59" s="21">
        <v>45.259999999999792</v>
      </c>
      <c r="AD59" s="21">
        <v>46.500000000000284</v>
      </c>
      <c r="AE59" s="21">
        <v>49.29</v>
      </c>
      <c r="AF59" s="21">
        <v>51.769999999999726</v>
      </c>
      <c r="AG59" s="21">
        <v>41.850000000000207</v>
      </c>
      <c r="AH59" s="21">
        <v>48.980000000000068</v>
      </c>
      <c r="AI59" s="21">
        <v>52.389999999999787</v>
      </c>
      <c r="AJ59" s="21">
        <v>53.010000000000041</v>
      </c>
      <c r="AK59" s="21">
        <v>54.560000000000009</v>
      </c>
      <c r="AL59" s="21">
        <v>48.049999999999933</v>
      </c>
      <c r="AM59" s="55">
        <f>AVERAGE(AL59,AO59)</f>
        <v>51.305000000000078</v>
      </c>
      <c r="AN59" s="55">
        <f>AVERAGE(AL59,AO59)</f>
        <v>51.305000000000078</v>
      </c>
      <c r="AO59" s="21">
        <v>54.560000000000215</v>
      </c>
      <c r="AP59" s="21">
        <v>48.979999999999791</v>
      </c>
      <c r="AQ59" s="21">
        <v>44.640000000000143</v>
      </c>
      <c r="AR59" s="20">
        <f t="shared" si="55"/>
        <v>56.419999999999966</v>
      </c>
      <c r="AS59" s="20">
        <f t="shared" si="56"/>
        <v>56.419999999999966</v>
      </c>
      <c r="AT59" s="21">
        <v>49.600000000000065</v>
      </c>
      <c r="AU59" s="21">
        <v>53.319999999999858</v>
      </c>
      <c r="AV59" s="21">
        <v>55.800000000000288</v>
      </c>
      <c r="AW59" s="21">
        <v>49.909999999999719</v>
      </c>
      <c r="AX59" s="21">
        <v>48.36000000000007</v>
      </c>
      <c r="AY59" s="21">
        <v>43.400000000000034</v>
      </c>
      <c r="AZ59" s="21">
        <v>53.94</v>
      </c>
      <c r="BA59" s="21">
        <v>56.42</v>
      </c>
      <c r="BB59" s="21">
        <v>54.560000000000038</v>
      </c>
      <c r="BC59" s="21">
        <v>52.699999999999967</v>
      </c>
      <c r="BD59" s="21">
        <v>48.36</v>
      </c>
      <c r="BE59" s="21">
        <v>64.479999999999862</v>
      </c>
      <c r="BF59" s="21">
        <v>47.429999999999858</v>
      </c>
      <c r="BG59" s="21">
        <v>45.570000000000285</v>
      </c>
      <c r="BH59" s="21">
        <v>44.330000000000005</v>
      </c>
      <c r="BI59" s="21">
        <v>49.909999999999833</v>
      </c>
      <c r="BJ59" s="21">
        <v>53.940000000000282</v>
      </c>
      <c r="BK59" s="21">
        <v>51.769999999999726</v>
      </c>
      <c r="BL59" s="21">
        <v>62.620000000000289</v>
      </c>
      <c r="BM59" s="21">
        <v>49.910000000000004</v>
      </c>
      <c r="BN59" s="54">
        <v>34.719999999999935</v>
      </c>
      <c r="BO59" s="17">
        <f t="shared" si="57"/>
        <v>50.350526315789487</v>
      </c>
      <c r="BP59" s="26">
        <f t="shared" si="58"/>
        <v>51.469117647058823</v>
      </c>
      <c r="BQ59" s="17">
        <f t="shared" si="59"/>
        <v>50.749818181818178</v>
      </c>
      <c r="BR59">
        <f t="shared" si="0"/>
        <v>1.1266375545851528</v>
      </c>
      <c r="BS59">
        <f t="shared" si="1"/>
        <v>1.0903155603917303</v>
      </c>
      <c r="BT59">
        <f t="shared" si="2"/>
        <v>1.0203592814371261</v>
      </c>
      <c r="BU59">
        <f t="shared" si="3"/>
        <v>0.97314715359828041</v>
      </c>
      <c r="BV59">
        <f t="shared" si="4"/>
        <v>0.8224299065420565</v>
      </c>
      <c r="BW59">
        <f t="shared" si="5"/>
        <v>1.076452599388382</v>
      </c>
      <c r="BX59">
        <f t="shared" si="6"/>
        <v>1.0157728706624622</v>
      </c>
      <c r="BY59">
        <f t="shared" si="7"/>
        <v>1.0156555772994111</v>
      </c>
      <c r="BZ59">
        <f t="shared" si="8"/>
        <v>0.89108910891089255</v>
      </c>
      <c r="CA59">
        <f t="shared" si="9"/>
        <v>0.88403041825094908</v>
      </c>
      <c r="CB59">
        <f t="shared" si="10"/>
        <v>1.0209125475285186</v>
      </c>
      <c r="CC59">
        <f t="shared" si="11"/>
        <v>0.9276672694394188</v>
      </c>
      <c r="CD59">
        <f t="shared" si="12"/>
        <v>1.0909090909090919</v>
      </c>
      <c r="CE59">
        <f t="shared" si="13"/>
        <v>0.98837209302325635</v>
      </c>
      <c r="CF59">
        <f t="shared" si="14"/>
        <v>0.74683544303797511</v>
      </c>
      <c r="CG59">
        <f t="shared" si="15"/>
        <v>1.2777232580961719</v>
      </c>
      <c r="CH59">
        <f t="shared" si="16"/>
        <v>1.1810089020771497</v>
      </c>
      <c r="CI59">
        <f t="shared" si="17"/>
        <v>1.0920502092050242</v>
      </c>
      <c r="CJ59">
        <f t="shared" si="18"/>
        <v>1.0011428571428518</v>
      </c>
      <c r="CK59">
        <f t="shared" si="19"/>
        <v>1.0663507109004806</v>
      </c>
      <c r="CL59">
        <f t="shared" si="20"/>
        <v>1.0877993158494867</v>
      </c>
      <c r="CM59">
        <f t="shared" si="21"/>
        <v>1.0009990009989969</v>
      </c>
      <c r="CN59">
        <f t="shared" si="22"/>
        <v>0.83162217659137905</v>
      </c>
      <c r="CO59">
        <f t="shared" si="23"/>
        <v>0.9498997995991999</v>
      </c>
      <c r="CP59">
        <f t="shared" si="24"/>
        <v>1.0810234541577779</v>
      </c>
      <c r="CQ59">
        <f t="shared" si="25"/>
        <v>1.0068694798822388</v>
      </c>
      <c r="CR59">
        <f t="shared" si="26"/>
        <v>1.0465807730426162</v>
      </c>
      <c r="CS59">
        <f t="shared" si="27"/>
        <v>0.96573208722741266</v>
      </c>
      <c r="CT59">
        <f t="shared" si="28"/>
        <v>1.1620830895260417</v>
      </c>
      <c r="CU59">
        <f t="shared" si="29"/>
        <v>0.9354686764013197</v>
      </c>
      <c r="CV59">
        <f t="shared" si="30"/>
        <v>1.1428571428571472</v>
      </c>
      <c r="CW59">
        <f t="shared" si="31"/>
        <v>0.99999999999999478</v>
      </c>
      <c r="CX59">
        <f t="shared" si="32"/>
        <v>0.76595744680851241</v>
      </c>
      <c r="CY59">
        <f t="shared" si="33"/>
        <v>1.0494954348870735</v>
      </c>
      <c r="CZ59">
        <f t="shared" si="34"/>
        <v>1.0494954348870735</v>
      </c>
      <c r="DA59">
        <f t="shared" si="35"/>
        <v>1.1241217798594867</v>
      </c>
      <c r="DB59">
        <f t="shared" si="36"/>
        <v>1.1315789473684188</v>
      </c>
      <c r="DC59">
        <f t="shared" si="37"/>
        <v>1.0693069306930731</v>
      </c>
      <c r="DD59">
        <f t="shared" si="38"/>
        <v>1.0443243243243199</v>
      </c>
      <c r="DE59">
        <f t="shared" si="39"/>
        <v>0.926732673267327</v>
      </c>
      <c r="DF59">
        <f t="shared" si="40"/>
        <v>0.88607594936708911</v>
      </c>
      <c r="DG59">
        <f t="shared" si="41"/>
        <v>1.0398406374501992</v>
      </c>
      <c r="DH59">
        <f t="shared" si="42"/>
        <v>1.0684931506849316</v>
      </c>
      <c r="DI59">
        <f t="shared" si="43"/>
        <v>1.1604395604395616</v>
      </c>
      <c r="DJ59">
        <f t="shared" si="44"/>
        <v>1.0461538461538455</v>
      </c>
      <c r="DK59">
        <f t="shared" si="45"/>
        <v>0.92857142857142727</v>
      </c>
      <c r="DL59">
        <f t="shared" si="46"/>
        <v>1.0985915492957741</v>
      </c>
      <c r="DM59">
        <f t="shared" si="47"/>
        <v>1.0527522935779761</v>
      </c>
      <c r="DN59">
        <f t="shared" si="48"/>
        <v>1.0161290322580723</v>
      </c>
      <c r="DO59">
        <f t="shared" si="49"/>
        <v>0.98620689655172322</v>
      </c>
      <c r="DP59">
        <f t="shared" si="50"/>
        <v>0.97872340425531479</v>
      </c>
      <c r="DQ59">
        <f t="shared" si="51"/>
        <v>1.0503018108651956</v>
      </c>
      <c r="DR59">
        <f t="shared" si="52"/>
        <v>1.064824654622738</v>
      </c>
      <c r="DS59">
        <f t="shared" si="53"/>
        <v>0.9727126805778521</v>
      </c>
      <c r="DT59">
        <f t="shared" si="60"/>
        <v>1.009541464478491</v>
      </c>
      <c r="DU59">
        <f t="shared" si="60"/>
        <v>1.0180954671155464</v>
      </c>
      <c r="DV59">
        <f t="shared" si="54"/>
        <v>1.009541464478491</v>
      </c>
    </row>
    <row r="60" spans="1:126">
      <c r="A60">
        <v>53</v>
      </c>
      <c r="B60">
        <v>1</v>
      </c>
      <c r="C60">
        <v>1</v>
      </c>
      <c r="E60" s="20">
        <v>49.289999999999964</v>
      </c>
      <c r="F60" s="20">
        <v>51.15</v>
      </c>
      <c r="G60" s="20">
        <v>54.560000000000009</v>
      </c>
      <c r="H60" s="20">
        <v>48.669999999999966</v>
      </c>
      <c r="I60" s="20">
        <v>56.110000000000106</v>
      </c>
      <c r="J60" s="20">
        <v>46.809999999999967</v>
      </c>
      <c r="K60" s="51">
        <v>51.149999999999935</v>
      </c>
      <c r="L60" s="20">
        <v>94.080000000000027</v>
      </c>
      <c r="M60" s="20">
        <v>107.80000000000001</v>
      </c>
      <c r="N60" s="20">
        <v>95.059999999999988</v>
      </c>
      <c r="O60" s="20">
        <v>109.27</v>
      </c>
      <c r="P60" s="20">
        <v>105.35000000000004</v>
      </c>
      <c r="Q60" s="20">
        <v>98</v>
      </c>
      <c r="R60" s="20">
        <v>101.43000000000004</v>
      </c>
      <c r="S60" s="20">
        <v>92.609999999999971</v>
      </c>
      <c r="T60" s="20">
        <v>83.789999999999978</v>
      </c>
      <c r="U60" s="20">
        <v>81.339999999999975</v>
      </c>
      <c r="V60" s="20">
        <v>85.260000000000034</v>
      </c>
      <c r="W60" s="20">
        <v>58.800000000000004</v>
      </c>
      <c r="X60" s="20">
        <v>59.289999999999978</v>
      </c>
      <c r="Y60" s="20">
        <v>66.150000000000006</v>
      </c>
      <c r="Z60" s="20">
        <v>69.089999999999975</v>
      </c>
      <c r="AA60" s="20">
        <v>61.739999999999974</v>
      </c>
      <c r="AB60" s="20">
        <v>66.640000000000043</v>
      </c>
      <c r="AC60" s="20">
        <v>69.579999999999956</v>
      </c>
      <c r="AD60" s="20">
        <v>72.030000000000086</v>
      </c>
      <c r="AE60" s="20">
        <v>63.7</v>
      </c>
      <c r="AF60" s="20">
        <v>50.469999999999992</v>
      </c>
      <c r="AG60" s="20">
        <v>59.780000000000015</v>
      </c>
      <c r="AH60" s="20">
        <v>63.7</v>
      </c>
      <c r="AI60" s="20">
        <v>45.569999999999986</v>
      </c>
      <c r="AJ60" s="20">
        <v>75.460000000000036</v>
      </c>
      <c r="AK60" s="20">
        <v>71.04999999999994</v>
      </c>
      <c r="AL60" s="20">
        <v>51.45</v>
      </c>
      <c r="AM60" s="20">
        <v>55.36999999999999</v>
      </c>
      <c r="AN60" s="20">
        <v>53.900000000000006</v>
      </c>
      <c r="AO60" s="20">
        <v>49.980000000000018</v>
      </c>
      <c r="AP60" s="20">
        <v>55.860000000000035</v>
      </c>
      <c r="AQ60" s="20">
        <v>66.150000000000006</v>
      </c>
      <c r="AR60" s="20">
        <f t="shared" si="55"/>
        <v>52.430000000000021</v>
      </c>
      <c r="AS60" s="20">
        <f t="shared" si="56"/>
        <v>52.430000000000021</v>
      </c>
      <c r="AT60" s="20">
        <v>64.189999999999984</v>
      </c>
      <c r="AU60" s="20">
        <v>56.839999999999975</v>
      </c>
      <c r="AV60" s="20">
        <v>57.819999999999993</v>
      </c>
      <c r="AW60" s="20">
        <v>47.529999999999923</v>
      </c>
      <c r="AX60" s="20">
        <v>54.390000000000114</v>
      </c>
      <c r="AY60" s="20">
        <v>56.35</v>
      </c>
      <c r="AZ60" s="20">
        <v>64.189999999999984</v>
      </c>
      <c r="BA60" s="20">
        <v>48.019999999999989</v>
      </c>
      <c r="BB60" s="20">
        <v>62.719999999999921</v>
      </c>
      <c r="BC60" s="20">
        <v>62.720000000000063</v>
      </c>
      <c r="BD60" s="20">
        <v>54.389999999999979</v>
      </c>
      <c r="BE60" s="20">
        <v>80.360000000000028</v>
      </c>
      <c r="BF60" s="20">
        <v>47.529999999999944</v>
      </c>
      <c r="BG60" s="20">
        <v>54.880000000000088</v>
      </c>
      <c r="BH60" s="20">
        <v>51.939999999999976</v>
      </c>
      <c r="BI60" s="20">
        <v>55.36999999999999</v>
      </c>
      <c r="BJ60" s="20">
        <v>67.619999999999919</v>
      </c>
      <c r="BK60" s="20">
        <v>57.330000000000091</v>
      </c>
      <c r="BL60" s="20">
        <v>80.3599999999999</v>
      </c>
      <c r="BM60" s="20">
        <v>57.820000000000057</v>
      </c>
      <c r="BN60" s="52">
        <v>37.239999999999974</v>
      </c>
      <c r="BO60" s="17">
        <f t="shared" si="57"/>
        <v>83.01631578947368</v>
      </c>
      <c r="BP60" s="26">
        <f t="shared" si="58"/>
        <v>58.58382352941176</v>
      </c>
      <c r="BQ60" s="17">
        <f t="shared" si="59"/>
        <v>66.622181818181815</v>
      </c>
      <c r="BR60">
        <f t="shared" si="0"/>
        <v>1.0807860262008728</v>
      </c>
      <c r="BS60">
        <f t="shared" si="1"/>
        <v>1.9813963284074552</v>
      </c>
      <c r="BT60">
        <f t="shared" si="2"/>
        <v>2.4987444465906909</v>
      </c>
      <c r="BU60">
        <f t="shared" si="3"/>
        <v>1.9762308998302198</v>
      </c>
      <c r="BV60">
        <f t="shared" si="4"/>
        <v>2.1961611898301672</v>
      </c>
      <c r="BW60">
        <f t="shared" si="5"/>
        <v>2.078524218210517</v>
      </c>
      <c r="BX60">
        <f t="shared" si="6"/>
        <v>1.9945049353821083</v>
      </c>
      <c r="BY60">
        <f t="shared" si="7"/>
        <v>1.9209014582412751</v>
      </c>
      <c r="BZ60">
        <f t="shared" si="8"/>
        <v>1.9718939635899033</v>
      </c>
      <c r="CA60">
        <f t="shared" si="9"/>
        <v>1.5415797865816281</v>
      </c>
      <c r="CB60">
        <f t="shared" si="10"/>
        <v>1.4965043542254381</v>
      </c>
      <c r="CC60">
        <f t="shared" si="11"/>
        <v>1.4920375663536141</v>
      </c>
      <c r="CD60">
        <f t="shared" si="12"/>
        <v>1.2171813006727623</v>
      </c>
      <c r="CE60">
        <f t="shared" si="13"/>
        <v>1.1119654913728434</v>
      </c>
      <c r="CF60">
        <f t="shared" si="14"/>
        <v>1.3505512454062878</v>
      </c>
      <c r="CG60">
        <f t="shared" si="15"/>
        <v>1.3122922536325925</v>
      </c>
      <c r="CH60">
        <f t="shared" si="16"/>
        <v>1.1819661146740681</v>
      </c>
      <c r="CI60">
        <f t="shared" si="17"/>
        <v>1.3491699284653813</v>
      </c>
      <c r="CJ60">
        <f t="shared" si="18"/>
        <v>1.5390967741935462</v>
      </c>
      <c r="CK60">
        <f t="shared" si="19"/>
        <v>1.6518116495948654</v>
      </c>
      <c r="CL60">
        <f t="shared" si="20"/>
        <v>1.4058189575900246</v>
      </c>
      <c r="CM60">
        <f t="shared" si="21"/>
        <v>0.97586284683058977</v>
      </c>
      <c r="CN60">
        <f t="shared" si="22"/>
        <v>1.187918129429687</v>
      </c>
      <c r="CO60">
        <f t="shared" si="23"/>
        <v>1.2353739737539597</v>
      </c>
      <c r="CP60">
        <f t="shared" si="24"/>
        <v>0.94029850746268606</v>
      </c>
      <c r="CQ60">
        <f t="shared" si="25"/>
        <v>1.4332837380100683</v>
      </c>
      <c r="CR60">
        <f t="shared" si="26"/>
        <v>1.3628952332235669</v>
      </c>
      <c r="CS60">
        <f t="shared" si="27"/>
        <v>1.0340669279469397</v>
      </c>
      <c r="CT60">
        <f t="shared" si="28"/>
        <v>1.2541573076124515</v>
      </c>
      <c r="CU60">
        <f t="shared" si="29"/>
        <v>0.98278455624268712</v>
      </c>
      <c r="CV60">
        <f t="shared" si="30"/>
        <v>1.0469208211143697</v>
      </c>
      <c r="CW60">
        <f t="shared" si="31"/>
        <v>1.1404654961208653</v>
      </c>
      <c r="CX60">
        <f t="shared" si="32"/>
        <v>1.135037748798901</v>
      </c>
      <c r="CY60">
        <f t="shared" si="33"/>
        <v>0.97527553440498616</v>
      </c>
      <c r="CZ60">
        <f t="shared" si="34"/>
        <v>0.97527553440498616</v>
      </c>
      <c r="DA60">
        <f t="shared" si="35"/>
        <v>1.4547858276044423</v>
      </c>
      <c r="DB60">
        <f t="shared" si="36"/>
        <v>1.206281833616299</v>
      </c>
      <c r="DC60">
        <f t="shared" si="37"/>
        <v>1.1080166081124223</v>
      </c>
      <c r="DD60">
        <f t="shared" si="38"/>
        <v>0.99452484742807301</v>
      </c>
      <c r="DE60">
        <f t="shared" si="39"/>
        <v>1.0422868093260949</v>
      </c>
      <c r="DF60">
        <f t="shared" si="40"/>
        <v>1.1504695794201714</v>
      </c>
      <c r="DG60">
        <f t="shared" si="41"/>
        <v>1.2374373473846547</v>
      </c>
      <c r="DH60">
        <f t="shared" si="42"/>
        <v>0.90941228457799361</v>
      </c>
      <c r="DI60">
        <f t="shared" si="43"/>
        <v>1.3339950372208425</v>
      </c>
      <c r="DJ60">
        <f t="shared" si="44"/>
        <v>1.2450620347394554</v>
      </c>
      <c r="DK60">
        <f t="shared" si="45"/>
        <v>1.0443548387096757</v>
      </c>
      <c r="DL60">
        <f t="shared" si="46"/>
        <v>1.3691503861880991</v>
      </c>
      <c r="DM60">
        <f t="shared" si="47"/>
        <v>1.0549718851731245</v>
      </c>
      <c r="DN60">
        <f t="shared" si="48"/>
        <v>1.2237252861602534</v>
      </c>
      <c r="DO60">
        <f t="shared" si="49"/>
        <v>1.1555061179087858</v>
      </c>
      <c r="DP60">
        <f t="shared" si="50"/>
        <v>1.0857927247769377</v>
      </c>
      <c r="DQ60">
        <f t="shared" si="51"/>
        <v>1.3166742389822779</v>
      </c>
      <c r="DR60">
        <f t="shared" si="52"/>
        <v>1.1791848068287036</v>
      </c>
      <c r="DS60">
        <f t="shared" si="53"/>
        <v>1.2482783617252593</v>
      </c>
      <c r="DT60">
        <f t="shared" si="60"/>
        <v>1.6644992445974203</v>
      </c>
      <c r="DU60">
        <f t="shared" si="60"/>
        <v>1.1588293700814887</v>
      </c>
      <c r="DV60">
        <f t="shared" si="54"/>
        <v>1.6644992445974203</v>
      </c>
    </row>
    <row r="61" spans="1:126">
      <c r="A61">
        <v>54</v>
      </c>
      <c r="B61">
        <v>1</v>
      </c>
      <c r="C61">
        <v>2</v>
      </c>
      <c r="E61" s="21">
        <v>60.759999999999863</v>
      </c>
      <c r="F61" s="21">
        <v>62.62000000000014</v>
      </c>
      <c r="G61" s="21">
        <v>58.279999999999859</v>
      </c>
      <c r="H61" s="21">
        <v>49.910000000000139</v>
      </c>
      <c r="I61" s="21">
        <v>68.509999999999863</v>
      </c>
      <c r="J61" s="21">
        <v>57.660000000000075</v>
      </c>
      <c r="K61" s="53">
        <v>62.929999999999794</v>
      </c>
      <c r="L61" s="21">
        <v>64.680000000000021</v>
      </c>
      <c r="M61" s="21">
        <v>99.469999999999928</v>
      </c>
      <c r="N61" s="21">
        <v>100.94000000000005</v>
      </c>
      <c r="O61" s="21">
        <v>106.33000000000003</v>
      </c>
      <c r="P61" s="21">
        <v>127.89000000000006</v>
      </c>
      <c r="Q61" s="21">
        <v>104.36999999999999</v>
      </c>
      <c r="R61" s="21">
        <v>101.42999999999996</v>
      </c>
      <c r="S61" s="21">
        <v>116.62000000000006</v>
      </c>
      <c r="T61" s="21">
        <v>111.23000000000002</v>
      </c>
      <c r="U61" s="21">
        <v>121.52</v>
      </c>
      <c r="V61" s="21">
        <v>102.90000000000008</v>
      </c>
      <c r="W61" s="21">
        <v>92.609999999999971</v>
      </c>
      <c r="X61" s="21">
        <v>73.010000000000034</v>
      </c>
      <c r="Y61" s="21">
        <v>53.409999999999961</v>
      </c>
      <c r="Z61" s="21">
        <v>78.889999999999972</v>
      </c>
      <c r="AA61" s="21">
        <v>73.5</v>
      </c>
      <c r="AB61" s="21">
        <v>77.910000000000039</v>
      </c>
      <c r="AC61" s="21">
        <v>81.830000000000084</v>
      </c>
      <c r="AD61" s="21">
        <v>76.439999999999984</v>
      </c>
      <c r="AE61" s="21">
        <v>73.499999999999929</v>
      </c>
      <c r="AF61" s="21">
        <v>66.640000000000043</v>
      </c>
      <c r="AG61" s="21">
        <v>81.339999999999975</v>
      </c>
      <c r="AH61" s="21">
        <v>81.829999999999956</v>
      </c>
      <c r="AI61" s="21">
        <v>54.880000000000017</v>
      </c>
      <c r="AJ61" s="21">
        <v>96.530000000000015</v>
      </c>
      <c r="AK61" s="21">
        <v>80.850000000000009</v>
      </c>
      <c r="AL61" s="21">
        <v>72.52</v>
      </c>
      <c r="AM61" s="21">
        <v>76.44000000000004</v>
      </c>
      <c r="AN61" s="21">
        <v>86.729999999999947</v>
      </c>
      <c r="AO61" s="21">
        <v>72.52000000000001</v>
      </c>
      <c r="AP61" s="21">
        <v>83.789999999999978</v>
      </c>
      <c r="AQ61" s="21">
        <v>89.670000000000059</v>
      </c>
      <c r="AR61" s="20">
        <f t="shared" si="55"/>
        <v>68.355000000000018</v>
      </c>
      <c r="AS61" s="20">
        <f t="shared" si="56"/>
        <v>68.355000000000018</v>
      </c>
      <c r="AT61" s="21">
        <v>73.5</v>
      </c>
      <c r="AU61" s="21">
        <v>82.80999999999996</v>
      </c>
      <c r="AV61" s="21">
        <v>73.990000000000052</v>
      </c>
      <c r="AW61" s="21">
        <v>71.539999999999978</v>
      </c>
      <c r="AX61" s="21">
        <v>73.989999999999981</v>
      </c>
      <c r="AY61" s="21">
        <v>73.010000000000034</v>
      </c>
      <c r="AZ61" s="21">
        <v>75.460000000000036</v>
      </c>
      <c r="BA61" s="21">
        <v>64.680000000000021</v>
      </c>
      <c r="BB61" s="21">
        <v>83.789999999999978</v>
      </c>
      <c r="BC61" s="21">
        <v>81.340000000000046</v>
      </c>
      <c r="BD61" s="21">
        <v>67.61999999999999</v>
      </c>
      <c r="BE61" s="21">
        <v>117.60000000000004</v>
      </c>
      <c r="BF61" s="21">
        <v>67.619999999999919</v>
      </c>
      <c r="BG61" s="21">
        <v>65.170000000000059</v>
      </c>
      <c r="BH61" s="21">
        <v>69.579999999999956</v>
      </c>
      <c r="BI61" s="21">
        <v>77.910000000000039</v>
      </c>
      <c r="BJ61" s="21">
        <v>95.060000000000031</v>
      </c>
      <c r="BK61" s="21">
        <v>73.010000000000034</v>
      </c>
      <c r="BL61" s="21">
        <v>98</v>
      </c>
      <c r="BM61" s="21">
        <v>65.659999999999968</v>
      </c>
      <c r="BN61" s="54">
        <v>67.13</v>
      </c>
      <c r="BO61" s="17">
        <f t="shared" si="57"/>
        <v>92.893684210526317</v>
      </c>
      <c r="BP61" s="26">
        <f t="shared" si="58"/>
        <v>77.636176470588225</v>
      </c>
      <c r="BQ61" s="17">
        <f t="shared" si="59"/>
        <v>82.498181818181834</v>
      </c>
      <c r="BR61">
        <f t="shared" si="0"/>
        <v>1.3296943231441014</v>
      </c>
      <c r="BS61">
        <f t="shared" si="1"/>
        <v>1.3622099757801254</v>
      </c>
      <c r="BT61">
        <f t="shared" si="2"/>
        <v>2.3056596484450447</v>
      </c>
      <c r="BU61">
        <f t="shared" si="3"/>
        <v>2.0984719864176578</v>
      </c>
      <c r="BV61">
        <f t="shared" si="4"/>
        <v>2.1370716510903427</v>
      </c>
      <c r="BW61">
        <f t="shared" si="5"/>
        <v>2.5232317253625345</v>
      </c>
      <c r="BX61">
        <f t="shared" si="6"/>
        <v>2.1241477561819453</v>
      </c>
      <c r="BY61">
        <f t="shared" si="7"/>
        <v>1.9209014582412738</v>
      </c>
      <c r="BZ61">
        <f t="shared" si="8"/>
        <v>2.4831257319280287</v>
      </c>
      <c r="CA61">
        <f t="shared" si="9"/>
        <v>2.046424628970934</v>
      </c>
      <c r="CB61">
        <f t="shared" si="10"/>
        <v>2.2357414448669202</v>
      </c>
      <c r="CC61">
        <f t="shared" si="11"/>
        <v>1.8007349938750521</v>
      </c>
      <c r="CD61">
        <f t="shared" si="12"/>
        <v>1.9170605485596</v>
      </c>
      <c r="CE61">
        <f t="shared" si="13"/>
        <v>1.36927981995499</v>
      </c>
      <c r="CF61">
        <f t="shared" si="14"/>
        <v>1.0904450796243352</v>
      </c>
      <c r="CG61">
        <f t="shared" si="15"/>
        <v>1.4984329988287048</v>
      </c>
      <c r="CH61">
        <f t="shared" si="16"/>
        <v>1.4071025174691294</v>
      </c>
      <c r="CI61">
        <f t="shared" si="17"/>
        <v>1.5773383722499676</v>
      </c>
      <c r="CJ61">
        <f t="shared" si="18"/>
        <v>1.8100645161290325</v>
      </c>
      <c r="CK61">
        <f t="shared" si="19"/>
        <v>1.7529429750802628</v>
      </c>
      <c r="CL61">
        <f t="shared" si="20"/>
        <v>1.6220987972192575</v>
      </c>
      <c r="CM61">
        <f t="shared" si="21"/>
        <v>1.2885179336792265</v>
      </c>
      <c r="CN61">
        <f t="shared" si="22"/>
        <v>1.6163476187321961</v>
      </c>
      <c r="CO61">
        <f t="shared" si="23"/>
        <v>1.5869804124377782</v>
      </c>
      <c r="CP61">
        <f t="shared" si="24"/>
        <v>1.1324025036109775</v>
      </c>
      <c r="CQ61">
        <f t="shared" si="25"/>
        <v>1.8334863401817101</v>
      </c>
      <c r="CR61">
        <f t="shared" si="26"/>
        <v>1.5508807826337154</v>
      </c>
      <c r="CS61">
        <f t="shared" si="27"/>
        <v>1.457541955582353</v>
      </c>
      <c r="CT61">
        <f t="shared" si="28"/>
        <v>1.7314030087393146</v>
      </c>
      <c r="CU61">
        <f t="shared" si="29"/>
        <v>1.5813896950450499</v>
      </c>
      <c r="CV61">
        <f t="shared" si="30"/>
        <v>1.5190615835777126</v>
      </c>
      <c r="CW61">
        <f t="shared" si="31"/>
        <v>1.7106982441812963</v>
      </c>
      <c r="CX61">
        <f t="shared" si="32"/>
        <v>1.5386067261496221</v>
      </c>
      <c r="CY61">
        <f t="shared" si="33"/>
        <v>1.2715040845747247</v>
      </c>
      <c r="CZ61">
        <f t="shared" si="34"/>
        <v>1.2715040845747247</v>
      </c>
      <c r="DA61">
        <f t="shared" si="35"/>
        <v>1.6657852987837132</v>
      </c>
      <c r="DB61">
        <f t="shared" si="36"/>
        <v>1.7574278438030564</v>
      </c>
      <c r="DC61">
        <f t="shared" si="37"/>
        <v>1.4178856595336942</v>
      </c>
      <c r="DD61">
        <f t="shared" si="38"/>
        <v>1.4969136878814315</v>
      </c>
      <c r="DE61">
        <f t="shared" si="39"/>
        <v>1.4178856595336933</v>
      </c>
      <c r="DF61">
        <f t="shared" si="40"/>
        <v>1.4906084115965703</v>
      </c>
      <c r="DG61">
        <f t="shared" si="41"/>
        <v>1.4546973396735647</v>
      </c>
      <c r="DH61">
        <f t="shared" si="42"/>
        <v>1.2249226690234205</v>
      </c>
      <c r="DI61">
        <f t="shared" si="43"/>
        <v>1.782133995037221</v>
      </c>
      <c r="DJ61">
        <f t="shared" si="44"/>
        <v>1.6146898263027307</v>
      </c>
      <c r="DK61">
        <f t="shared" si="45"/>
        <v>1.2983870967741917</v>
      </c>
      <c r="DL61">
        <f t="shared" si="46"/>
        <v>2.003634711494779</v>
      </c>
      <c r="DM61">
        <f t="shared" si="47"/>
        <v>1.5008878366380534</v>
      </c>
      <c r="DN61">
        <f t="shared" si="48"/>
        <v>1.4531737773153</v>
      </c>
      <c r="DO61">
        <f t="shared" si="49"/>
        <v>1.5479421579532788</v>
      </c>
      <c r="DP61">
        <f t="shared" si="50"/>
        <v>1.5277968428277273</v>
      </c>
      <c r="DQ61">
        <f t="shared" si="51"/>
        <v>1.8509768287142194</v>
      </c>
      <c r="DR61">
        <f t="shared" si="52"/>
        <v>1.5016968907476638</v>
      </c>
      <c r="DS61">
        <f t="shared" si="53"/>
        <v>1.522290685030806</v>
      </c>
      <c r="DT61">
        <f t="shared" si="60"/>
        <v>1.8625431124696827</v>
      </c>
      <c r="DU61">
        <f t="shared" si="60"/>
        <v>1.5356983558742876</v>
      </c>
      <c r="DV61">
        <f t="shared" si="54"/>
        <v>1.8625431124696827</v>
      </c>
    </row>
    <row r="62" spans="1:126">
      <c r="A62">
        <v>55</v>
      </c>
      <c r="B62">
        <v>1</v>
      </c>
      <c r="C62">
        <v>1</v>
      </c>
      <c r="E62" s="20">
        <v>55.179999999999715</v>
      </c>
      <c r="F62" s="20">
        <v>48.980000000000068</v>
      </c>
      <c r="G62" s="20">
        <v>55.800000000000033</v>
      </c>
      <c r="H62" s="20">
        <v>46.189999999999962</v>
      </c>
      <c r="I62" s="20">
        <v>53.94000000000014</v>
      </c>
      <c r="J62" s="20">
        <v>52.38999999999993</v>
      </c>
      <c r="K62" s="51">
        <v>53.629999999999974</v>
      </c>
      <c r="L62" s="20">
        <v>108.78000000000002</v>
      </c>
      <c r="M62" s="55">
        <f>AVERAGE(L62,N62)</f>
        <v>100.20500000000001</v>
      </c>
      <c r="N62" s="20">
        <v>91.630000000000024</v>
      </c>
      <c r="O62" s="20">
        <v>78.400000000000091</v>
      </c>
      <c r="P62" s="20">
        <v>99.47</v>
      </c>
      <c r="Q62" s="20">
        <v>91.139999999999972</v>
      </c>
      <c r="R62" s="20">
        <v>89.669999999999987</v>
      </c>
      <c r="S62" s="20">
        <v>77.419999999999987</v>
      </c>
      <c r="T62" s="20">
        <v>58.800000000000004</v>
      </c>
      <c r="U62" s="20">
        <v>68.110000000000028</v>
      </c>
      <c r="V62" s="20">
        <v>54.389999999999979</v>
      </c>
      <c r="W62" s="20">
        <v>49.979999999999947</v>
      </c>
      <c r="X62" s="20">
        <v>52.430000000000021</v>
      </c>
      <c r="Y62" s="20">
        <v>50.469999999999992</v>
      </c>
      <c r="Z62" s="20">
        <v>64.189999999999984</v>
      </c>
      <c r="AA62" s="20">
        <v>54.390000000000043</v>
      </c>
      <c r="AB62" s="20">
        <v>54.880000000000017</v>
      </c>
      <c r="AC62" s="20">
        <v>38.219999999999921</v>
      </c>
      <c r="AD62" s="20">
        <v>34.300000000000004</v>
      </c>
      <c r="AE62" s="20">
        <v>44.590000000000117</v>
      </c>
      <c r="AF62" s="20">
        <v>48.509999999999962</v>
      </c>
      <c r="AG62" s="20">
        <v>54.880000000000017</v>
      </c>
      <c r="AH62" s="20">
        <v>35.769999999999989</v>
      </c>
      <c r="AI62" s="20">
        <v>64.189999999999984</v>
      </c>
      <c r="AJ62" s="20">
        <v>54.879999999999946</v>
      </c>
      <c r="AK62" s="20">
        <v>65.660000000000039</v>
      </c>
      <c r="AL62" s="20">
        <v>51.939999999999976</v>
      </c>
      <c r="AM62" s="20">
        <v>54.389999999999979</v>
      </c>
      <c r="AN62" s="20">
        <v>68.110000000000028</v>
      </c>
      <c r="AO62" s="20">
        <v>65.660000000000039</v>
      </c>
      <c r="AP62" s="20">
        <v>60.269999999999989</v>
      </c>
      <c r="AQ62" s="20">
        <v>60.269999999999989</v>
      </c>
      <c r="AR62" s="20">
        <f t="shared" si="55"/>
        <v>54.145000000000024</v>
      </c>
      <c r="AS62" s="20">
        <f t="shared" si="56"/>
        <v>54.145000000000024</v>
      </c>
      <c r="AT62" s="20">
        <v>60.760000000000034</v>
      </c>
      <c r="AU62" s="20">
        <v>50.470000000000063</v>
      </c>
      <c r="AV62" s="20">
        <v>47.039999999999978</v>
      </c>
      <c r="AW62" s="20">
        <v>45.079999999999949</v>
      </c>
      <c r="AX62" s="20">
        <v>44.589999999999975</v>
      </c>
      <c r="AY62" s="20">
        <v>68.600000000000009</v>
      </c>
      <c r="AZ62" s="20">
        <v>70.55999999999996</v>
      </c>
      <c r="BA62" s="20">
        <v>57.33000000000002</v>
      </c>
      <c r="BB62" s="20">
        <v>43.610000000000028</v>
      </c>
      <c r="BC62" s="20">
        <v>47.529999999999944</v>
      </c>
      <c r="BD62" s="20">
        <v>49.490000000000116</v>
      </c>
      <c r="BE62" s="20">
        <v>71.540000000000035</v>
      </c>
      <c r="BF62" s="20">
        <v>52.919999999999924</v>
      </c>
      <c r="BG62" s="20">
        <v>51.45</v>
      </c>
      <c r="BH62" s="20">
        <v>55.370000000000061</v>
      </c>
      <c r="BI62" s="20">
        <v>50.959999999999965</v>
      </c>
      <c r="BJ62" s="20">
        <v>47.530000000000086</v>
      </c>
      <c r="BK62" s="20">
        <v>56.839999999999975</v>
      </c>
      <c r="BL62" s="20">
        <v>83.789999999999949</v>
      </c>
      <c r="BM62" s="20">
        <v>66.640000000000043</v>
      </c>
      <c r="BN62" s="52">
        <v>34.300000000000004</v>
      </c>
      <c r="BO62" s="17">
        <f t="shared" si="57"/>
        <v>69.309210526315795</v>
      </c>
      <c r="BP62" s="26">
        <f t="shared" si="58"/>
        <v>55.672647058823522</v>
      </c>
      <c r="BQ62" s="17">
        <f t="shared" si="59"/>
        <v>60.194272727272754</v>
      </c>
      <c r="BR62">
        <f t="shared" si="0"/>
        <v>1.1331877729257644</v>
      </c>
      <c r="BS62">
        <f t="shared" si="1"/>
        <v>2.2909895047211197</v>
      </c>
      <c r="BT62">
        <f t="shared" si="2"/>
        <v>2.3226965423990737</v>
      </c>
      <c r="BU62">
        <f t="shared" si="3"/>
        <v>1.9049235993208828</v>
      </c>
      <c r="BV62">
        <f t="shared" si="4"/>
        <v>1.5757210330620051</v>
      </c>
      <c r="BW62">
        <f t="shared" si="5"/>
        <v>1.9625135641708593</v>
      </c>
      <c r="BX62">
        <f t="shared" si="6"/>
        <v>1.8548895899053601</v>
      </c>
      <c r="BY62">
        <f t="shared" si="7"/>
        <v>1.6981882456915611</v>
      </c>
      <c r="BZ62">
        <f t="shared" si="8"/>
        <v>1.6484616203555809</v>
      </c>
      <c r="CA62">
        <f t="shared" si="9"/>
        <v>1.0818103765485112</v>
      </c>
      <c r="CB62">
        <f t="shared" si="10"/>
        <v>1.2530970195020243</v>
      </c>
      <c r="CC62">
        <f t="shared" si="11"/>
        <v>0.9518170681910979</v>
      </c>
      <c r="CD62">
        <f t="shared" si="12"/>
        <v>1.0346041055718469</v>
      </c>
      <c r="CE62">
        <f t="shared" si="13"/>
        <v>0.9833083270817714</v>
      </c>
      <c r="CF62">
        <f t="shared" si="14"/>
        <v>1.0304205798285009</v>
      </c>
      <c r="CG62">
        <f t="shared" si="15"/>
        <v>1.2192218810345363</v>
      </c>
      <c r="CH62">
        <f t="shared" si="16"/>
        <v>1.0412558629271564</v>
      </c>
      <c r="CI62">
        <f t="shared" si="17"/>
        <v>1.1110811175597253</v>
      </c>
      <c r="CJ62">
        <f t="shared" si="18"/>
        <v>0.84541935483870723</v>
      </c>
      <c r="CK62">
        <f t="shared" si="19"/>
        <v>0.78657697599755405</v>
      </c>
      <c r="CL62">
        <f t="shared" si="20"/>
        <v>0.98407327031301983</v>
      </c>
      <c r="CM62">
        <f t="shared" si="21"/>
        <v>0.93796526054590612</v>
      </c>
      <c r="CN62">
        <f t="shared" si="22"/>
        <v>1.090547790951844</v>
      </c>
      <c r="CO62">
        <f t="shared" si="23"/>
        <v>0.69371000064645405</v>
      </c>
      <c r="CP62">
        <f t="shared" si="24"/>
        <v>1.3245064997592675</v>
      </c>
      <c r="CQ62">
        <f t="shared" si="25"/>
        <v>1.0423881730982298</v>
      </c>
      <c r="CR62">
        <f t="shared" si="26"/>
        <v>1.2595031810479878</v>
      </c>
      <c r="CS62">
        <f t="shared" si="27"/>
        <v>1.0439151844035768</v>
      </c>
      <c r="CT62">
        <f t="shared" si="28"/>
        <v>1.2319598331414343</v>
      </c>
      <c r="CU62">
        <f t="shared" si="29"/>
        <v>1.2418823028884869</v>
      </c>
      <c r="CV62">
        <f t="shared" si="30"/>
        <v>1.3753665689149566</v>
      </c>
      <c r="CW62">
        <f t="shared" si="31"/>
        <v>1.2305022458146169</v>
      </c>
      <c r="CX62">
        <f t="shared" si="32"/>
        <v>1.0341455044612207</v>
      </c>
      <c r="CY62">
        <f t="shared" si="33"/>
        <v>1.0071770705771119</v>
      </c>
      <c r="CZ62">
        <f t="shared" si="34"/>
        <v>1.0071770705771119</v>
      </c>
      <c r="DA62">
        <f t="shared" si="35"/>
        <v>1.3770491803278702</v>
      </c>
      <c r="DB62">
        <f t="shared" si="36"/>
        <v>1.0710950764006812</v>
      </c>
      <c r="DC62">
        <f t="shared" si="37"/>
        <v>0.90143724049824159</v>
      </c>
      <c r="DD62">
        <f t="shared" si="38"/>
        <v>0.94326068003487384</v>
      </c>
      <c r="DE62">
        <f t="shared" si="39"/>
        <v>0.85448738422229176</v>
      </c>
      <c r="DF62">
        <f t="shared" si="40"/>
        <v>1.4005716619028172</v>
      </c>
      <c r="DG62">
        <f t="shared" si="41"/>
        <v>1.3602364734609942</v>
      </c>
      <c r="DH62">
        <f t="shared" si="42"/>
        <v>1.0857269111798502</v>
      </c>
      <c r="DI62">
        <f t="shared" si="43"/>
        <v>0.92754342431761871</v>
      </c>
      <c r="DJ62">
        <f t="shared" si="44"/>
        <v>0.94352357320099156</v>
      </c>
      <c r="DK62">
        <f t="shared" si="45"/>
        <v>0.95026881720430201</v>
      </c>
      <c r="DL62">
        <f t="shared" si="46"/>
        <v>1.2188777828259909</v>
      </c>
      <c r="DM62">
        <f t="shared" si="47"/>
        <v>1.1746078721515198</v>
      </c>
      <c r="DN62">
        <f t="shared" si="48"/>
        <v>1.1472424557752359</v>
      </c>
      <c r="DO62">
        <f t="shared" si="49"/>
        <v>1.2318131256952169</v>
      </c>
      <c r="DP62">
        <f t="shared" si="50"/>
        <v>0.99931365820178275</v>
      </c>
      <c r="DQ62">
        <f t="shared" si="51"/>
        <v>0.92548841435711116</v>
      </c>
      <c r="DR62">
        <f t="shared" si="52"/>
        <v>1.1691063042062337</v>
      </c>
      <c r="DS62">
        <f t="shared" si="53"/>
        <v>1.3015585357013384</v>
      </c>
      <c r="DT62">
        <f t="shared" si="60"/>
        <v>1.3896681329156781</v>
      </c>
      <c r="DU62">
        <f t="shared" si="60"/>
        <v>1.1012442451721502</v>
      </c>
      <c r="DV62">
        <f t="shared" si="54"/>
        <v>1.3896681329156781</v>
      </c>
    </row>
    <row r="63" spans="1:126">
      <c r="A63">
        <v>56</v>
      </c>
      <c r="B63">
        <v>0</v>
      </c>
      <c r="C63">
        <v>2</v>
      </c>
      <c r="E63" s="21">
        <v>79.670000000000073</v>
      </c>
      <c r="F63" s="21">
        <v>62.62</v>
      </c>
      <c r="G63" s="21">
        <v>63.239999999999995</v>
      </c>
      <c r="H63" s="21">
        <v>59.519999999999996</v>
      </c>
      <c r="I63" s="21">
        <v>69.44</v>
      </c>
      <c r="J63" s="21">
        <v>65.099999999999937</v>
      </c>
      <c r="K63" s="53">
        <v>64.169999999999931</v>
      </c>
      <c r="L63" s="21">
        <v>66.150000000000006</v>
      </c>
      <c r="M63" s="21">
        <v>93.590000000000046</v>
      </c>
      <c r="N63" s="21">
        <v>83.300000000000011</v>
      </c>
      <c r="O63" s="21">
        <v>86.72999999999999</v>
      </c>
      <c r="P63" s="21">
        <v>93.100000000000009</v>
      </c>
      <c r="Q63" s="21">
        <v>92.11999999999999</v>
      </c>
      <c r="R63" s="21">
        <v>97.509999999999962</v>
      </c>
      <c r="S63" s="21">
        <v>85.260000000000034</v>
      </c>
      <c r="T63" s="21">
        <v>91.139999999999972</v>
      </c>
      <c r="U63" s="21">
        <v>85.26</v>
      </c>
      <c r="V63" s="21">
        <v>96.530000000000086</v>
      </c>
      <c r="W63" s="21">
        <v>72.029999999999944</v>
      </c>
      <c r="X63" s="21">
        <v>65.660000000000039</v>
      </c>
      <c r="Y63" s="21">
        <v>78.400000000000006</v>
      </c>
      <c r="Z63" s="21">
        <v>86.730000000000089</v>
      </c>
      <c r="AA63" s="21">
        <v>83.300000000000011</v>
      </c>
      <c r="AB63" s="21">
        <v>77.419999999999987</v>
      </c>
      <c r="AC63" s="21">
        <v>74.970000000000056</v>
      </c>
      <c r="AD63" s="21">
        <v>81.339999999999975</v>
      </c>
      <c r="AE63" s="21">
        <v>77.910000000000039</v>
      </c>
      <c r="AF63" s="21">
        <v>76.439999999999984</v>
      </c>
      <c r="AG63" s="21">
        <v>73.010000000000034</v>
      </c>
      <c r="AH63" s="21">
        <v>88.690000000000055</v>
      </c>
      <c r="AI63" s="21">
        <v>58.800000000000004</v>
      </c>
      <c r="AJ63" s="21">
        <v>102.41000000000004</v>
      </c>
      <c r="AK63" s="21">
        <v>73.989999999999981</v>
      </c>
      <c r="AL63" s="21">
        <v>62.229999999999947</v>
      </c>
      <c r="AM63" s="21">
        <v>70.55999999999996</v>
      </c>
      <c r="AN63" s="21">
        <v>76.930000000000021</v>
      </c>
      <c r="AO63" s="21">
        <v>68.600000000000009</v>
      </c>
      <c r="AP63" s="21">
        <v>78.890000000000043</v>
      </c>
      <c r="AQ63" s="21">
        <v>78.889999999999972</v>
      </c>
      <c r="AR63" s="20">
        <f t="shared" si="55"/>
        <v>68.11</v>
      </c>
      <c r="AS63" s="20">
        <f t="shared" si="56"/>
        <v>68.11</v>
      </c>
      <c r="AT63" s="21">
        <v>74.480000000000018</v>
      </c>
      <c r="AU63" s="21">
        <v>81.339999999999975</v>
      </c>
      <c r="AV63" s="21">
        <v>76.44000000000004</v>
      </c>
      <c r="AW63" s="21">
        <v>80.360000000000028</v>
      </c>
      <c r="AX63" s="21">
        <v>74.480000000000018</v>
      </c>
      <c r="AY63" s="21">
        <v>74.969999999999985</v>
      </c>
      <c r="AZ63" s="21">
        <v>85.260000000000034</v>
      </c>
      <c r="BA63" s="21">
        <v>88.689999999999984</v>
      </c>
      <c r="BB63" s="21">
        <v>70.070000000000064</v>
      </c>
      <c r="BC63" s="21">
        <v>85.260000000000034</v>
      </c>
      <c r="BD63" s="21">
        <v>66.639999999999972</v>
      </c>
      <c r="BE63" s="21">
        <v>120.53999999999998</v>
      </c>
      <c r="BF63" s="21">
        <v>63.210000000000029</v>
      </c>
      <c r="BG63" s="21">
        <v>68.600000000000009</v>
      </c>
      <c r="BH63" s="21">
        <v>79.379999999999953</v>
      </c>
      <c r="BI63" s="21">
        <v>79.86999999999999</v>
      </c>
      <c r="BJ63" s="21">
        <v>79.869999999999919</v>
      </c>
      <c r="BK63" s="21">
        <v>82.320000000000064</v>
      </c>
      <c r="BL63" s="21">
        <v>100.93999999999998</v>
      </c>
      <c r="BM63" s="21">
        <v>82.320000000000064</v>
      </c>
      <c r="BN63" s="54">
        <v>24.009999999999959</v>
      </c>
      <c r="BO63" s="17">
        <f t="shared" si="57"/>
        <v>83.712631578947381</v>
      </c>
      <c r="BP63" s="26">
        <f t="shared" si="58"/>
        <v>78.126176470588248</v>
      </c>
      <c r="BQ63" s="17">
        <f t="shared" si="59"/>
        <v>79.148363636363641</v>
      </c>
      <c r="BR63">
        <f t="shared" si="0"/>
        <v>0.91592920353982221</v>
      </c>
      <c r="BS63">
        <f t="shared" si="1"/>
        <v>0.91648001477821117</v>
      </c>
      <c r="BT63">
        <f t="shared" si="2"/>
        <v>1.2938709677419358</v>
      </c>
      <c r="BU63">
        <f t="shared" si="3"/>
        <v>1.1532604181088186</v>
      </c>
      <c r="BV63">
        <f t="shared" si="4"/>
        <v>1.1641089884121518</v>
      </c>
      <c r="BW63">
        <f t="shared" si="5"/>
        <v>1.1521326623215902</v>
      </c>
      <c r="BX63">
        <f t="shared" si="6"/>
        <v>1.3694068678459936</v>
      </c>
      <c r="BY63">
        <f t="shared" si="7"/>
        <v>1.3461414569048817</v>
      </c>
      <c r="BZ63">
        <f t="shared" si="8"/>
        <v>1.1728454501685135</v>
      </c>
      <c r="CA63">
        <f t="shared" si="9"/>
        <v>1.2413793103448258</v>
      </c>
      <c r="CB63">
        <f t="shared" si="10"/>
        <v>1.2616158626812672</v>
      </c>
      <c r="CC63">
        <f t="shared" si="11"/>
        <v>1.2405860429250748</v>
      </c>
      <c r="CD63">
        <f t="shared" si="12"/>
        <v>1.1389943074003794</v>
      </c>
      <c r="CE63">
        <f t="shared" si="13"/>
        <v>0.83279076649896466</v>
      </c>
      <c r="CF63">
        <f t="shared" si="14"/>
        <v>1.043617162887696</v>
      </c>
      <c r="CG63">
        <f t="shared" si="15"/>
        <v>1.2545927961811103</v>
      </c>
      <c r="CH63">
        <f t="shared" si="16"/>
        <v>1.141825824728137</v>
      </c>
      <c r="CI63">
        <f t="shared" si="17"/>
        <v>1.091370439113784</v>
      </c>
      <c r="CJ63">
        <f t="shared" si="18"/>
        <v>0.96671036513292308</v>
      </c>
      <c r="CK63">
        <f t="shared" si="19"/>
        <v>1.0371031493051117</v>
      </c>
      <c r="CL63">
        <f t="shared" si="20"/>
        <v>1.1996304565401519</v>
      </c>
      <c r="CM63">
        <f t="shared" si="21"/>
        <v>1.126796550622803</v>
      </c>
      <c r="CN63">
        <f t="shared" si="22"/>
        <v>0.94081010265882126</v>
      </c>
      <c r="CO63">
        <f t="shared" si="23"/>
        <v>1.0527940172715675</v>
      </c>
      <c r="CP63">
        <f t="shared" si="24"/>
        <v>0.90358437167846906</v>
      </c>
      <c r="CQ63">
        <f t="shared" si="25"/>
        <v>1.2396053985353761</v>
      </c>
      <c r="CR63">
        <f t="shared" si="26"/>
        <v>0.91388928916977108</v>
      </c>
      <c r="CS63">
        <f t="shared" si="27"/>
        <v>0.97211591033351585</v>
      </c>
      <c r="CT63">
        <f t="shared" si="28"/>
        <v>1.0214490795473721</v>
      </c>
      <c r="CU63">
        <f t="shared" si="29"/>
        <v>0.90404841647570378</v>
      </c>
      <c r="CV63">
        <f t="shared" si="30"/>
        <v>0.98351254480286754</v>
      </c>
      <c r="CW63">
        <f t="shared" si="31"/>
        <v>1.09849152935716</v>
      </c>
      <c r="CX63">
        <f t="shared" si="32"/>
        <v>0.99537368044749186</v>
      </c>
      <c r="CY63">
        <f t="shared" si="33"/>
        <v>0.87417643535552281</v>
      </c>
      <c r="CZ63">
        <f t="shared" si="34"/>
        <v>0.87417643535552281</v>
      </c>
      <c r="DA63">
        <f t="shared" si="35"/>
        <v>1.1700879765395888</v>
      </c>
      <c r="DB63">
        <f t="shared" si="36"/>
        <v>1.0622959383570587</v>
      </c>
      <c r="DC63">
        <f t="shared" si="37"/>
        <v>0.97720202838027903</v>
      </c>
      <c r="DD63">
        <f t="shared" si="38"/>
        <v>1.118155886922845</v>
      </c>
      <c r="DE63">
        <f t="shared" si="39"/>
        <v>1.1037889640863514</v>
      </c>
      <c r="DF63">
        <f t="shared" si="40"/>
        <v>0.95525494276794909</v>
      </c>
      <c r="DG63">
        <f t="shared" si="41"/>
        <v>1.1180173092053505</v>
      </c>
      <c r="DH63">
        <f t="shared" si="42"/>
        <v>1.1598517872711425</v>
      </c>
      <c r="DI63">
        <f t="shared" si="43"/>
        <v>1.0687104400213527</v>
      </c>
      <c r="DJ63">
        <f t="shared" si="44"/>
        <v>1.0667055904247555</v>
      </c>
      <c r="DK63">
        <f t="shared" si="45"/>
        <v>0.89819390780842834</v>
      </c>
      <c r="DL63">
        <f t="shared" si="46"/>
        <v>1.3369812367131888</v>
      </c>
      <c r="DM63">
        <f t="shared" si="47"/>
        <v>1.04120796156486</v>
      </c>
      <c r="DN63">
        <f t="shared" si="48"/>
        <v>1.0237023403884908</v>
      </c>
      <c r="DO63">
        <f t="shared" si="49"/>
        <v>1.1414465800699793</v>
      </c>
      <c r="DP63">
        <f t="shared" si="50"/>
        <v>1.1433956861996561</v>
      </c>
      <c r="DQ63">
        <f t="shared" si="51"/>
        <v>1.1026183792738466</v>
      </c>
      <c r="DR63">
        <f t="shared" si="52"/>
        <v>1.2379878186329805</v>
      </c>
      <c r="DS63">
        <f t="shared" si="53"/>
        <v>0.97879630228198278</v>
      </c>
      <c r="DT63">
        <f t="shared" si="60"/>
        <v>1.144708480321657</v>
      </c>
      <c r="DU63">
        <f t="shared" si="60"/>
        <v>1.0515219871173589</v>
      </c>
      <c r="DV63">
        <f t="shared" si="54"/>
        <v>1.144708480321657</v>
      </c>
    </row>
    <row r="64" spans="1:126">
      <c r="A64">
        <v>57</v>
      </c>
      <c r="B64">
        <v>0</v>
      </c>
      <c r="C64">
        <v>0</v>
      </c>
      <c r="E64" s="20">
        <v>63.239999999999995</v>
      </c>
      <c r="F64" s="20">
        <v>57.659999999999926</v>
      </c>
      <c r="G64" s="20">
        <v>57.970000000000212</v>
      </c>
      <c r="H64" s="20">
        <v>55.800000000000068</v>
      </c>
      <c r="I64" s="20">
        <v>61.689999999999785</v>
      </c>
      <c r="J64" s="20">
        <v>61.690000000000076</v>
      </c>
      <c r="K64" s="51">
        <v>45.25999999999997</v>
      </c>
      <c r="L64" s="20">
        <v>58.589999999999996</v>
      </c>
      <c r="M64" s="20">
        <v>66.34</v>
      </c>
      <c r="N64" s="20">
        <v>69.440000000000111</v>
      </c>
      <c r="O64" s="20">
        <v>62.309999999999931</v>
      </c>
      <c r="P64" s="20">
        <v>77.190000000000069</v>
      </c>
      <c r="Q64" s="20">
        <v>60.759999999999785</v>
      </c>
      <c r="R64" s="20">
        <v>61.38</v>
      </c>
      <c r="S64" s="20">
        <v>69.13000000000001</v>
      </c>
      <c r="T64" s="20">
        <v>51.770000000000145</v>
      </c>
      <c r="U64" s="20">
        <v>59.829999999999863</v>
      </c>
      <c r="V64" s="20">
        <v>70.060000000000073</v>
      </c>
      <c r="W64" s="20">
        <v>54.870000000000033</v>
      </c>
      <c r="X64" s="20">
        <v>76.259999999999891</v>
      </c>
      <c r="Y64" s="20">
        <v>81.530000000000044</v>
      </c>
      <c r="Z64" s="20">
        <v>58.9</v>
      </c>
      <c r="AA64" s="20">
        <v>76.879999999999924</v>
      </c>
      <c r="AB64" s="20">
        <v>54.25</v>
      </c>
      <c r="AC64" s="20">
        <v>80.289999999999935</v>
      </c>
      <c r="AD64" s="20">
        <v>70.990000000000137</v>
      </c>
      <c r="AE64" s="20">
        <v>58.899999999999793</v>
      </c>
      <c r="AF64" s="20">
        <v>50.530000000000214</v>
      </c>
      <c r="AG64" s="20">
        <v>84.939999999999927</v>
      </c>
      <c r="AH64" s="55">
        <f>AVERAGE(AG64,AJ64)</f>
        <v>82.924999999999969</v>
      </c>
      <c r="AI64" s="55">
        <f>AVERAGE(AG64,AJ64)</f>
        <v>82.924999999999969</v>
      </c>
      <c r="AJ64" s="20">
        <v>80.910000000000011</v>
      </c>
      <c r="AK64" s="20">
        <v>69.130000000000038</v>
      </c>
      <c r="AL64" s="20">
        <v>53.319999999999936</v>
      </c>
      <c r="AM64" s="20">
        <v>69.130000000000152</v>
      </c>
      <c r="AN64" s="20">
        <v>86.79999999999994</v>
      </c>
      <c r="AO64" s="20">
        <v>65.409999999999926</v>
      </c>
      <c r="AP64" s="20">
        <v>67.890000000000285</v>
      </c>
      <c r="AQ64" s="20">
        <v>70.679999999999723</v>
      </c>
      <c r="AR64" s="20">
        <f t="shared" si="55"/>
        <v>69.285000000000039</v>
      </c>
      <c r="AS64" s="20">
        <f t="shared" si="56"/>
        <v>69.285000000000039</v>
      </c>
      <c r="AT64" s="20">
        <v>54.560000000000137</v>
      </c>
      <c r="AU64" s="20">
        <v>69.129999999999896</v>
      </c>
      <c r="AV64" s="20">
        <v>78.430000000000007</v>
      </c>
      <c r="AW64" s="20">
        <v>62</v>
      </c>
      <c r="AX64" s="20">
        <v>69.13000000000001</v>
      </c>
      <c r="AY64" s="20">
        <v>72.540000000000134</v>
      </c>
      <c r="AZ64" s="20">
        <v>73.77999999999993</v>
      </c>
      <c r="BA64" s="20">
        <v>74.089999999999932</v>
      </c>
      <c r="BB64" s="20">
        <v>58.589999999999996</v>
      </c>
      <c r="BC64" s="20">
        <v>73.160000000000011</v>
      </c>
      <c r="BD64" s="20">
        <v>75.019999999999939</v>
      </c>
      <c r="BE64" s="20">
        <v>84.320000000000149</v>
      </c>
      <c r="BF64" s="20">
        <v>57.040000000000141</v>
      </c>
      <c r="BG64" s="20">
        <v>65.409999999999783</v>
      </c>
      <c r="BH64" s="20">
        <v>69.75</v>
      </c>
      <c r="BI64" s="20">
        <v>64.480000000000146</v>
      </c>
      <c r="BJ64" s="20">
        <v>66.65000000000029</v>
      </c>
      <c r="BK64" s="20">
        <v>48.049999999999933</v>
      </c>
      <c r="BL64" s="20">
        <v>100.1299999999998</v>
      </c>
      <c r="BM64" s="20">
        <v>58.90000000000029</v>
      </c>
      <c r="BN64" s="52">
        <v>20.76999999999979</v>
      </c>
      <c r="BO64" s="17">
        <f t="shared" si="57"/>
        <v>66.356315789473683</v>
      </c>
      <c r="BP64" s="26">
        <f t="shared" si="58"/>
        <v>69.95058823529412</v>
      </c>
      <c r="BQ64" s="17">
        <f t="shared" si="59"/>
        <v>67.613818181818161</v>
      </c>
      <c r="BR64">
        <f t="shared" si="0"/>
        <v>0.64601769911504392</v>
      </c>
      <c r="BS64">
        <f t="shared" si="1"/>
        <v>0.81173944166070122</v>
      </c>
      <c r="BT64">
        <f t="shared" si="2"/>
        <v>0.91714285714285693</v>
      </c>
      <c r="BU64">
        <f t="shared" si="3"/>
        <v>0.96137339055794102</v>
      </c>
      <c r="BV64">
        <f t="shared" si="4"/>
        <v>0.83633841886269</v>
      </c>
      <c r="BW64">
        <f t="shared" si="5"/>
        <v>0.95524296675191867</v>
      </c>
      <c r="BX64">
        <f t="shared" si="6"/>
        <v>0.90322580645160977</v>
      </c>
      <c r="BY64">
        <f t="shared" si="7"/>
        <v>0.84736091298145488</v>
      </c>
      <c r="BZ64">
        <f t="shared" si="8"/>
        <v>0.95095948827292187</v>
      </c>
      <c r="CA64">
        <f t="shared" si="9"/>
        <v>0.70513722730471629</v>
      </c>
      <c r="CB64">
        <f t="shared" si="10"/>
        <v>0.88532110091742955</v>
      </c>
      <c r="CC64">
        <f t="shared" si="11"/>
        <v>0.90039840637450275</v>
      </c>
      <c r="CD64">
        <f t="shared" si="12"/>
        <v>0.86764705882353044</v>
      </c>
      <c r="CE64">
        <f t="shared" si="13"/>
        <v>0.96723460026212182</v>
      </c>
      <c r="CF64">
        <f t="shared" si="14"/>
        <v>1.0852819807427794</v>
      </c>
      <c r="CG64">
        <f t="shared" si="15"/>
        <v>0.85201793721973151</v>
      </c>
      <c r="CH64">
        <f t="shared" si="16"/>
        <v>1.0538243626062314</v>
      </c>
      <c r="CI64">
        <f t="shared" si="17"/>
        <v>0.7647487254187908</v>
      </c>
      <c r="CJ64">
        <f t="shared" si="18"/>
        <v>1.0353097934710187</v>
      </c>
      <c r="CK64">
        <f t="shared" si="19"/>
        <v>0.90513833992094961</v>
      </c>
      <c r="CL64">
        <f t="shared" si="20"/>
        <v>0.90692124105011762</v>
      </c>
      <c r="CM64">
        <f t="shared" si="21"/>
        <v>0.74485910129474731</v>
      </c>
      <c r="CN64">
        <f t="shared" si="22"/>
        <v>1.0945406125166439</v>
      </c>
      <c r="CO64">
        <f t="shared" si="23"/>
        <v>0.98436062557497639</v>
      </c>
      <c r="CP64">
        <f t="shared" si="24"/>
        <v>1.2743152044462076</v>
      </c>
      <c r="CQ64">
        <f t="shared" si="25"/>
        <v>0.97936210131332158</v>
      </c>
      <c r="CR64">
        <f t="shared" si="26"/>
        <v>0.8538608806636887</v>
      </c>
      <c r="CS64">
        <f t="shared" si="27"/>
        <v>0.83292978208232438</v>
      </c>
      <c r="CT64">
        <f t="shared" si="28"/>
        <v>1.0007479431563213</v>
      </c>
      <c r="CU64">
        <f t="shared" si="29"/>
        <v>1.0200364298724947</v>
      </c>
      <c r="CV64">
        <f t="shared" si="30"/>
        <v>0.93777777777777671</v>
      </c>
      <c r="CW64">
        <f t="shared" si="31"/>
        <v>0.94532374100719829</v>
      </c>
      <c r="CX64">
        <f t="shared" si="32"/>
        <v>0.89178617992177056</v>
      </c>
      <c r="CY64">
        <f t="shared" si="33"/>
        <v>0.88925729442970836</v>
      </c>
      <c r="CZ64">
        <f t="shared" si="34"/>
        <v>0.88925729442970836</v>
      </c>
      <c r="DA64">
        <f t="shared" si="35"/>
        <v>0.85714285714285854</v>
      </c>
      <c r="DB64">
        <f t="shared" si="36"/>
        <v>0.90283400809716474</v>
      </c>
      <c r="DC64">
        <f t="shared" si="37"/>
        <v>1.0026420079260236</v>
      </c>
      <c r="DD64">
        <f t="shared" si="38"/>
        <v>0.86268871315600248</v>
      </c>
      <c r="DE64">
        <f t="shared" si="39"/>
        <v>1.0245022970903528</v>
      </c>
      <c r="DF64">
        <f t="shared" si="40"/>
        <v>0.92429229756418796</v>
      </c>
      <c r="DG64">
        <f t="shared" si="41"/>
        <v>0.96747967479674701</v>
      </c>
      <c r="DH64">
        <f t="shared" si="42"/>
        <v>0.96891891891891857</v>
      </c>
      <c r="DI64">
        <f t="shared" si="43"/>
        <v>0.8936170212765947</v>
      </c>
      <c r="DJ64">
        <f t="shared" si="44"/>
        <v>0.91531997414350341</v>
      </c>
      <c r="DK64">
        <f t="shared" si="45"/>
        <v>1.0111420612813364</v>
      </c>
      <c r="DL64">
        <f t="shared" si="46"/>
        <v>0.93524355300859718</v>
      </c>
      <c r="DM64">
        <f t="shared" si="47"/>
        <v>0.93957446808510892</v>
      </c>
      <c r="DN64">
        <f t="shared" si="48"/>
        <v>0.97609868928295862</v>
      </c>
      <c r="DO64">
        <f t="shared" si="49"/>
        <v>1.00297176820208</v>
      </c>
      <c r="DP64">
        <f t="shared" si="50"/>
        <v>0.92307692307692513</v>
      </c>
      <c r="DQ64">
        <f t="shared" si="51"/>
        <v>0.92011412268188653</v>
      </c>
      <c r="DR64">
        <f t="shared" si="52"/>
        <v>0.72261072261072146</v>
      </c>
      <c r="DS64">
        <f t="shared" si="53"/>
        <v>0.97094188376753277</v>
      </c>
      <c r="DT64">
        <f t="shared" si="60"/>
        <v>0.90737366600974212</v>
      </c>
      <c r="DU64">
        <f t="shared" si="60"/>
        <v>0.94148446607898872</v>
      </c>
      <c r="DV64">
        <f t="shared" si="54"/>
        <v>0.90737366600974212</v>
      </c>
    </row>
    <row r="65" spans="1:126">
      <c r="A65">
        <v>58</v>
      </c>
      <c r="B65">
        <v>0</v>
      </c>
      <c r="C65">
        <v>0</v>
      </c>
      <c r="E65" s="21">
        <v>69.75</v>
      </c>
      <c r="F65" s="21">
        <v>73.160000000000011</v>
      </c>
      <c r="G65" s="21">
        <v>77.189999999999927</v>
      </c>
      <c r="H65" s="21">
        <v>63.549999999999791</v>
      </c>
      <c r="I65" s="21">
        <v>90.210000000000278</v>
      </c>
      <c r="J65" s="21">
        <v>66.33999999999979</v>
      </c>
      <c r="K65" s="53">
        <v>79.980000000000103</v>
      </c>
      <c r="L65" s="21">
        <v>82.149999999999935</v>
      </c>
      <c r="M65" s="21">
        <v>79.050000000000111</v>
      </c>
      <c r="N65" s="21">
        <v>74.09</v>
      </c>
      <c r="O65" s="21">
        <v>84.319999999999908</v>
      </c>
      <c r="P65" s="21">
        <v>93.31</v>
      </c>
      <c r="Q65" s="21">
        <v>67.580000000000211</v>
      </c>
      <c r="R65" s="21">
        <v>75.019999999999797</v>
      </c>
      <c r="S65" s="21">
        <v>75.949999999999932</v>
      </c>
      <c r="T65" s="21">
        <v>75.640000000000285</v>
      </c>
      <c r="U65" s="21">
        <v>63.860000000000007</v>
      </c>
      <c r="V65" s="21">
        <v>85.559999999999931</v>
      </c>
      <c r="W65" s="21">
        <v>60.450000000000109</v>
      </c>
      <c r="X65" s="21">
        <v>83.699999999999932</v>
      </c>
      <c r="Y65" s="21">
        <v>71.299999999999969</v>
      </c>
      <c r="Z65" s="21">
        <v>73.779999999999788</v>
      </c>
      <c r="AA65" s="21">
        <v>74.400000000000006</v>
      </c>
      <c r="AB65" s="21">
        <v>73.160000000000011</v>
      </c>
      <c r="AC65" s="21">
        <v>74.090000000000288</v>
      </c>
      <c r="AD65" s="21">
        <v>84.939999999999927</v>
      </c>
      <c r="AE65" s="21">
        <v>71.299999999999798</v>
      </c>
      <c r="AF65" s="21">
        <v>72.230000000000274</v>
      </c>
      <c r="AG65" s="21">
        <v>71.299999999999827</v>
      </c>
      <c r="AH65" s="21">
        <v>75.02</v>
      </c>
      <c r="AI65" s="21">
        <v>61.690000000000076</v>
      </c>
      <c r="AJ65" s="21">
        <v>80.909999999999926</v>
      </c>
      <c r="AK65" s="21">
        <v>80.290000000000106</v>
      </c>
      <c r="AL65" s="21">
        <v>61.070000000000142</v>
      </c>
      <c r="AM65" s="21">
        <v>69.129999999999924</v>
      </c>
      <c r="AN65" s="21">
        <v>87.729999999999862</v>
      </c>
      <c r="AO65" s="21">
        <v>69.440000000000211</v>
      </c>
      <c r="AP65" s="21">
        <v>71.609999999999928</v>
      </c>
      <c r="AQ65" s="21">
        <v>70.680000000000007</v>
      </c>
      <c r="AR65" s="20">
        <f t="shared" si="55"/>
        <v>77.655000000000001</v>
      </c>
      <c r="AS65" s="20">
        <f t="shared" si="56"/>
        <v>77.655000000000001</v>
      </c>
      <c r="AT65" s="21">
        <v>62.310000000000038</v>
      </c>
      <c r="AU65" s="21">
        <v>74.089999999999904</v>
      </c>
      <c r="AV65" s="21">
        <v>76.880000000000209</v>
      </c>
      <c r="AW65" s="21">
        <v>71.609999999999928</v>
      </c>
      <c r="AX65" s="21">
        <v>68.820000000000078</v>
      </c>
      <c r="AY65" s="21">
        <v>77.18999999999987</v>
      </c>
      <c r="AZ65" s="21">
        <v>78.430000000000064</v>
      </c>
      <c r="BA65" s="21">
        <v>71.919999999999973</v>
      </c>
      <c r="BB65" s="21">
        <v>63.86000000000007</v>
      </c>
      <c r="BC65" s="21">
        <v>76.570000000000149</v>
      </c>
      <c r="BD65" s="21">
        <v>64.479999999999862</v>
      </c>
      <c r="BE65" s="21">
        <v>90.829999999999927</v>
      </c>
      <c r="BF65" s="21">
        <v>54.870000000000211</v>
      </c>
      <c r="BG65" s="21">
        <v>66.029999999999717</v>
      </c>
      <c r="BH65" s="21">
        <v>66.960000000000079</v>
      </c>
      <c r="BI65" s="21">
        <v>65.72</v>
      </c>
      <c r="BJ65" s="21">
        <v>70.680000000000277</v>
      </c>
      <c r="BK65" s="21">
        <v>61.999999999999858</v>
      </c>
      <c r="BL65" s="21">
        <v>103.54000000000015</v>
      </c>
      <c r="BM65" s="21">
        <v>61.379999999999924</v>
      </c>
      <c r="BN65" s="54">
        <v>28.51999999999979</v>
      </c>
      <c r="BO65" s="17">
        <f t="shared" si="57"/>
        <v>76.43947368421054</v>
      </c>
      <c r="BP65" s="26">
        <f t="shared" si="58"/>
        <v>72.485294117647058</v>
      </c>
      <c r="BQ65" s="17">
        <f t="shared" si="59"/>
        <v>72.850000000000037</v>
      </c>
      <c r="BR65">
        <f t="shared" si="0"/>
        <v>1.1415929203539841</v>
      </c>
      <c r="BS65">
        <f t="shared" si="1"/>
        <v>1.1381531853972786</v>
      </c>
      <c r="BT65">
        <f t="shared" si="2"/>
        <v>1.0928571428571441</v>
      </c>
      <c r="BU65">
        <f t="shared" si="3"/>
        <v>1.025751072961373</v>
      </c>
      <c r="BV65">
        <f t="shared" si="4"/>
        <v>1.1317614424410531</v>
      </c>
      <c r="BW65">
        <f t="shared" si="5"/>
        <v>1.154731457800511</v>
      </c>
      <c r="BX65">
        <f t="shared" si="6"/>
        <v>1.0046082949308788</v>
      </c>
      <c r="BY65">
        <f t="shared" si="7"/>
        <v>1.0356633380884421</v>
      </c>
      <c r="BZ65">
        <f t="shared" si="8"/>
        <v>1.0447761194029848</v>
      </c>
      <c r="CA65">
        <f t="shared" si="9"/>
        <v>1.0302603800140775</v>
      </c>
      <c r="CB65">
        <f t="shared" si="10"/>
        <v>0.94495412844036752</v>
      </c>
      <c r="CC65">
        <f t="shared" si="11"/>
        <v>1.0996015936254968</v>
      </c>
      <c r="CD65">
        <f t="shared" si="12"/>
        <v>0.95588235294117885</v>
      </c>
      <c r="CE65">
        <f t="shared" si="13"/>
        <v>1.0615989515072075</v>
      </c>
      <c r="CF65">
        <f t="shared" si="14"/>
        <v>0.94910591471801897</v>
      </c>
      <c r="CG65">
        <f t="shared" si="15"/>
        <v>1.0672645739910291</v>
      </c>
      <c r="CH65">
        <f t="shared" si="16"/>
        <v>1.0198300283286121</v>
      </c>
      <c r="CI65">
        <f t="shared" si="17"/>
        <v>1.0313182811361981</v>
      </c>
      <c r="CJ65">
        <f t="shared" si="18"/>
        <v>0.95536309127248897</v>
      </c>
      <c r="CK65">
        <f t="shared" si="19"/>
        <v>1.0830039525691681</v>
      </c>
      <c r="CL65">
        <f t="shared" si="20"/>
        <v>1.0978520286396167</v>
      </c>
      <c r="CM65">
        <f t="shared" si="21"/>
        <v>1.0647372429550679</v>
      </c>
      <c r="CN65">
        <f t="shared" si="22"/>
        <v>0.91877496671104997</v>
      </c>
      <c r="CO65">
        <f t="shared" si="23"/>
        <v>0.89052437902483872</v>
      </c>
      <c r="CP65">
        <f t="shared" si="24"/>
        <v>0.94799523620484394</v>
      </c>
      <c r="CQ65">
        <f t="shared" si="25"/>
        <v>0.97936210131332047</v>
      </c>
      <c r="CR65">
        <f t="shared" si="26"/>
        <v>0.99170389278876925</v>
      </c>
      <c r="CS65">
        <f t="shared" si="27"/>
        <v>0.95399515738499119</v>
      </c>
      <c r="CT65">
        <f t="shared" si="28"/>
        <v>1.000747943156318</v>
      </c>
      <c r="CU65">
        <f t="shared" si="29"/>
        <v>1.0309653916211274</v>
      </c>
      <c r="CV65">
        <f t="shared" si="30"/>
        <v>0.99555555555555852</v>
      </c>
      <c r="CW65">
        <f t="shared" si="31"/>
        <v>0.99712230215827247</v>
      </c>
      <c r="CX65">
        <f t="shared" si="32"/>
        <v>0.89178617992177411</v>
      </c>
      <c r="CY65">
        <f t="shared" si="33"/>
        <v>0.99668435013262557</v>
      </c>
      <c r="CZ65">
        <f t="shared" si="34"/>
        <v>0.99668435013262557</v>
      </c>
      <c r="DA65">
        <f t="shared" si="35"/>
        <v>0.97889610389610371</v>
      </c>
      <c r="DB65">
        <f t="shared" si="36"/>
        <v>0.96761133603238747</v>
      </c>
      <c r="DC65">
        <f t="shared" si="37"/>
        <v>0.98282694848084795</v>
      </c>
      <c r="DD65">
        <f t="shared" si="38"/>
        <v>0.99640546369518179</v>
      </c>
      <c r="DE65">
        <f t="shared" si="39"/>
        <v>1.0199081163859127</v>
      </c>
      <c r="DF65">
        <f t="shared" si="40"/>
        <v>0.98354180381829914</v>
      </c>
      <c r="DG65">
        <f t="shared" si="41"/>
        <v>1.0284552845528463</v>
      </c>
      <c r="DH65">
        <f t="shared" si="42"/>
        <v>0.9405405405405407</v>
      </c>
      <c r="DI65">
        <f t="shared" si="43"/>
        <v>0.97399527186761237</v>
      </c>
      <c r="DJ65">
        <f t="shared" si="44"/>
        <v>0.95798319327731252</v>
      </c>
      <c r="DK65">
        <f t="shared" si="45"/>
        <v>0.86908077994428801</v>
      </c>
      <c r="DL65">
        <f t="shared" si="46"/>
        <v>1.0074498567335231</v>
      </c>
      <c r="DM65">
        <f t="shared" si="47"/>
        <v>0.90382978723404617</v>
      </c>
      <c r="DN65">
        <f t="shared" si="48"/>
        <v>0.98535080956052123</v>
      </c>
      <c r="DO65">
        <f t="shared" si="49"/>
        <v>0.96285289747399794</v>
      </c>
      <c r="DP65">
        <f t="shared" si="50"/>
        <v>0.94082840236686383</v>
      </c>
      <c r="DQ65">
        <f t="shared" si="51"/>
        <v>0.97574893009986063</v>
      </c>
      <c r="DR65">
        <f t="shared" si="52"/>
        <v>0.93240093240093003</v>
      </c>
      <c r="DS65">
        <f t="shared" si="53"/>
        <v>1.0040080160320652</v>
      </c>
      <c r="DT65">
        <f t="shared" si="60"/>
        <v>1.045253411668464</v>
      </c>
      <c r="DU65">
        <f t="shared" si="60"/>
        <v>0.97559977910948381</v>
      </c>
      <c r="DV65">
        <f t="shared" si="54"/>
        <v>1.045253411668464</v>
      </c>
    </row>
    <row r="66" spans="1:126">
      <c r="A66">
        <v>59</v>
      </c>
      <c r="B66">
        <v>0</v>
      </c>
      <c r="C66">
        <v>1</v>
      </c>
      <c r="E66" s="20">
        <v>58.9</v>
      </c>
      <c r="F66" s="20">
        <v>65.099999999999966</v>
      </c>
      <c r="G66" s="20">
        <v>66.030000000000044</v>
      </c>
      <c r="H66" s="20">
        <v>61.999999999999936</v>
      </c>
      <c r="I66" s="20">
        <v>73.160000000000068</v>
      </c>
      <c r="J66" s="20">
        <v>67.27</v>
      </c>
      <c r="K66" s="51">
        <v>77.810000000000045</v>
      </c>
      <c r="L66" s="20">
        <v>121.03000000000003</v>
      </c>
      <c r="M66" s="20">
        <v>139.15999999999997</v>
      </c>
      <c r="N66" s="20">
        <v>112.69999999999997</v>
      </c>
      <c r="O66" s="20">
        <v>133.28000000000009</v>
      </c>
      <c r="P66" s="20">
        <v>128.37999999999997</v>
      </c>
      <c r="Q66" s="20">
        <v>124.95</v>
      </c>
      <c r="R66" s="20">
        <v>125.44000000000005</v>
      </c>
      <c r="S66" s="20">
        <v>123.96999999999993</v>
      </c>
      <c r="T66" s="20">
        <v>114.66000000000004</v>
      </c>
      <c r="U66" s="20">
        <v>112.69999999999993</v>
      </c>
      <c r="V66" s="20">
        <v>125.44000000000005</v>
      </c>
      <c r="W66" s="20">
        <v>109.27000000000007</v>
      </c>
      <c r="X66" s="20">
        <v>107.80000000000001</v>
      </c>
      <c r="Y66" s="20">
        <v>110.73999999999998</v>
      </c>
      <c r="Z66" s="20">
        <v>112.21000000000004</v>
      </c>
      <c r="AA66" s="20">
        <v>101.91999999999999</v>
      </c>
      <c r="AB66" s="20">
        <v>88.690000000000055</v>
      </c>
      <c r="AC66" s="20">
        <v>104.37000000000006</v>
      </c>
      <c r="AD66" s="20">
        <v>110.25000000000001</v>
      </c>
      <c r="AE66" s="20">
        <v>72.52</v>
      </c>
      <c r="AF66" s="20">
        <v>74.480000000000018</v>
      </c>
      <c r="AG66" s="20">
        <v>73.010000000000034</v>
      </c>
      <c r="AH66" s="20">
        <v>100.94000000000005</v>
      </c>
      <c r="AI66" s="20">
        <v>59.779999999999951</v>
      </c>
      <c r="AJ66" s="20">
        <v>102.41000000000004</v>
      </c>
      <c r="AK66" s="20">
        <v>93.589999999999975</v>
      </c>
      <c r="AL66" s="20">
        <v>72.52</v>
      </c>
      <c r="AM66" s="20">
        <v>67.130000000000024</v>
      </c>
      <c r="AN66" s="20">
        <v>85.75</v>
      </c>
      <c r="AO66" s="20">
        <v>70.069999999999993</v>
      </c>
      <c r="AP66" s="20">
        <v>88.689999999999984</v>
      </c>
      <c r="AQ66" s="20">
        <v>80.360000000000028</v>
      </c>
      <c r="AR66" s="20">
        <f t="shared" si="55"/>
        <v>74.969999999999985</v>
      </c>
      <c r="AS66" s="20">
        <f t="shared" si="56"/>
        <v>74.969999999999985</v>
      </c>
      <c r="AT66" s="20">
        <v>80.850000000000009</v>
      </c>
      <c r="AU66" s="20">
        <v>89.669999999999987</v>
      </c>
      <c r="AV66" s="20">
        <v>86.239999999999981</v>
      </c>
      <c r="AW66" s="20">
        <v>89.670000000000059</v>
      </c>
      <c r="AX66" s="20">
        <v>76.930000000000021</v>
      </c>
      <c r="AY66" s="20">
        <v>84.77</v>
      </c>
      <c r="AZ66" s="20">
        <v>81.339999999999975</v>
      </c>
      <c r="BA66" s="20">
        <v>82.80999999999996</v>
      </c>
      <c r="BB66" s="20">
        <v>72.520000000000067</v>
      </c>
      <c r="BC66" s="20">
        <v>79.869999999999919</v>
      </c>
      <c r="BD66" s="20">
        <v>72.520000000000067</v>
      </c>
      <c r="BE66" s="20">
        <v>111.22999999999995</v>
      </c>
      <c r="BF66" s="20">
        <v>68.600000000000009</v>
      </c>
      <c r="BG66" s="20">
        <v>69.580000000000084</v>
      </c>
      <c r="BH66" s="20">
        <v>60.269999999999989</v>
      </c>
      <c r="BI66" s="20">
        <v>67.61999999999999</v>
      </c>
      <c r="BJ66" s="20">
        <v>75.460000000000036</v>
      </c>
      <c r="BK66" s="20">
        <v>81.339999999999975</v>
      </c>
      <c r="BL66" s="20">
        <v>102.9</v>
      </c>
      <c r="BM66" s="20">
        <v>74.969999999999985</v>
      </c>
      <c r="BN66" s="52">
        <v>37.240000000000045</v>
      </c>
      <c r="BO66" s="17">
        <f t="shared" si="57"/>
        <v>116.15578947368421</v>
      </c>
      <c r="BP66" s="26">
        <f t="shared" si="58"/>
        <v>80.158235294117645</v>
      </c>
      <c r="BQ66" s="17">
        <f t="shared" si="59"/>
        <v>91.719090909090909</v>
      </c>
      <c r="BR66">
        <f t="shared" si="0"/>
        <v>1.1106194690265494</v>
      </c>
      <c r="BS66">
        <f t="shared" si="1"/>
        <v>1.6768189900016162</v>
      </c>
      <c r="BT66">
        <f t="shared" si="2"/>
        <v>1.9238709677419343</v>
      </c>
      <c r="BU66">
        <f t="shared" si="3"/>
        <v>1.560293506853107</v>
      </c>
      <c r="BV66">
        <f t="shared" si="4"/>
        <v>1.7889132477294096</v>
      </c>
      <c r="BW66">
        <f t="shared" si="5"/>
        <v>1.5887303027802975</v>
      </c>
      <c r="BX66">
        <f t="shared" si="6"/>
        <v>1.8574401664932363</v>
      </c>
      <c r="BY66">
        <f t="shared" si="7"/>
        <v>1.7317196631540199</v>
      </c>
      <c r="BZ66">
        <f t="shared" si="8"/>
        <v>1.7053442465093887</v>
      </c>
      <c r="CA66">
        <f t="shared" si="9"/>
        <v>1.5617352614015563</v>
      </c>
      <c r="CB66">
        <f t="shared" si="10"/>
        <v>1.6676531518200648</v>
      </c>
      <c r="CC66">
        <f t="shared" si="11"/>
        <v>1.6121321166945126</v>
      </c>
      <c r="CD66">
        <f t="shared" si="12"/>
        <v>1.7278621125869724</v>
      </c>
      <c r="CE66">
        <f t="shared" si="13"/>
        <v>1.3672684226102398</v>
      </c>
      <c r="CF66">
        <f t="shared" si="14"/>
        <v>1.4741092425788702</v>
      </c>
      <c r="CG66">
        <f t="shared" si="15"/>
        <v>1.6231737306523957</v>
      </c>
      <c r="CH66">
        <f t="shared" si="16"/>
        <v>1.3970574796673674</v>
      </c>
      <c r="CI66">
        <f t="shared" si="17"/>
        <v>1.2502408194911079</v>
      </c>
      <c r="CJ66">
        <f t="shared" si="18"/>
        <v>1.3458124691066182</v>
      </c>
      <c r="CK66">
        <f t="shared" si="19"/>
        <v>1.4057120999617483</v>
      </c>
      <c r="CL66">
        <f t="shared" si="20"/>
        <v>1.1166371545153608</v>
      </c>
      <c r="CM66">
        <f t="shared" si="21"/>
        <v>1.097904331376065</v>
      </c>
      <c r="CN66">
        <f t="shared" si="22"/>
        <v>0.94081010265882126</v>
      </c>
      <c r="CO66">
        <f t="shared" si="23"/>
        <v>1.1982075555687453</v>
      </c>
      <c r="CP66">
        <f t="shared" si="24"/>
        <v>0.91864411120644274</v>
      </c>
      <c r="CQ66">
        <f t="shared" si="25"/>
        <v>1.2396053985353761</v>
      </c>
      <c r="CR66">
        <f t="shared" si="26"/>
        <v>1.1559791670955382</v>
      </c>
      <c r="CS66">
        <f t="shared" si="27"/>
        <v>1.1328594860579564</v>
      </c>
      <c r="CT66">
        <f t="shared" si="28"/>
        <v>0.9717953048471536</v>
      </c>
      <c r="CU66">
        <f t="shared" si="29"/>
        <v>1.0076972795111345</v>
      </c>
      <c r="CV66">
        <f t="shared" si="30"/>
        <v>1.0045878136200717</v>
      </c>
      <c r="CW66">
        <f t="shared" si="31"/>
        <v>1.2349501044325828</v>
      </c>
      <c r="CX66">
        <f t="shared" si="32"/>
        <v>1.0139210161080048</v>
      </c>
      <c r="CY66">
        <f t="shared" si="33"/>
        <v>0.96222298280140262</v>
      </c>
      <c r="CZ66">
        <f t="shared" si="34"/>
        <v>0.96222298280140262</v>
      </c>
      <c r="DA66">
        <f t="shared" si="35"/>
        <v>1.2701612903225796</v>
      </c>
      <c r="DB66">
        <f t="shared" si="36"/>
        <v>1.1710852814418178</v>
      </c>
      <c r="DC66">
        <f t="shared" si="37"/>
        <v>1.1024843397110833</v>
      </c>
      <c r="DD66">
        <f t="shared" si="38"/>
        <v>1.2476983372370773</v>
      </c>
      <c r="DE66">
        <f t="shared" si="39"/>
        <v>1.140097811589192</v>
      </c>
      <c r="DF66">
        <f t="shared" si="40"/>
        <v>1.0801248699271584</v>
      </c>
      <c r="DG66">
        <f t="shared" si="41"/>
        <v>1.0666142145292417</v>
      </c>
      <c r="DH66">
        <f t="shared" si="42"/>
        <v>1.0829555361813428</v>
      </c>
      <c r="DI66">
        <f t="shared" si="43"/>
        <v>1.1060779379241972</v>
      </c>
      <c r="DJ66">
        <f t="shared" si="44"/>
        <v>0.99927017953583286</v>
      </c>
      <c r="DK66">
        <f t="shared" si="45"/>
        <v>0.97744631143858507</v>
      </c>
      <c r="DL66">
        <f t="shared" si="46"/>
        <v>1.2337184582678609</v>
      </c>
      <c r="DM66">
        <f t="shared" si="47"/>
        <v>1.1299931365820182</v>
      </c>
      <c r="DN66">
        <f t="shared" si="48"/>
        <v>1.0383266595368992</v>
      </c>
      <c r="DO66">
        <f t="shared" si="49"/>
        <v>0.8666538848679477</v>
      </c>
      <c r="DP66">
        <f t="shared" si="50"/>
        <v>0.96802824966596657</v>
      </c>
      <c r="DQ66">
        <f t="shared" si="51"/>
        <v>1.0417376098660898</v>
      </c>
      <c r="DR66">
        <f t="shared" si="52"/>
        <v>1.2232498684111579</v>
      </c>
      <c r="DS66">
        <f t="shared" si="53"/>
        <v>0.99780205572435154</v>
      </c>
      <c r="DT66">
        <f t="shared" si="60"/>
        <v>1.5883447305510605</v>
      </c>
      <c r="DU66">
        <f t="shared" si="60"/>
        <v>1.07887203326817</v>
      </c>
      <c r="DV66">
        <f t="shared" si="54"/>
        <v>1.5883447305510605</v>
      </c>
    </row>
    <row r="67" spans="1:126">
      <c r="A67">
        <v>60</v>
      </c>
      <c r="B67">
        <v>0</v>
      </c>
      <c r="C67">
        <v>2</v>
      </c>
      <c r="E67" s="21">
        <v>71.299999999999855</v>
      </c>
      <c r="F67" s="21">
        <v>80.91000000000021</v>
      </c>
      <c r="G67" s="21">
        <v>75.33</v>
      </c>
      <c r="H67" s="21">
        <v>74.090000000000074</v>
      </c>
      <c r="I67" s="21">
        <v>86.489999999999782</v>
      </c>
      <c r="J67" s="21">
        <v>72.230000000000146</v>
      </c>
      <c r="K67" s="53">
        <v>76.879999999999896</v>
      </c>
      <c r="L67" s="21">
        <v>58.310000000000031</v>
      </c>
      <c r="M67" s="21">
        <v>83.789999999999978</v>
      </c>
      <c r="N67" s="21">
        <v>98.980000000000018</v>
      </c>
      <c r="O67" s="21">
        <v>87.220000000000027</v>
      </c>
      <c r="P67" s="21">
        <v>109.27000000000002</v>
      </c>
      <c r="Q67" s="21">
        <v>89.670000000000059</v>
      </c>
      <c r="R67" s="21">
        <v>99.47</v>
      </c>
      <c r="S67" s="21">
        <v>92.120000000000061</v>
      </c>
      <c r="T67" s="21">
        <v>89.17999999999995</v>
      </c>
      <c r="U67" s="21">
        <v>80.359999999999971</v>
      </c>
      <c r="V67" s="21">
        <v>93.590000000000046</v>
      </c>
      <c r="W67" s="21">
        <v>83.300000000000011</v>
      </c>
      <c r="X67" s="21">
        <v>76.439999999999984</v>
      </c>
      <c r="Y67" s="21">
        <v>78.399999999999977</v>
      </c>
      <c r="Z67" s="21">
        <v>129.85000000000002</v>
      </c>
      <c r="AA67" s="21">
        <v>49.97999999999999</v>
      </c>
      <c r="AB67" s="21">
        <v>64.680000000000021</v>
      </c>
      <c r="AC67" s="21">
        <v>90.65</v>
      </c>
      <c r="AD67" s="21">
        <v>77.909999999999897</v>
      </c>
      <c r="AE67" s="21">
        <v>65.170000000000059</v>
      </c>
      <c r="AF67" s="21">
        <v>73.989999999999981</v>
      </c>
      <c r="AG67" s="21">
        <v>63.7</v>
      </c>
      <c r="AH67" s="21">
        <v>103.38999999999999</v>
      </c>
      <c r="AI67" s="21">
        <v>50.960000000000029</v>
      </c>
      <c r="AJ67" s="21">
        <v>97.509999999999962</v>
      </c>
      <c r="AK67" s="21">
        <v>91.139999999999972</v>
      </c>
      <c r="AL67" s="21">
        <v>69.089999999999975</v>
      </c>
      <c r="AM67" s="21">
        <v>71.539999999999992</v>
      </c>
      <c r="AN67" s="21">
        <v>85.75</v>
      </c>
      <c r="AO67" s="21">
        <v>74.480000000000061</v>
      </c>
      <c r="AP67" s="21">
        <v>84.769999999999925</v>
      </c>
      <c r="AQ67" s="21">
        <v>65.170000000000059</v>
      </c>
      <c r="AR67" s="20">
        <f t="shared" si="55"/>
        <v>75.214999999999975</v>
      </c>
      <c r="AS67" s="20">
        <f t="shared" si="56"/>
        <v>75.214999999999975</v>
      </c>
      <c r="AT67" s="21">
        <v>75.95</v>
      </c>
      <c r="AU67" s="21">
        <v>93.589999999999975</v>
      </c>
      <c r="AV67" s="21">
        <v>74.480000000000018</v>
      </c>
      <c r="AW67" s="21">
        <v>87.220000000000056</v>
      </c>
      <c r="AX67" s="21">
        <v>80.360000000000028</v>
      </c>
      <c r="AY67" s="21">
        <v>77.419999999999987</v>
      </c>
      <c r="AZ67" s="21">
        <v>89.17999999999995</v>
      </c>
      <c r="BA67" s="21">
        <v>86.240000000000123</v>
      </c>
      <c r="BB67" s="21">
        <v>86.729999999999947</v>
      </c>
      <c r="BC67" s="21">
        <v>79.870000000000061</v>
      </c>
      <c r="BD67" s="21">
        <v>86.239999999999981</v>
      </c>
      <c r="BE67" s="21">
        <v>117.60000000000001</v>
      </c>
      <c r="BF67" s="21">
        <v>79.870000000000061</v>
      </c>
      <c r="BG67" s="21">
        <v>59.779999999999951</v>
      </c>
      <c r="BH67" s="21">
        <v>73.990000000000052</v>
      </c>
      <c r="BI67" s="21">
        <v>73.989999999999981</v>
      </c>
      <c r="BJ67" s="21">
        <v>89.669999999999916</v>
      </c>
      <c r="BK67" s="21">
        <v>62.230000000000089</v>
      </c>
      <c r="BL67" s="21">
        <v>112.20999999999997</v>
      </c>
      <c r="BM67" s="21">
        <v>65.169999999999987</v>
      </c>
      <c r="BN67" s="54">
        <v>41.650000000000048</v>
      </c>
      <c r="BO67" s="17">
        <f t="shared" si="57"/>
        <v>85.956315789473706</v>
      </c>
      <c r="BP67" s="26">
        <f t="shared" si="58"/>
        <v>80.40323529411765</v>
      </c>
      <c r="BQ67" s="17">
        <f t="shared" si="59"/>
        <v>81.340000000000018</v>
      </c>
      <c r="BR67">
        <f t="shared" si="0"/>
        <v>1.0973451327433614</v>
      </c>
      <c r="BS67">
        <f t="shared" si="1"/>
        <v>0.80786016117486803</v>
      </c>
      <c r="BT67">
        <f t="shared" si="2"/>
        <v>1.1583870967741929</v>
      </c>
      <c r="BU67">
        <f t="shared" si="3"/>
        <v>1.3703447321057729</v>
      </c>
      <c r="BV67">
        <f t="shared" si="4"/>
        <v>1.1706858753523339</v>
      </c>
      <c r="BW67">
        <f t="shared" si="5"/>
        <v>1.3522399141984982</v>
      </c>
      <c r="BX67">
        <f t="shared" si="6"/>
        <v>1.3329864724245588</v>
      </c>
      <c r="BY67">
        <f t="shared" si="7"/>
        <v>1.3731995766416636</v>
      </c>
      <c r="BZ67">
        <f t="shared" si="8"/>
        <v>1.2672123254694287</v>
      </c>
      <c r="CA67">
        <f t="shared" si="9"/>
        <v>1.2146829810900981</v>
      </c>
      <c r="CB67">
        <f t="shared" si="10"/>
        <v>1.1891092039064812</v>
      </c>
      <c r="CC67">
        <f t="shared" si="11"/>
        <v>1.2028016964400465</v>
      </c>
      <c r="CD67">
        <f t="shared" si="12"/>
        <v>1.3172043010752699</v>
      </c>
      <c r="CE67">
        <f t="shared" si="13"/>
        <v>0.96951760875998794</v>
      </c>
      <c r="CF67">
        <f t="shared" si="14"/>
        <v>1.0436171628876956</v>
      </c>
      <c r="CG67">
        <f t="shared" si="15"/>
        <v>1.8783451468248245</v>
      </c>
      <c r="CH67">
        <f t="shared" si="16"/>
        <v>0.68509549483688204</v>
      </c>
      <c r="CI67">
        <f t="shared" si="17"/>
        <v>0.91177783520898448</v>
      </c>
      <c r="CJ67">
        <f t="shared" si="18"/>
        <v>1.1688981539188932</v>
      </c>
      <c r="CK67">
        <f t="shared" si="19"/>
        <v>0.99336988397296744</v>
      </c>
      <c r="CL67">
        <f t="shared" si="20"/>
        <v>1.0034644699361024</v>
      </c>
      <c r="CM67">
        <f t="shared" si="21"/>
        <v>1.0906812765643796</v>
      </c>
      <c r="CN67">
        <f t="shared" si="22"/>
        <v>0.82084102916541413</v>
      </c>
      <c r="CO67">
        <f t="shared" si="23"/>
        <v>1.2272902632281801</v>
      </c>
      <c r="CP67">
        <f t="shared" si="24"/>
        <v>0.78310645545467361</v>
      </c>
      <c r="CQ67">
        <f t="shared" si="25"/>
        <v>1.1802941354475582</v>
      </c>
      <c r="CR67">
        <f t="shared" si="26"/>
        <v>1.1257179323548172</v>
      </c>
      <c r="CS67">
        <f t="shared" si="27"/>
        <v>1.0792782941498094</v>
      </c>
      <c r="CT67">
        <f t="shared" si="28"/>
        <v>1.0356358723188639</v>
      </c>
      <c r="CU67">
        <f t="shared" si="29"/>
        <v>1.0076972795111345</v>
      </c>
      <c r="CV67">
        <f t="shared" si="30"/>
        <v>1.0678136200716855</v>
      </c>
      <c r="CW67">
        <f t="shared" si="31"/>
        <v>1.1803666744024126</v>
      </c>
      <c r="CX67">
        <f t="shared" si="32"/>
        <v>0.82226521428271171</v>
      </c>
      <c r="CY67">
        <f t="shared" si="33"/>
        <v>0.96536750235304103</v>
      </c>
      <c r="CZ67">
        <f t="shared" si="34"/>
        <v>0.96536750235304103</v>
      </c>
      <c r="DA67">
        <f t="shared" si="35"/>
        <v>1.1931818181818172</v>
      </c>
      <c r="DB67">
        <f t="shared" si="36"/>
        <v>1.2222802664228809</v>
      </c>
      <c r="DC67">
        <f t="shared" si="37"/>
        <v>0.95214556611411783</v>
      </c>
      <c r="DD67">
        <f t="shared" si="38"/>
        <v>1.2136082187333319</v>
      </c>
      <c r="DE67">
        <f t="shared" si="39"/>
        <v>1.1909301980931688</v>
      </c>
      <c r="DF67">
        <f t="shared" si="40"/>
        <v>0.98647242455775142</v>
      </c>
      <c r="DG67">
        <f t="shared" si="41"/>
        <v>1.1694204038814575</v>
      </c>
      <c r="DH67">
        <f t="shared" si="42"/>
        <v>1.1278116826503946</v>
      </c>
      <c r="DI67">
        <f t="shared" si="43"/>
        <v>1.3228094257606933</v>
      </c>
      <c r="DJ67">
        <f t="shared" si="44"/>
        <v>0.99927017953583464</v>
      </c>
      <c r="DK67">
        <f t="shared" si="45"/>
        <v>1.1623685865756133</v>
      </c>
      <c r="DL67">
        <f t="shared" si="46"/>
        <v>1.30437193825677</v>
      </c>
      <c r="DM67">
        <f t="shared" si="47"/>
        <v>1.3156348661633506</v>
      </c>
      <c r="DN67">
        <f t="shared" si="48"/>
        <v>0.89208346805282701</v>
      </c>
      <c r="DO67">
        <f t="shared" si="49"/>
        <v>1.0639409480899205</v>
      </c>
      <c r="DP67">
        <f t="shared" si="50"/>
        <v>1.0592193166634851</v>
      </c>
      <c r="DQ67">
        <f t="shared" si="51"/>
        <v>1.2379089779577543</v>
      </c>
      <c r="DR67">
        <f t="shared" si="52"/>
        <v>0.93585983908564663</v>
      </c>
      <c r="DS67">
        <f t="shared" si="53"/>
        <v>1.088079384575602</v>
      </c>
      <c r="DT67">
        <f t="shared" si="60"/>
        <v>1.1753892066888734</v>
      </c>
      <c r="DU67">
        <f t="shared" si="60"/>
        <v>1.0821695565629488</v>
      </c>
      <c r="DV67">
        <f t="shared" si="54"/>
        <v>1.1753892066888734</v>
      </c>
    </row>
    <row r="68" spans="1:126">
      <c r="A68">
        <v>61</v>
      </c>
      <c r="B68">
        <v>0</v>
      </c>
      <c r="C68">
        <v>1</v>
      </c>
      <c r="E68" s="20">
        <v>66.03</v>
      </c>
      <c r="F68" s="20">
        <v>64.789999999999893</v>
      </c>
      <c r="G68" s="20">
        <v>66.959999999999894</v>
      </c>
      <c r="H68" s="20">
        <v>55.180000000000149</v>
      </c>
      <c r="I68" s="20">
        <v>68.199999999999932</v>
      </c>
      <c r="J68" s="20">
        <v>62.619999999999933</v>
      </c>
      <c r="K68" s="51">
        <v>69.439999999999927</v>
      </c>
      <c r="L68" s="20">
        <v>111.71999999999996</v>
      </c>
      <c r="M68" s="20">
        <v>117.60000000000007</v>
      </c>
      <c r="N68" s="20">
        <v>68.110000000000014</v>
      </c>
      <c r="O68" s="20">
        <v>122.49999999999994</v>
      </c>
      <c r="P68" s="20">
        <v>109.27</v>
      </c>
      <c r="Q68" s="20">
        <v>100.93999999999998</v>
      </c>
      <c r="R68" s="20">
        <v>95.550000000000011</v>
      </c>
      <c r="S68" s="20">
        <v>107.80000000000001</v>
      </c>
      <c r="T68" s="20">
        <v>101.42999999999995</v>
      </c>
      <c r="U68" s="20">
        <v>94.57</v>
      </c>
      <c r="V68" s="20">
        <v>102.40999999999997</v>
      </c>
      <c r="W68" s="20">
        <v>79.86999999999999</v>
      </c>
      <c r="X68" s="20">
        <v>90.65</v>
      </c>
      <c r="Y68" s="20">
        <v>100.45000000000007</v>
      </c>
      <c r="Z68" s="20">
        <v>96.529999999999944</v>
      </c>
      <c r="AA68" s="20">
        <v>91.140000000000043</v>
      </c>
      <c r="AB68" s="20">
        <v>91.139999999999972</v>
      </c>
      <c r="AC68" s="20">
        <v>103.38999999999999</v>
      </c>
      <c r="AD68" s="20">
        <v>84.770000000000039</v>
      </c>
      <c r="AE68" s="20">
        <v>59.289999999999978</v>
      </c>
      <c r="AF68" s="20">
        <v>65.169999999999987</v>
      </c>
      <c r="AG68" s="20">
        <v>71.540000000000049</v>
      </c>
      <c r="AH68" s="20">
        <v>87.710000000000036</v>
      </c>
      <c r="AI68" s="20">
        <v>61.739999999999974</v>
      </c>
      <c r="AJ68" s="20">
        <v>102.41000000000004</v>
      </c>
      <c r="AK68" s="20">
        <v>78.400000000000006</v>
      </c>
      <c r="AL68" s="20">
        <v>67.619999999999919</v>
      </c>
      <c r="AM68" s="20">
        <v>58.310000000000031</v>
      </c>
      <c r="AN68" s="20">
        <v>75.460000000000036</v>
      </c>
      <c r="AO68" s="20">
        <v>80.359999999999971</v>
      </c>
      <c r="AP68" s="20">
        <v>70.069999999999993</v>
      </c>
      <c r="AQ68" s="20">
        <v>87.709999999999965</v>
      </c>
      <c r="AR68" s="20">
        <f t="shared" si="55"/>
        <v>73.745000000000033</v>
      </c>
      <c r="AS68" s="20">
        <f t="shared" si="56"/>
        <v>73.745000000000033</v>
      </c>
      <c r="AT68" s="20">
        <v>90.649999999999935</v>
      </c>
      <c r="AU68" s="20">
        <v>73.5</v>
      </c>
      <c r="AV68" s="20">
        <v>73.990000000000052</v>
      </c>
      <c r="AW68" s="20">
        <v>90.160000000000039</v>
      </c>
      <c r="AX68" s="20">
        <v>66.150000000000006</v>
      </c>
      <c r="AY68" s="20">
        <v>83.29999999999994</v>
      </c>
      <c r="AZ68" s="20">
        <v>78.890000000000114</v>
      </c>
      <c r="BA68" s="20">
        <v>87.709999999999894</v>
      </c>
      <c r="BB68" s="20">
        <v>75.95</v>
      </c>
      <c r="BC68" s="20">
        <v>71.539999999999978</v>
      </c>
      <c r="BD68" s="20">
        <v>83.300000000000011</v>
      </c>
      <c r="BE68" s="20">
        <v>98.489999999999981</v>
      </c>
      <c r="BF68" s="20">
        <v>66.150000000000006</v>
      </c>
      <c r="BG68" s="20">
        <v>65.660000000000039</v>
      </c>
      <c r="BH68" s="20">
        <v>74.480000000000018</v>
      </c>
      <c r="BI68" s="20">
        <v>61.739999999999974</v>
      </c>
      <c r="BJ68" s="20">
        <v>85.260000000000034</v>
      </c>
      <c r="BK68" s="20">
        <v>77.420000000000059</v>
      </c>
      <c r="BL68" s="20">
        <v>104.85999999999997</v>
      </c>
      <c r="BM68" s="20">
        <v>67.130000000000024</v>
      </c>
      <c r="BN68" s="52">
        <v>36.259999999999962</v>
      </c>
      <c r="BO68" s="17">
        <f t="shared" si="57"/>
        <v>98.412631578947369</v>
      </c>
      <c r="BP68" s="26">
        <f t="shared" si="58"/>
        <v>77.131764705882347</v>
      </c>
      <c r="BQ68" s="17">
        <f t="shared" si="59"/>
        <v>83.558363636363637</v>
      </c>
      <c r="BR68">
        <f t="shared" si="0"/>
        <v>0.9911504424778752</v>
      </c>
      <c r="BS68">
        <f t="shared" si="1"/>
        <v>1.5478329138476448</v>
      </c>
      <c r="BT68">
        <f t="shared" si="2"/>
        <v>1.6258064516129036</v>
      </c>
      <c r="BU68">
        <f t="shared" si="3"/>
        <v>0.94295998892426947</v>
      </c>
      <c r="BV68">
        <f t="shared" si="4"/>
        <v>1.6442217350454114</v>
      </c>
      <c r="BW68">
        <f t="shared" si="5"/>
        <v>1.3522399141984978</v>
      </c>
      <c r="BX68">
        <f t="shared" si="6"/>
        <v>1.5005202913631632</v>
      </c>
      <c r="BY68">
        <f t="shared" si="7"/>
        <v>1.3190833371681008</v>
      </c>
      <c r="BZ68">
        <f t="shared" si="8"/>
        <v>1.4829080404429478</v>
      </c>
      <c r="CA68">
        <f t="shared" si="9"/>
        <v>1.3815350389321448</v>
      </c>
      <c r="CB68">
        <f t="shared" si="10"/>
        <v>1.3993785143533595</v>
      </c>
      <c r="CC68">
        <f t="shared" si="11"/>
        <v>1.3161547358951284</v>
      </c>
      <c r="CD68">
        <f t="shared" si="12"/>
        <v>1.2629664769133466</v>
      </c>
      <c r="CE68">
        <f t="shared" si="13"/>
        <v>1.1497484462858836</v>
      </c>
      <c r="CF68">
        <f t="shared" si="14"/>
        <v>1.3371344899498614</v>
      </c>
      <c r="CG68">
        <f t="shared" si="15"/>
        <v>1.3963546940546798</v>
      </c>
      <c r="CH68">
        <f t="shared" si="16"/>
        <v>1.2492917847025504</v>
      </c>
      <c r="CI68">
        <f t="shared" si="17"/>
        <v>1.2847778587035681</v>
      </c>
      <c r="CJ68">
        <f t="shared" si="18"/>
        <v>1.333175732307494</v>
      </c>
      <c r="CK68">
        <f t="shared" si="19"/>
        <v>1.0808364146372558</v>
      </c>
      <c r="CL68">
        <f t="shared" si="20"/>
        <v>0.91292632227269344</v>
      </c>
      <c r="CM68">
        <f t="shared" si="21"/>
        <v>0.96066628995405634</v>
      </c>
      <c r="CN68">
        <f t="shared" si="22"/>
        <v>0.9218676173703888</v>
      </c>
      <c r="CO68">
        <f t="shared" si="23"/>
        <v>1.0411609342077932</v>
      </c>
      <c r="CP68">
        <f t="shared" si="24"/>
        <v>0.94876359026239199</v>
      </c>
      <c r="CQ68">
        <f t="shared" si="25"/>
        <v>1.2396053985353761</v>
      </c>
      <c r="CR68">
        <f t="shared" si="26"/>
        <v>0.968359511703069</v>
      </c>
      <c r="CS68">
        <f t="shared" si="27"/>
        <v>1.0563149261891742</v>
      </c>
      <c r="CT68">
        <f t="shared" si="28"/>
        <v>0.844114169903732</v>
      </c>
      <c r="CU68">
        <f t="shared" si="29"/>
        <v>0.88677360596979871</v>
      </c>
      <c r="CV68">
        <f t="shared" si="30"/>
        <v>1.1521146953405015</v>
      </c>
      <c r="CW68">
        <f t="shared" si="31"/>
        <v>0.97567881178927818</v>
      </c>
      <c r="CX68">
        <f t="shared" si="32"/>
        <v>1.1066576944105655</v>
      </c>
      <c r="CY68">
        <f t="shared" si="33"/>
        <v>0.94650038504321043</v>
      </c>
      <c r="CZ68">
        <f t="shared" si="34"/>
        <v>0.94650038504321043</v>
      </c>
      <c r="DA68">
        <f t="shared" si="35"/>
        <v>1.4241202346041033</v>
      </c>
      <c r="DB68">
        <f t="shared" si="36"/>
        <v>0.95990596839493281</v>
      </c>
      <c r="DC68">
        <f t="shared" si="37"/>
        <v>0.945881450547578</v>
      </c>
      <c r="DD68">
        <f t="shared" si="38"/>
        <v>1.254516360937826</v>
      </c>
      <c r="DE68">
        <f t="shared" si="39"/>
        <v>0.98033888257669355</v>
      </c>
      <c r="DF68">
        <f t="shared" si="40"/>
        <v>1.0613943808532762</v>
      </c>
      <c r="DG68">
        <f t="shared" si="41"/>
        <v>1.034487280356676</v>
      </c>
      <c r="DH68">
        <f t="shared" si="42"/>
        <v>1.1470357454228415</v>
      </c>
      <c r="DI68">
        <f t="shared" si="43"/>
        <v>1.1583924349881785</v>
      </c>
      <c r="DJ68">
        <f t="shared" si="44"/>
        <v>0.89505181725295524</v>
      </c>
      <c r="DK68">
        <f t="shared" si="45"/>
        <v>1.122742384760536</v>
      </c>
      <c r="DL68">
        <f t="shared" si="46"/>
        <v>1.0924114982900446</v>
      </c>
      <c r="DM68">
        <f t="shared" si="47"/>
        <v>1.089636238846946</v>
      </c>
      <c r="DN68">
        <f t="shared" si="48"/>
        <v>0.97982938294327038</v>
      </c>
      <c r="DO68">
        <f t="shared" si="49"/>
        <v>1.0709869146335618</v>
      </c>
      <c r="DP68">
        <f t="shared" si="50"/>
        <v>0.88385188012979532</v>
      </c>
      <c r="DQ68">
        <f t="shared" si="51"/>
        <v>1.1770282085499975</v>
      </c>
      <c r="DR68">
        <f t="shared" si="52"/>
        <v>1.1642980675238745</v>
      </c>
      <c r="DS68">
        <f t="shared" si="53"/>
        <v>1.0168078091667199</v>
      </c>
      <c r="DT68">
        <f t="shared" si="60"/>
        <v>1.3457201358310051</v>
      </c>
      <c r="DU68">
        <f t="shared" si="60"/>
        <v>1.0381379219797278</v>
      </c>
      <c r="DV68">
        <f t="shared" si="54"/>
        <v>1.3457201358310051</v>
      </c>
    </row>
    <row r="69" spans="1:126">
      <c r="A69">
        <v>62</v>
      </c>
      <c r="B69">
        <v>0</v>
      </c>
      <c r="C69">
        <v>0</v>
      </c>
      <c r="E69" s="21">
        <v>75.020000000000081</v>
      </c>
      <c r="F69" s="21">
        <v>72.229999999999933</v>
      </c>
      <c r="G69" s="21">
        <v>65.719999999999928</v>
      </c>
      <c r="H69" s="21">
        <v>62</v>
      </c>
      <c r="I69" s="21">
        <v>75.64</v>
      </c>
      <c r="J69" s="21">
        <v>67.579999999999856</v>
      </c>
      <c r="K69" s="53">
        <v>70.370000000000076</v>
      </c>
      <c r="L69" s="21">
        <v>66.34</v>
      </c>
      <c r="M69" s="21">
        <v>62.62</v>
      </c>
      <c r="N69" s="21">
        <v>67.58000000000014</v>
      </c>
      <c r="O69" s="21">
        <v>68.199999999999974</v>
      </c>
      <c r="P69" s="21">
        <v>76.569999999999936</v>
      </c>
      <c r="Q69" s="21">
        <v>65.719999999999928</v>
      </c>
      <c r="R69" s="21">
        <v>66.650000000000063</v>
      </c>
      <c r="S69" s="21">
        <v>72.23</v>
      </c>
      <c r="T69" s="21">
        <v>67.270000000000138</v>
      </c>
      <c r="U69" s="21">
        <v>61.689999999999721</v>
      </c>
      <c r="V69" s="21">
        <v>73.160000000000139</v>
      </c>
      <c r="W69" s="21">
        <v>57.659999999999926</v>
      </c>
      <c r="X69" s="21">
        <v>70.680000000000064</v>
      </c>
      <c r="Y69" s="21">
        <v>66.959999999999923</v>
      </c>
      <c r="Z69" s="21">
        <v>70.680000000000007</v>
      </c>
      <c r="AA69" s="21">
        <v>61.07</v>
      </c>
      <c r="AB69" s="21">
        <v>66.960000000000221</v>
      </c>
      <c r="AC69" s="21">
        <v>66.029999999999859</v>
      </c>
      <c r="AD69" s="21">
        <v>74.710000000000136</v>
      </c>
      <c r="AE69" s="21">
        <v>59.519999999999932</v>
      </c>
      <c r="AF69" s="21">
        <v>68.819999999999794</v>
      </c>
      <c r="AG69" s="21">
        <v>64.789999999999992</v>
      </c>
      <c r="AH69" s="21">
        <v>80.600000000000151</v>
      </c>
      <c r="AI69" s="21">
        <v>55.800000000000004</v>
      </c>
      <c r="AJ69" s="21">
        <v>81.840000000000046</v>
      </c>
      <c r="AK69" s="21">
        <v>79.05</v>
      </c>
      <c r="AL69" s="21">
        <v>62.619999999999727</v>
      </c>
      <c r="AM69" s="21">
        <v>68.820000000000206</v>
      </c>
      <c r="AN69" s="21">
        <v>78.120000000000076</v>
      </c>
      <c r="AO69" s="21">
        <v>69.749999999999858</v>
      </c>
      <c r="AP69" s="21">
        <v>68.2</v>
      </c>
      <c r="AQ69" s="21">
        <v>84.009999999999863</v>
      </c>
      <c r="AR69" s="20">
        <f t="shared" si="55"/>
        <v>75.02000000000011</v>
      </c>
      <c r="AS69" s="20">
        <f t="shared" si="56"/>
        <v>75.02000000000011</v>
      </c>
      <c r="AT69" s="21">
        <v>65.410000000000011</v>
      </c>
      <c r="AU69" s="21">
        <v>70.680000000000007</v>
      </c>
      <c r="AV69" s="21">
        <v>71.299999999999855</v>
      </c>
      <c r="AW69" s="21">
        <v>74.400000000000006</v>
      </c>
      <c r="AX69" s="21">
        <v>66.649999999999935</v>
      </c>
      <c r="AY69" s="21">
        <v>71.920000000000172</v>
      </c>
      <c r="AZ69" s="21">
        <v>78.12</v>
      </c>
      <c r="BA69" s="21">
        <v>68.819999999999965</v>
      </c>
      <c r="BB69" s="21">
        <v>67.27</v>
      </c>
      <c r="BC69" s="21">
        <v>84.010000000000076</v>
      </c>
      <c r="BD69" s="21">
        <v>75.33</v>
      </c>
      <c r="BE69" s="21">
        <v>81.219999999999928</v>
      </c>
      <c r="BF69" s="21">
        <v>57.349999999999859</v>
      </c>
      <c r="BG69" s="21">
        <v>70.369999999999933</v>
      </c>
      <c r="BH69" s="21">
        <v>61.690000000000282</v>
      </c>
      <c r="BI69" s="21">
        <v>70.679999999999865</v>
      </c>
      <c r="BJ69" s="21">
        <v>65.72</v>
      </c>
      <c r="BK69" s="21">
        <v>66.030000000000143</v>
      </c>
      <c r="BL69" s="21">
        <v>93.620000000000147</v>
      </c>
      <c r="BM69" s="21">
        <v>67.579999999999714</v>
      </c>
      <c r="BN69" s="54">
        <v>35.650000000000212</v>
      </c>
      <c r="BO69" s="17">
        <f t="shared" si="57"/>
        <v>67.514736842105279</v>
      </c>
      <c r="BP69" s="26">
        <f t="shared" si="58"/>
        <v>71.54617647058825</v>
      </c>
      <c r="BQ69" s="17">
        <f t="shared" si="59"/>
        <v>69.428727272727258</v>
      </c>
      <c r="BR69">
        <f t="shared" si="0"/>
        <v>1.0044247787610632</v>
      </c>
      <c r="BS69">
        <f t="shared" si="1"/>
        <v>0.91911238367931258</v>
      </c>
      <c r="BT69">
        <f t="shared" si="2"/>
        <v>0.86571428571428544</v>
      </c>
      <c r="BU69">
        <f t="shared" si="3"/>
        <v>0.935622317596568</v>
      </c>
      <c r="BV69">
        <f t="shared" si="4"/>
        <v>0.91539528432732298</v>
      </c>
      <c r="BW69">
        <f t="shared" si="5"/>
        <v>0.94757033248081723</v>
      </c>
      <c r="BX69">
        <f t="shared" si="6"/>
        <v>0.97695852534562111</v>
      </c>
      <c r="BY69">
        <f t="shared" si="7"/>
        <v>0.92011412268188375</v>
      </c>
      <c r="BZ69">
        <f t="shared" si="8"/>
        <v>0.99360341151386</v>
      </c>
      <c r="CA69">
        <f t="shared" si="9"/>
        <v>0.91625615763546897</v>
      </c>
      <c r="CB69">
        <f t="shared" si="10"/>
        <v>0.91284403669724401</v>
      </c>
      <c r="CC69">
        <f t="shared" si="11"/>
        <v>0.9402390438247028</v>
      </c>
      <c r="CD69">
        <f t="shared" si="12"/>
        <v>0.91176470588235237</v>
      </c>
      <c r="CE69">
        <f t="shared" si="13"/>
        <v>0.89646133682831008</v>
      </c>
      <c r="CF69">
        <f t="shared" si="14"/>
        <v>0.89133425034387803</v>
      </c>
      <c r="CG69">
        <f t="shared" si="15"/>
        <v>1.0224215246636779</v>
      </c>
      <c r="CH69">
        <f t="shared" si="16"/>
        <v>0.83711048158640244</v>
      </c>
      <c r="CI69">
        <f t="shared" si="17"/>
        <v>0.94391842680262494</v>
      </c>
      <c r="CJ69">
        <f t="shared" si="18"/>
        <v>0.85143237841438879</v>
      </c>
      <c r="CK69">
        <f t="shared" si="19"/>
        <v>0.95256916996047525</v>
      </c>
      <c r="CL69">
        <f t="shared" si="20"/>
        <v>0.91646778042959476</v>
      </c>
      <c r="CM69">
        <f t="shared" si="21"/>
        <v>1.0144706778370105</v>
      </c>
      <c r="CN69">
        <f t="shared" si="22"/>
        <v>0.83488681757656469</v>
      </c>
      <c r="CO69">
        <f t="shared" si="23"/>
        <v>0.95676172953082028</v>
      </c>
      <c r="CP69">
        <f t="shared" si="24"/>
        <v>0.857483128225486</v>
      </c>
      <c r="CQ69">
        <f t="shared" si="25"/>
        <v>0.99061913696060155</v>
      </c>
      <c r="CR69">
        <f t="shared" si="26"/>
        <v>0.9763880025526479</v>
      </c>
      <c r="CS69">
        <f t="shared" si="27"/>
        <v>0.97820823244551736</v>
      </c>
      <c r="CT69">
        <f t="shared" si="28"/>
        <v>0.9962602842184014</v>
      </c>
      <c r="CU69">
        <f t="shared" si="29"/>
        <v>0.9180327868852467</v>
      </c>
      <c r="CV69">
        <f t="shared" si="30"/>
        <v>0.999999999999998</v>
      </c>
      <c r="CW69">
        <f t="shared" si="31"/>
        <v>0.94964028776978426</v>
      </c>
      <c r="CX69">
        <f t="shared" si="32"/>
        <v>1.0599739243807034</v>
      </c>
      <c r="CY69">
        <f t="shared" si="33"/>
        <v>0.96286472148541213</v>
      </c>
      <c r="CZ69">
        <f t="shared" si="34"/>
        <v>0.96286472148541213</v>
      </c>
      <c r="DA69">
        <f t="shared" si="35"/>
        <v>1.027597402597402</v>
      </c>
      <c r="DB69">
        <f t="shared" si="36"/>
        <v>0.92307692307692324</v>
      </c>
      <c r="DC69">
        <f t="shared" si="37"/>
        <v>0.91149273447820145</v>
      </c>
      <c r="DD69">
        <f t="shared" si="38"/>
        <v>1.0352264557872031</v>
      </c>
      <c r="DE69">
        <f t="shared" si="39"/>
        <v>0.98774885145482327</v>
      </c>
      <c r="DF69">
        <f t="shared" si="40"/>
        <v>0.91639236339697316</v>
      </c>
      <c r="DG69">
        <f t="shared" si="41"/>
        <v>1.024390243902439</v>
      </c>
      <c r="DH69">
        <f t="shared" si="42"/>
        <v>0.9</v>
      </c>
      <c r="DI69">
        <f t="shared" si="43"/>
        <v>1.0260047281323865</v>
      </c>
      <c r="DJ69">
        <f t="shared" si="44"/>
        <v>1.0510665804783459</v>
      </c>
      <c r="DK69">
        <f t="shared" si="45"/>
        <v>1.0153203342618387</v>
      </c>
      <c r="DL69">
        <f t="shared" si="46"/>
        <v>0.90085959885386702</v>
      </c>
      <c r="DM69">
        <f t="shared" si="47"/>
        <v>0.94468085106382771</v>
      </c>
      <c r="DN69">
        <f t="shared" si="48"/>
        <v>1.0501156515034697</v>
      </c>
      <c r="DO69">
        <f t="shared" si="49"/>
        <v>0.88707280832095481</v>
      </c>
      <c r="DP69">
        <f t="shared" si="50"/>
        <v>1.0118343195266253</v>
      </c>
      <c r="DQ69">
        <f t="shared" si="51"/>
        <v>0.90727532097004226</v>
      </c>
      <c r="DR69">
        <f t="shared" si="52"/>
        <v>0.99300699300699491</v>
      </c>
      <c r="DS69">
        <f t="shared" si="53"/>
        <v>0.90781563126252607</v>
      </c>
      <c r="DT69">
        <f t="shared" si="60"/>
        <v>0.92321421931357606</v>
      </c>
      <c r="DU69">
        <f t="shared" si="60"/>
        <v>0.96295993291473225</v>
      </c>
      <c r="DV69">
        <f t="shared" si="54"/>
        <v>0.92321421931357606</v>
      </c>
    </row>
    <row r="70" spans="1:126">
      <c r="A70">
        <v>63</v>
      </c>
      <c r="B70">
        <v>0</v>
      </c>
      <c r="C70">
        <v>2</v>
      </c>
      <c r="E70" s="20">
        <v>74.399999999999864</v>
      </c>
      <c r="F70" s="20">
        <v>64.17</v>
      </c>
      <c r="G70" s="20">
        <v>69.13000000000001</v>
      </c>
      <c r="H70" s="20">
        <v>63.550000000000033</v>
      </c>
      <c r="I70" s="20">
        <v>75.639999999999901</v>
      </c>
      <c r="J70" s="20">
        <v>54.25</v>
      </c>
      <c r="K70" s="51">
        <v>69.75</v>
      </c>
      <c r="L70" s="20">
        <v>83.790000000000049</v>
      </c>
      <c r="M70" s="20">
        <v>88.200000000000088</v>
      </c>
      <c r="N70" s="20">
        <v>96.529999999999987</v>
      </c>
      <c r="O70" s="20">
        <v>110.25000000000001</v>
      </c>
      <c r="P70" s="20">
        <v>113.68000000000002</v>
      </c>
      <c r="Q70" s="20">
        <v>97.02</v>
      </c>
      <c r="R70" s="20">
        <v>98</v>
      </c>
      <c r="S70" s="20">
        <v>105.84000000000005</v>
      </c>
      <c r="T70" s="20">
        <v>111.22999999999995</v>
      </c>
      <c r="U70" s="20">
        <v>107.31000000000002</v>
      </c>
      <c r="V70" s="20">
        <v>113.18999999999998</v>
      </c>
      <c r="W70" s="20">
        <v>100.93999999999998</v>
      </c>
      <c r="X70" s="20">
        <v>86.240000000000052</v>
      </c>
      <c r="Y70" s="20">
        <v>99.960000000000036</v>
      </c>
      <c r="Z70" s="20">
        <v>97.020000000000067</v>
      </c>
      <c r="AA70" s="20">
        <v>95.550000000000011</v>
      </c>
      <c r="AB70" s="20">
        <v>78.889999999999972</v>
      </c>
      <c r="AC70" s="20">
        <v>99.47</v>
      </c>
      <c r="AD70" s="20">
        <v>99.960000000000036</v>
      </c>
      <c r="AE70" s="20">
        <v>79.86999999999999</v>
      </c>
      <c r="AF70" s="20">
        <v>77.910000000000039</v>
      </c>
      <c r="AG70" s="20">
        <v>71.050000000000011</v>
      </c>
      <c r="AH70" s="20">
        <v>99.47</v>
      </c>
      <c r="AI70" s="20">
        <v>67.130000000000024</v>
      </c>
      <c r="AJ70" s="20">
        <v>110.25000000000001</v>
      </c>
      <c r="AK70" s="20">
        <v>90.160000000000039</v>
      </c>
      <c r="AL70" s="20">
        <v>70.070000000000064</v>
      </c>
      <c r="AM70" s="20">
        <v>77.419999999999987</v>
      </c>
      <c r="AN70" s="20">
        <v>76.930000000000021</v>
      </c>
      <c r="AO70" s="20">
        <v>73.010000000000048</v>
      </c>
      <c r="AP70" s="20">
        <v>88.689999999999984</v>
      </c>
      <c r="AQ70" s="20">
        <v>79.380000000000024</v>
      </c>
      <c r="AR70" s="20">
        <f t="shared" si="55"/>
        <v>72.029999999999987</v>
      </c>
      <c r="AS70" s="20">
        <f t="shared" si="56"/>
        <v>72.029999999999987</v>
      </c>
      <c r="AT70" s="20">
        <v>90.65</v>
      </c>
      <c r="AU70" s="20">
        <v>90.160000000000039</v>
      </c>
      <c r="AV70" s="20">
        <v>58.800000000000004</v>
      </c>
      <c r="AW70" s="20">
        <v>88.689999999999984</v>
      </c>
      <c r="AX70" s="20">
        <v>86.240000000000052</v>
      </c>
      <c r="AY70" s="20">
        <v>72.030000000000015</v>
      </c>
      <c r="AZ70" s="20">
        <v>113.68000000000002</v>
      </c>
      <c r="BA70" s="20">
        <v>79.380000000000024</v>
      </c>
      <c r="BB70" s="20">
        <v>93.589999999999975</v>
      </c>
      <c r="BC70" s="20">
        <v>82.810000000000031</v>
      </c>
      <c r="BD70" s="20">
        <v>85.260000000000034</v>
      </c>
      <c r="BE70" s="20">
        <v>137.69000000000011</v>
      </c>
      <c r="BF70" s="20">
        <v>61.739999999999974</v>
      </c>
      <c r="BG70" s="20">
        <v>79.86999999999999</v>
      </c>
      <c r="BH70" s="20">
        <v>83.789999999999978</v>
      </c>
      <c r="BI70" s="20">
        <v>78.400000000000006</v>
      </c>
      <c r="BJ70" s="20">
        <v>93.589999999999975</v>
      </c>
      <c r="BK70" s="20">
        <v>84.77</v>
      </c>
      <c r="BL70" s="20">
        <v>104.85999999999997</v>
      </c>
      <c r="BM70" s="20">
        <v>79.870000000000061</v>
      </c>
      <c r="BN70" s="52">
        <v>49</v>
      </c>
      <c r="BO70" s="17">
        <f t="shared" si="57"/>
        <v>99.108947368421056</v>
      </c>
      <c r="BP70" s="26">
        <f t="shared" si="58"/>
        <v>84.452941176470603</v>
      </c>
      <c r="BQ70" s="17">
        <f t="shared" si="59"/>
        <v>88.788000000000025</v>
      </c>
      <c r="BR70">
        <f t="shared" si="0"/>
        <v>0.99557522123893827</v>
      </c>
      <c r="BS70">
        <f t="shared" si="1"/>
        <v>1.1608746853857348</v>
      </c>
      <c r="BT70">
        <f t="shared" si="2"/>
        <v>1.2193548387096782</v>
      </c>
      <c r="BU70">
        <f t="shared" si="3"/>
        <v>1.3364253080437483</v>
      </c>
      <c r="BV70">
        <f t="shared" si="4"/>
        <v>1.4797995615408712</v>
      </c>
      <c r="BW70">
        <f t="shared" si="5"/>
        <v>1.4068146192558366</v>
      </c>
      <c r="BX70">
        <f t="shared" si="6"/>
        <v>1.4422476586888657</v>
      </c>
      <c r="BY70">
        <f t="shared" si="7"/>
        <v>1.3529059868390776</v>
      </c>
      <c r="BZ70">
        <f t="shared" si="8"/>
        <v>1.4559460760712581</v>
      </c>
      <c r="CA70">
        <f t="shared" si="9"/>
        <v>1.515016685205782</v>
      </c>
      <c r="CB70">
        <f t="shared" si="10"/>
        <v>1.5878958271678021</v>
      </c>
      <c r="CC70">
        <f t="shared" si="11"/>
        <v>1.4546973396735632</v>
      </c>
      <c r="CD70">
        <f t="shared" si="12"/>
        <v>1.5961416824794441</v>
      </c>
      <c r="CE70">
        <f t="shared" si="13"/>
        <v>1.0938147380881924</v>
      </c>
      <c r="CF70">
        <f t="shared" si="14"/>
        <v>1.3306118826818127</v>
      </c>
      <c r="CG70">
        <f t="shared" si="15"/>
        <v>1.4034427889483601</v>
      </c>
      <c r="CH70">
        <f t="shared" si="16"/>
        <v>1.3097413871881571</v>
      </c>
      <c r="CI70">
        <f t="shared" si="17"/>
        <v>1.1120926626412606</v>
      </c>
      <c r="CJ70">
        <f t="shared" si="18"/>
        <v>1.2826287851110016</v>
      </c>
      <c r="CK70">
        <f t="shared" si="19"/>
        <v>1.2745123039653188</v>
      </c>
      <c r="CL70">
        <f t="shared" si="20"/>
        <v>1.2298098390946204</v>
      </c>
      <c r="CM70">
        <f t="shared" si="21"/>
        <v>1.1484657150578577</v>
      </c>
      <c r="CN70">
        <f t="shared" si="22"/>
        <v>0.91555345560757739</v>
      </c>
      <c r="CO70">
        <f t="shared" si="23"/>
        <v>1.1807579309730833</v>
      </c>
      <c r="CP70">
        <f t="shared" si="24"/>
        <v>1.0315921576662526</v>
      </c>
      <c r="CQ70">
        <f t="shared" si="25"/>
        <v>1.3345034194758831</v>
      </c>
      <c r="CR70">
        <f t="shared" si="26"/>
        <v>1.1136134384585297</v>
      </c>
      <c r="CS70">
        <f t="shared" si="27"/>
        <v>1.0945872061235671</v>
      </c>
      <c r="CT70">
        <f t="shared" si="28"/>
        <v>1.1207566289478115</v>
      </c>
      <c r="CU70">
        <f t="shared" si="29"/>
        <v>0.90404841647570378</v>
      </c>
      <c r="CV70">
        <f t="shared" si="30"/>
        <v>1.046738351254481</v>
      </c>
      <c r="CW70">
        <f t="shared" si="31"/>
        <v>1.2349501044325828</v>
      </c>
      <c r="CX70">
        <f t="shared" si="32"/>
        <v>1.0015561256676633</v>
      </c>
      <c r="CY70">
        <f t="shared" si="33"/>
        <v>0.92448874818173976</v>
      </c>
      <c r="CZ70">
        <f t="shared" si="34"/>
        <v>0.92448874818173976</v>
      </c>
      <c r="DA70">
        <f t="shared" si="35"/>
        <v>1.4241202346041044</v>
      </c>
      <c r="DB70">
        <f t="shared" si="36"/>
        <v>1.1774846545644515</v>
      </c>
      <c r="DC70">
        <f t="shared" si="37"/>
        <v>0.75169386798482973</v>
      </c>
      <c r="DD70">
        <f t="shared" si="38"/>
        <v>1.2340622898355782</v>
      </c>
      <c r="DE70">
        <f t="shared" si="39"/>
        <v>1.2780714320999864</v>
      </c>
      <c r="DF70">
        <f t="shared" si="40"/>
        <v>0.91779396462018681</v>
      </c>
      <c r="DG70">
        <f t="shared" si="41"/>
        <v>1.4906897456071337</v>
      </c>
      <c r="DH70">
        <f t="shared" si="42"/>
        <v>1.0380993897122939</v>
      </c>
      <c r="DI70">
        <f t="shared" si="43"/>
        <v>1.4274384198886583</v>
      </c>
      <c r="DJ70">
        <f t="shared" si="44"/>
        <v>1.0360531309297913</v>
      </c>
      <c r="DK70">
        <f t="shared" si="45"/>
        <v>1.1491598526372548</v>
      </c>
      <c r="DL70">
        <f t="shared" si="46"/>
        <v>1.5272021443756361</v>
      </c>
      <c r="DM70">
        <f t="shared" si="47"/>
        <v>1.0169938229238158</v>
      </c>
      <c r="DN70">
        <f t="shared" si="48"/>
        <v>1.1918820105951713</v>
      </c>
      <c r="DO70">
        <f t="shared" si="49"/>
        <v>1.2048602789627565</v>
      </c>
      <c r="DP70">
        <f t="shared" si="50"/>
        <v>1.1223515938156137</v>
      </c>
      <c r="DQ70">
        <f t="shared" si="51"/>
        <v>1.2920252174313183</v>
      </c>
      <c r="DR70">
        <f t="shared" si="52"/>
        <v>1.2748326941875325</v>
      </c>
      <c r="DS70">
        <f t="shared" si="53"/>
        <v>1.0168078091667199</v>
      </c>
      <c r="DT70">
        <f t="shared" si="60"/>
        <v>1.3552417405656585</v>
      </c>
      <c r="DU70">
        <f t="shared" si="60"/>
        <v>1.1366756769060549</v>
      </c>
      <c r="DV70">
        <f t="shared" si="54"/>
        <v>1.3552417405656585</v>
      </c>
    </row>
    <row r="71" spans="1:126">
      <c r="A71">
        <v>64</v>
      </c>
      <c r="B71">
        <v>0</v>
      </c>
      <c r="C71">
        <v>0</v>
      </c>
      <c r="E71" s="21">
        <v>76.260000000000218</v>
      </c>
      <c r="F71" s="21">
        <v>70.059999999999718</v>
      </c>
      <c r="G71" s="21">
        <v>73.160000000000011</v>
      </c>
      <c r="H71" s="21">
        <v>65.100000000000293</v>
      </c>
      <c r="I71" s="21">
        <v>89.9</v>
      </c>
      <c r="J71" s="21">
        <v>66.959999999999823</v>
      </c>
      <c r="K71" s="53">
        <v>71.92</v>
      </c>
      <c r="L71" s="21">
        <v>75.330000000000041</v>
      </c>
      <c r="M71" s="21">
        <v>83.390000000000043</v>
      </c>
      <c r="N71" s="21">
        <v>78.739999999999895</v>
      </c>
      <c r="O71" s="21">
        <v>93</v>
      </c>
      <c r="P71" s="21">
        <v>86.490000000000137</v>
      </c>
      <c r="Q71" s="21">
        <v>81.840000000000146</v>
      </c>
      <c r="R71" s="21">
        <v>88.039999999999935</v>
      </c>
      <c r="S71" s="21">
        <v>83.700000000000074</v>
      </c>
      <c r="T71" s="21">
        <v>105.08999999999993</v>
      </c>
      <c r="U71" s="21">
        <v>74.089999999999861</v>
      </c>
      <c r="V71" s="21">
        <v>93</v>
      </c>
      <c r="W71" s="21">
        <v>89.589999999999861</v>
      </c>
      <c r="X71" s="21">
        <v>86.800000000000139</v>
      </c>
      <c r="Y71" s="21">
        <v>91.449999999999861</v>
      </c>
      <c r="Z71" s="21">
        <v>73.47</v>
      </c>
      <c r="AA71" s="21">
        <v>86.179999999999922</v>
      </c>
      <c r="AB71" s="21">
        <v>81.530000000000072</v>
      </c>
      <c r="AC71" s="21">
        <v>91.13999999999993</v>
      </c>
      <c r="AD71" s="21">
        <v>87.110000000000213</v>
      </c>
      <c r="AE71" s="21">
        <v>85.249999999999716</v>
      </c>
      <c r="AF71" s="21">
        <v>82.460000000000079</v>
      </c>
      <c r="AG71" s="21">
        <v>89.900000000000148</v>
      </c>
      <c r="AH71" s="21">
        <v>98.57999999999997</v>
      </c>
      <c r="AI71" s="21">
        <v>69.75</v>
      </c>
      <c r="AJ71" s="21">
        <v>98.579999999999927</v>
      </c>
      <c r="AK71" s="21">
        <v>100.44000000000015</v>
      </c>
      <c r="AL71" s="21">
        <v>74.709999999999866</v>
      </c>
      <c r="AM71" s="21">
        <v>78.430000000000064</v>
      </c>
      <c r="AN71" s="21">
        <v>95.790000000000219</v>
      </c>
      <c r="AO71" s="21">
        <v>74.089999999999932</v>
      </c>
      <c r="AP71" s="21">
        <v>80.910000000000011</v>
      </c>
      <c r="AQ71" s="21">
        <v>90.829999999999856</v>
      </c>
      <c r="AR71" s="20">
        <f t="shared" si="55"/>
        <v>91.605000000000018</v>
      </c>
      <c r="AS71" s="20">
        <f t="shared" si="56"/>
        <v>91.605000000000018</v>
      </c>
      <c r="AT71" s="21">
        <v>74.400000000000063</v>
      </c>
      <c r="AU71" s="21">
        <v>88.349999999999937</v>
      </c>
      <c r="AV71" s="21">
        <v>85.870000000000104</v>
      </c>
      <c r="AW71" s="21">
        <v>83.39</v>
      </c>
      <c r="AX71" s="21">
        <v>65.099999999999966</v>
      </c>
      <c r="AY71" s="21">
        <v>96.410000000000011</v>
      </c>
      <c r="AZ71" s="21">
        <v>79.67</v>
      </c>
      <c r="BA71" s="21">
        <v>85.869999999999791</v>
      </c>
      <c r="BB71" s="21">
        <v>69.130000000000067</v>
      </c>
      <c r="BC71" s="21">
        <v>87.110000000000113</v>
      </c>
      <c r="BD71" s="21">
        <v>84.320000000000036</v>
      </c>
      <c r="BE71" s="21">
        <v>100.44000000000023</v>
      </c>
      <c r="BF71" s="21">
        <v>69.129999999999868</v>
      </c>
      <c r="BG71" s="21">
        <v>69.44000000000014</v>
      </c>
      <c r="BH71" s="21">
        <v>77.499999999999716</v>
      </c>
      <c r="BI71" s="21">
        <v>69.750000000000142</v>
      </c>
      <c r="BJ71" s="21">
        <v>77.189999999999785</v>
      </c>
      <c r="BK71" s="21">
        <v>83.700000000000287</v>
      </c>
      <c r="BL71" s="21">
        <v>114.69999999999993</v>
      </c>
      <c r="BM71" s="21">
        <v>86.800000000000068</v>
      </c>
      <c r="BN71" s="54">
        <v>31</v>
      </c>
      <c r="BO71" s="17">
        <f t="shared" si="57"/>
        <v>85.788421052631563</v>
      </c>
      <c r="BP71" s="26">
        <f t="shared" si="58"/>
        <v>84.2470588235294</v>
      </c>
      <c r="BQ71" s="17">
        <f t="shared" si="59"/>
        <v>83.857818181818189</v>
      </c>
      <c r="BR71">
        <f t="shared" si="0"/>
        <v>1.0265486725663719</v>
      </c>
      <c r="BS71">
        <f t="shared" si="1"/>
        <v>1.0436649964209022</v>
      </c>
      <c r="BT71">
        <f t="shared" si="2"/>
        <v>1.152857142857143</v>
      </c>
      <c r="BU71">
        <f t="shared" si="3"/>
        <v>1.0901287553648049</v>
      </c>
      <c r="BV71">
        <f t="shared" si="4"/>
        <v>1.2482662968099865</v>
      </c>
      <c r="BW71">
        <f t="shared" si="5"/>
        <v>1.0703324808184156</v>
      </c>
      <c r="BX71">
        <f t="shared" si="6"/>
        <v>1.2165898617511544</v>
      </c>
      <c r="BY71">
        <f t="shared" si="7"/>
        <v>1.2154065620542072</v>
      </c>
      <c r="BZ71">
        <f t="shared" si="8"/>
        <v>1.1513859275053322</v>
      </c>
      <c r="CA71">
        <f t="shared" si="9"/>
        <v>1.4313863476425028</v>
      </c>
      <c r="CB71">
        <f t="shared" si="10"/>
        <v>1.0963302752293562</v>
      </c>
      <c r="CC71">
        <f t="shared" si="11"/>
        <v>1.1952191235059759</v>
      </c>
      <c r="CD71">
        <f t="shared" si="12"/>
        <v>1.4166666666666654</v>
      </c>
      <c r="CE71">
        <f t="shared" si="13"/>
        <v>1.1009174311926624</v>
      </c>
      <c r="CF71">
        <f t="shared" si="14"/>
        <v>1.2173314993122404</v>
      </c>
      <c r="CG71">
        <f t="shared" si="15"/>
        <v>1.0627802690582966</v>
      </c>
      <c r="CH71">
        <f t="shared" si="16"/>
        <v>1.181303116147308</v>
      </c>
      <c r="CI71">
        <f t="shared" si="17"/>
        <v>1.1493080844865267</v>
      </c>
      <c r="CJ71">
        <f t="shared" si="18"/>
        <v>1.1752165223184536</v>
      </c>
      <c r="CK71">
        <f t="shared" si="19"/>
        <v>1.1106719367588951</v>
      </c>
      <c r="CL71">
        <f t="shared" si="20"/>
        <v>1.312649164677802</v>
      </c>
      <c r="CM71">
        <f t="shared" si="21"/>
        <v>1.2155369383092156</v>
      </c>
      <c r="CN71">
        <f t="shared" si="22"/>
        <v>1.1584553928095895</v>
      </c>
      <c r="CO71">
        <f t="shared" si="23"/>
        <v>1.1701931922723086</v>
      </c>
      <c r="CP71">
        <f t="shared" si="24"/>
        <v>1.0718539102818574</v>
      </c>
      <c r="CQ71">
        <f t="shared" si="25"/>
        <v>1.1932457786116322</v>
      </c>
      <c r="CR71">
        <f t="shared" si="26"/>
        <v>1.2405871091257192</v>
      </c>
      <c r="CS71">
        <f t="shared" si="27"/>
        <v>1.1670702179176746</v>
      </c>
      <c r="CT71">
        <f t="shared" si="28"/>
        <v>1.1353777112939414</v>
      </c>
      <c r="CU71">
        <f t="shared" si="29"/>
        <v>1.125683060109292</v>
      </c>
      <c r="CV71">
        <f t="shared" si="30"/>
        <v>1.0622222222222213</v>
      </c>
      <c r="CW71">
        <f t="shared" si="31"/>
        <v>1.1266187050359715</v>
      </c>
      <c r="CX71">
        <f t="shared" si="32"/>
        <v>1.1460234680573658</v>
      </c>
      <c r="CY71">
        <f t="shared" si="33"/>
        <v>1.175729442970822</v>
      </c>
      <c r="CZ71">
        <f t="shared" si="34"/>
        <v>1.175729442970822</v>
      </c>
      <c r="DA71">
        <f t="shared" si="35"/>
        <v>1.1688311688311688</v>
      </c>
      <c r="DB71">
        <f t="shared" si="36"/>
        <v>1.1538461538461531</v>
      </c>
      <c r="DC71">
        <f t="shared" si="37"/>
        <v>1.097754293262881</v>
      </c>
      <c r="DD71">
        <f t="shared" si="38"/>
        <v>1.1603163191948234</v>
      </c>
      <c r="DE71">
        <f t="shared" si="39"/>
        <v>0.96477794793261851</v>
      </c>
      <c r="DF71">
        <f t="shared" si="40"/>
        <v>1.2284397630019741</v>
      </c>
      <c r="DG71">
        <f t="shared" si="41"/>
        <v>1.0447154471544715</v>
      </c>
      <c r="DH71">
        <f t="shared" si="42"/>
        <v>1.1229729729729709</v>
      </c>
      <c r="DI71">
        <f t="shared" si="43"/>
        <v>1.0543735224586288</v>
      </c>
      <c r="DJ71">
        <f t="shared" si="44"/>
        <v>1.0898513251454438</v>
      </c>
      <c r="DK71">
        <f t="shared" si="45"/>
        <v>1.1364902506963797</v>
      </c>
      <c r="DL71">
        <f t="shared" si="46"/>
        <v>1.1140401146131824</v>
      </c>
      <c r="DM71">
        <f t="shared" si="47"/>
        <v>1.1387234042553172</v>
      </c>
      <c r="DN71">
        <f t="shared" si="48"/>
        <v>1.0362374710871274</v>
      </c>
      <c r="DO71">
        <f t="shared" si="49"/>
        <v>1.1144130757800847</v>
      </c>
      <c r="DP71">
        <f t="shared" si="50"/>
        <v>0.99852071005917353</v>
      </c>
      <c r="DQ71">
        <f t="shared" si="51"/>
        <v>1.0656205420827354</v>
      </c>
      <c r="DR71">
        <f t="shared" si="52"/>
        <v>1.2587412587412627</v>
      </c>
      <c r="DS71">
        <f t="shared" si="53"/>
        <v>1.1122244488977946</v>
      </c>
      <c r="DT71">
        <f t="shared" si="60"/>
        <v>1.1730933700219384</v>
      </c>
      <c r="DU71">
        <f t="shared" si="60"/>
        <v>1.1339046489272488</v>
      </c>
      <c r="DV71">
        <f t="shared" si="54"/>
        <v>1.1730933700219384</v>
      </c>
    </row>
    <row r="72" spans="1:126">
      <c r="A72">
        <v>65</v>
      </c>
      <c r="B72">
        <v>0</v>
      </c>
      <c r="C72">
        <v>1</v>
      </c>
      <c r="E72" s="20">
        <v>83.390000000000285</v>
      </c>
      <c r="F72" s="20">
        <v>79.979999999999791</v>
      </c>
      <c r="G72" s="20">
        <v>71.919999999999931</v>
      </c>
      <c r="H72" s="20">
        <v>62.000000000000213</v>
      </c>
      <c r="I72" s="20">
        <v>76.259999999999934</v>
      </c>
      <c r="J72" s="20">
        <v>61.69</v>
      </c>
      <c r="K72" s="51">
        <v>79.050000000000068</v>
      </c>
      <c r="L72" s="20">
        <v>114.16999999999999</v>
      </c>
      <c r="M72" s="20">
        <v>140.63000000000002</v>
      </c>
      <c r="N72" s="20">
        <v>99.960000000000036</v>
      </c>
      <c r="O72" s="20">
        <v>125.43999999999998</v>
      </c>
      <c r="P72" s="20">
        <v>131.32</v>
      </c>
      <c r="Q72" s="20">
        <v>108.28999999999998</v>
      </c>
      <c r="R72" s="20">
        <v>131.80999999999997</v>
      </c>
      <c r="S72" s="20">
        <v>114.17000000000006</v>
      </c>
      <c r="T72" s="20">
        <v>118.08999999999997</v>
      </c>
      <c r="U72" s="20">
        <v>98.000000000000071</v>
      </c>
      <c r="V72" s="20">
        <v>137.69000000000003</v>
      </c>
      <c r="W72" s="20">
        <v>82.320000000000064</v>
      </c>
      <c r="X72" s="20">
        <v>95.550000000000011</v>
      </c>
      <c r="Y72" s="20">
        <v>97.509999999999962</v>
      </c>
      <c r="Z72" s="20">
        <v>103.88000000000009</v>
      </c>
      <c r="AA72" s="20">
        <v>98.979999999999947</v>
      </c>
      <c r="AB72" s="20">
        <v>89.669999999999987</v>
      </c>
      <c r="AC72" s="20">
        <v>101.42999999999995</v>
      </c>
      <c r="AD72" s="20">
        <v>78.890000000000043</v>
      </c>
      <c r="AE72" s="20">
        <v>75.459999999999965</v>
      </c>
      <c r="AF72" s="20">
        <v>84.77</v>
      </c>
      <c r="AG72" s="20">
        <v>87.22</v>
      </c>
      <c r="AH72" s="20">
        <v>107.79999999999997</v>
      </c>
      <c r="AI72" s="20">
        <v>80.360000000000028</v>
      </c>
      <c r="AJ72" s="20">
        <v>124.46000000000004</v>
      </c>
      <c r="AK72" s="20">
        <v>97.019999999999953</v>
      </c>
      <c r="AL72" s="20">
        <v>92.609999999999971</v>
      </c>
      <c r="AM72" s="20">
        <v>83.299999999999983</v>
      </c>
      <c r="AN72" s="20">
        <v>103.39000000000004</v>
      </c>
      <c r="AO72" s="20">
        <v>98.489999999999981</v>
      </c>
      <c r="AP72" s="20">
        <v>108.77999999999996</v>
      </c>
      <c r="AQ72" s="20">
        <v>99.47000000000007</v>
      </c>
      <c r="AR72" s="20">
        <f t="shared" si="55"/>
        <v>100.20499999999998</v>
      </c>
      <c r="AS72" s="20">
        <f t="shared" si="56"/>
        <v>100.20499999999998</v>
      </c>
      <c r="AT72" s="20">
        <v>89.670000000000059</v>
      </c>
      <c r="AU72" s="20">
        <v>108.77999999999996</v>
      </c>
      <c r="AV72" s="20">
        <v>97.510000000000034</v>
      </c>
      <c r="AW72" s="20">
        <v>91.630000000000095</v>
      </c>
      <c r="AX72" s="20">
        <v>88.689999999999984</v>
      </c>
      <c r="AY72" s="20">
        <v>99.959999999999965</v>
      </c>
      <c r="AZ72" s="20">
        <v>113.18999999999998</v>
      </c>
      <c r="BA72" s="20">
        <v>102.89999999999995</v>
      </c>
      <c r="BB72" s="20">
        <v>79.870000000000061</v>
      </c>
      <c r="BC72" s="20">
        <v>108.78000000000002</v>
      </c>
      <c r="BD72" s="20">
        <v>90.159999999999968</v>
      </c>
      <c r="BE72" s="20">
        <v>131.31999999999994</v>
      </c>
      <c r="BF72" s="20">
        <v>85.750000000000071</v>
      </c>
      <c r="BG72" s="20">
        <v>83.300000000000011</v>
      </c>
      <c r="BH72" s="20">
        <v>90.65</v>
      </c>
      <c r="BI72" s="20">
        <v>87.710000000000036</v>
      </c>
      <c r="BJ72" s="20">
        <v>97.51000000000009</v>
      </c>
      <c r="BK72" s="20">
        <v>84.279999999999944</v>
      </c>
      <c r="BL72" s="21">
        <v>146.02000000000001</v>
      </c>
      <c r="BM72" s="20">
        <v>78.890000000000043</v>
      </c>
      <c r="BN72" s="52">
        <v>78.890000000000029</v>
      </c>
      <c r="BO72" s="17">
        <f t="shared" si="57"/>
        <v>108.83157894736843</v>
      </c>
      <c r="BP72" s="26">
        <f t="shared" si="58"/>
        <v>97.682941176470592</v>
      </c>
      <c r="BQ72" s="17">
        <f t="shared" si="59"/>
        <v>100.8509090909091</v>
      </c>
      <c r="BR72">
        <f t="shared" si="0"/>
        <v>1.1283185840707977</v>
      </c>
      <c r="BS72">
        <f t="shared" si="1"/>
        <v>1.5817766180986901</v>
      </c>
      <c r="BT72">
        <f t="shared" si="2"/>
        <v>1.9441935483870965</v>
      </c>
      <c r="BU72">
        <f t="shared" si="3"/>
        <v>1.3839125017305827</v>
      </c>
      <c r="BV72">
        <f t="shared" si="4"/>
        <v>1.683683056686502</v>
      </c>
      <c r="BW72">
        <f t="shared" si="5"/>
        <v>1.6251134394851903</v>
      </c>
      <c r="BX72">
        <f t="shared" si="6"/>
        <v>1.6097814776274713</v>
      </c>
      <c r="BY72">
        <f t="shared" si="7"/>
        <v>1.8196585522985589</v>
      </c>
      <c r="BZ72">
        <f t="shared" si="8"/>
        <v>1.5705344246509407</v>
      </c>
      <c r="CA72">
        <f t="shared" si="9"/>
        <v>1.6084538375973283</v>
      </c>
      <c r="CB72">
        <f t="shared" si="10"/>
        <v>1.4501331754957105</v>
      </c>
      <c r="CC72">
        <f t="shared" si="11"/>
        <v>1.7695668937154607</v>
      </c>
      <c r="CD72">
        <f t="shared" si="12"/>
        <v>1.3017077798861498</v>
      </c>
      <c r="CE72">
        <f t="shared" si="13"/>
        <v>1.2118970109499854</v>
      </c>
      <c r="CF72">
        <f t="shared" si="14"/>
        <v>1.2979988463415713</v>
      </c>
      <c r="CG72">
        <f t="shared" si="15"/>
        <v>1.5026761174598606</v>
      </c>
      <c r="CH72">
        <f t="shared" si="16"/>
        <v>1.3567577446769621</v>
      </c>
      <c r="CI72">
        <f t="shared" si="17"/>
        <v>1.2640556351760914</v>
      </c>
      <c r="CJ72">
        <f t="shared" si="18"/>
        <v>1.3079022587092473</v>
      </c>
      <c r="CK72">
        <f t="shared" si="19"/>
        <v>1.005865102639296</v>
      </c>
      <c r="CL72">
        <f t="shared" si="20"/>
        <v>1.1619062283470643</v>
      </c>
      <c r="CM72">
        <f t="shared" si="21"/>
        <v>1.249588482421442</v>
      </c>
      <c r="CN72">
        <f t="shared" si="22"/>
        <v>1.1239207937803362</v>
      </c>
      <c r="CO72">
        <f t="shared" si="23"/>
        <v>1.2796391370151639</v>
      </c>
      <c r="CP72">
        <f t="shared" si="24"/>
        <v>1.234898641293908</v>
      </c>
      <c r="CQ72">
        <f t="shared" si="25"/>
        <v>1.5065060824305527</v>
      </c>
      <c r="CR72">
        <f t="shared" si="26"/>
        <v>1.1983448957325473</v>
      </c>
      <c r="CS72">
        <f t="shared" si="27"/>
        <v>1.4466921815199574</v>
      </c>
      <c r="CT72">
        <f t="shared" si="28"/>
        <v>1.2058773855767593</v>
      </c>
      <c r="CU72">
        <f t="shared" si="29"/>
        <v>1.2149950055819969</v>
      </c>
      <c r="CV72">
        <f t="shared" si="30"/>
        <v>1.4120430107526878</v>
      </c>
      <c r="CW72">
        <f t="shared" si="31"/>
        <v>1.5146901833372006</v>
      </c>
      <c r="CX72">
        <f t="shared" si="32"/>
        <v>1.2550363796946651</v>
      </c>
      <c r="CY72">
        <f t="shared" si="33"/>
        <v>1.2861084966201755</v>
      </c>
      <c r="CZ72">
        <f t="shared" si="34"/>
        <v>1.2861084966201755</v>
      </c>
      <c r="DA72">
        <f t="shared" si="35"/>
        <v>1.4087243401759528</v>
      </c>
      <c r="DB72">
        <f t="shared" si="36"/>
        <v>1.4206608332245001</v>
      </c>
      <c r="DC72">
        <f t="shared" si="37"/>
        <v>1.2465589977415097</v>
      </c>
      <c r="DD72">
        <f t="shared" si="38"/>
        <v>1.2749704320400741</v>
      </c>
      <c r="DE72">
        <f t="shared" si="39"/>
        <v>1.3143802796028259</v>
      </c>
      <c r="DF72">
        <f t="shared" si="40"/>
        <v>1.273673257023932</v>
      </c>
      <c r="DG72">
        <f t="shared" si="41"/>
        <v>1.4842643587726196</v>
      </c>
      <c r="DH72">
        <f t="shared" si="42"/>
        <v>1.3456843940714909</v>
      </c>
      <c r="DI72">
        <f t="shared" si="43"/>
        <v>1.2181804316327305</v>
      </c>
      <c r="DJ72">
        <f t="shared" si="44"/>
        <v>1.3609692015764121</v>
      </c>
      <c r="DK72">
        <f t="shared" si="45"/>
        <v>1.21520352232905</v>
      </c>
      <c r="DL72">
        <f t="shared" si="46"/>
        <v>1.4565486643867256</v>
      </c>
      <c r="DM72">
        <f t="shared" si="47"/>
        <v>1.4124914207275236</v>
      </c>
      <c r="DN72">
        <f t="shared" si="48"/>
        <v>1.2430671276145961</v>
      </c>
      <c r="DO72">
        <f t="shared" si="49"/>
        <v>1.3035038105737426</v>
      </c>
      <c r="DP72">
        <f t="shared" si="50"/>
        <v>1.2556308455812182</v>
      </c>
      <c r="DQ72">
        <f t="shared" si="51"/>
        <v>1.3461414569048828</v>
      </c>
      <c r="DR72">
        <f t="shared" si="52"/>
        <v>1.2674637190766211</v>
      </c>
      <c r="DS72">
        <f t="shared" si="53"/>
        <v>1.4159286314564608</v>
      </c>
      <c r="DT72">
        <f t="shared" si="60"/>
        <v>1.4881915548235958</v>
      </c>
      <c r="DU72">
        <f t="shared" si="60"/>
        <v>1.3147419348241023</v>
      </c>
      <c r="DV72">
        <f t="shared" si="54"/>
        <v>1.4881915548235958</v>
      </c>
    </row>
    <row r="73" spans="1:126">
      <c r="A73">
        <v>66</v>
      </c>
      <c r="B73">
        <v>0</v>
      </c>
      <c r="C73">
        <v>2</v>
      </c>
      <c r="E73" s="21">
        <v>69.75</v>
      </c>
      <c r="F73" s="21">
        <v>68.2</v>
      </c>
      <c r="G73" s="21">
        <v>69.749999999999929</v>
      </c>
      <c r="H73" s="21">
        <v>65.100000000000065</v>
      </c>
      <c r="I73" s="21">
        <v>84.320000000000036</v>
      </c>
      <c r="J73" s="21">
        <v>63.239999999999895</v>
      </c>
      <c r="K73" s="53">
        <v>75.950000000000145</v>
      </c>
      <c r="L73" s="21">
        <v>79.86999999999999</v>
      </c>
      <c r="M73" s="21">
        <v>116.13000000000009</v>
      </c>
      <c r="N73" s="21">
        <v>110.25000000000001</v>
      </c>
      <c r="O73" s="21">
        <v>106.82</v>
      </c>
      <c r="P73" s="21">
        <v>112.21000000000004</v>
      </c>
      <c r="Q73" s="21">
        <v>107.79999999999997</v>
      </c>
      <c r="R73" s="21">
        <v>110.73999999999997</v>
      </c>
      <c r="S73" s="21">
        <v>111.72000000000007</v>
      </c>
      <c r="T73" s="21">
        <v>105.35000000000001</v>
      </c>
      <c r="U73" s="21">
        <v>109.27</v>
      </c>
      <c r="V73" s="21">
        <v>119.07000000000004</v>
      </c>
      <c r="W73" s="21">
        <v>78.889999999999972</v>
      </c>
      <c r="X73" s="21">
        <v>91.140000000000043</v>
      </c>
      <c r="Y73" s="21">
        <v>90.649999999999977</v>
      </c>
      <c r="Z73" s="21">
        <v>99.959999999999965</v>
      </c>
      <c r="AA73" s="21">
        <v>82.810000000000031</v>
      </c>
      <c r="AB73" s="21">
        <v>86.239999999999981</v>
      </c>
      <c r="AC73" s="21">
        <v>99.47000000000007</v>
      </c>
      <c r="AD73" s="21">
        <v>101.42999999999995</v>
      </c>
      <c r="AE73" s="21">
        <v>87.710000000000036</v>
      </c>
      <c r="AF73" s="21">
        <v>85.75</v>
      </c>
      <c r="AG73" s="21">
        <v>78.400000000000006</v>
      </c>
      <c r="AH73" s="21">
        <v>92.11999999999999</v>
      </c>
      <c r="AI73" s="21">
        <v>76.439999999999984</v>
      </c>
      <c r="AJ73" s="21">
        <v>100.94000000000005</v>
      </c>
      <c r="AK73" s="21">
        <v>88.690000000000055</v>
      </c>
      <c r="AL73" s="21">
        <v>83.300000000000011</v>
      </c>
      <c r="AM73" s="21">
        <v>77.909999999999968</v>
      </c>
      <c r="AN73" s="21">
        <v>92.11999999999999</v>
      </c>
      <c r="AO73" s="21">
        <v>81.340000000000046</v>
      </c>
      <c r="AP73" s="21">
        <v>73.5</v>
      </c>
      <c r="AQ73" s="21">
        <v>77.420000000000059</v>
      </c>
      <c r="AR73" s="20">
        <f t="shared" si="55"/>
        <v>71.784999999999997</v>
      </c>
      <c r="AS73" s="20">
        <f t="shared" si="56"/>
        <v>71.784999999999997</v>
      </c>
      <c r="AT73" s="21">
        <v>68.110000000000028</v>
      </c>
      <c r="AU73" s="21">
        <v>80.850000000000009</v>
      </c>
      <c r="AV73" s="21">
        <v>75.459999999999965</v>
      </c>
      <c r="AW73" s="21">
        <v>89.180000000000092</v>
      </c>
      <c r="AX73" s="21">
        <v>73.5</v>
      </c>
      <c r="AY73" s="21">
        <v>80.850000000000009</v>
      </c>
      <c r="AZ73" s="21">
        <v>101.91999999999999</v>
      </c>
      <c r="BA73" s="21">
        <v>80.850000000000009</v>
      </c>
      <c r="BB73" s="21">
        <v>81.830000000000041</v>
      </c>
      <c r="BC73" s="21">
        <v>73.989999999999981</v>
      </c>
      <c r="BD73" s="21">
        <v>72.030000000000015</v>
      </c>
      <c r="BE73" s="21">
        <v>130.8300000000001</v>
      </c>
      <c r="BF73" s="21">
        <v>71.04999999999994</v>
      </c>
      <c r="BG73" s="21">
        <v>67.130000000000024</v>
      </c>
      <c r="BH73" s="21">
        <v>84.280000000000015</v>
      </c>
      <c r="BI73" s="21">
        <v>69.580000000000013</v>
      </c>
      <c r="BJ73" s="21">
        <v>80.360000000000028</v>
      </c>
      <c r="BK73" s="21">
        <v>74.969999999999985</v>
      </c>
      <c r="BL73" s="21">
        <v>59.780000000000015</v>
      </c>
      <c r="BM73" s="21">
        <v>78.889999999999972</v>
      </c>
      <c r="BN73" s="54">
        <v>47.530000000000015</v>
      </c>
      <c r="BO73" s="17">
        <f t="shared" si="57"/>
        <v>101.04315789473685</v>
      </c>
      <c r="BP73" s="26">
        <f t="shared" si="58"/>
        <v>81.051764705882363</v>
      </c>
      <c r="BQ73" s="17">
        <f t="shared" si="59"/>
        <v>87.309090909090912</v>
      </c>
      <c r="BR73">
        <f t="shared" si="0"/>
        <v>1.0840707964601792</v>
      </c>
      <c r="BS73">
        <f t="shared" si="1"/>
        <v>1.1065647585840621</v>
      </c>
      <c r="BT73">
        <f t="shared" si="2"/>
        <v>1.6054838709677428</v>
      </c>
      <c r="BU73">
        <f t="shared" si="3"/>
        <v>1.5263740827910834</v>
      </c>
      <c r="BV73">
        <f t="shared" si="4"/>
        <v>1.4337613529595994</v>
      </c>
      <c r="BW73">
        <f t="shared" si="5"/>
        <v>1.3886230509033908</v>
      </c>
      <c r="BX73">
        <f t="shared" si="6"/>
        <v>1.6024973985431838</v>
      </c>
      <c r="BY73">
        <f t="shared" si="7"/>
        <v>1.5287837651281571</v>
      </c>
      <c r="BZ73">
        <f t="shared" si="8"/>
        <v>1.5368319691863284</v>
      </c>
      <c r="CA73">
        <f t="shared" si="9"/>
        <v>1.4349276974416005</v>
      </c>
      <c r="CB73">
        <f t="shared" si="10"/>
        <v>1.616898490677716</v>
      </c>
      <c r="CC73">
        <f t="shared" si="11"/>
        <v>1.5302660326436193</v>
      </c>
      <c r="CD73">
        <f t="shared" si="12"/>
        <v>1.2474699557242255</v>
      </c>
      <c r="CE73">
        <f t="shared" si="13"/>
        <v>1.1559633027522942</v>
      </c>
      <c r="CF73">
        <f t="shared" si="14"/>
        <v>1.2066823445888981</v>
      </c>
      <c r="CG73">
        <f t="shared" si="15"/>
        <v>1.4459713583104301</v>
      </c>
      <c r="CH73">
        <f t="shared" si="16"/>
        <v>1.1351092022297367</v>
      </c>
      <c r="CI73">
        <f t="shared" si="17"/>
        <v>1.2157037802786452</v>
      </c>
      <c r="CJ73">
        <f t="shared" si="18"/>
        <v>1.2826287851110025</v>
      </c>
      <c r="CK73">
        <f t="shared" si="19"/>
        <v>1.2932551319648078</v>
      </c>
      <c r="CL73">
        <f t="shared" si="20"/>
        <v>1.3505273693124979</v>
      </c>
      <c r="CM73">
        <f t="shared" si="21"/>
        <v>1.2640345920448113</v>
      </c>
      <c r="CN73">
        <f t="shared" si="22"/>
        <v>1.0102658820497405</v>
      </c>
      <c r="CO73">
        <f t="shared" si="23"/>
        <v>1.0935098079947767</v>
      </c>
      <c r="CP73">
        <f t="shared" si="24"/>
        <v>1.1746596831820095</v>
      </c>
      <c r="CQ73">
        <f t="shared" si="25"/>
        <v>1.2218120196090312</v>
      </c>
      <c r="CR73">
        <f t="shared" si="26"/>
        <v>1.0954566976140974</v>
      </c>
      <c r="CS73">
        <f t="shared" si="27"/>
        <v>1.3012575177692745</v>
      </c>
      <c r="CT73">
        <f t="shared" si="28"/>
        <v>1.1278500253335568</v>
      </c>
      <c r="CU73">
        <f t="shared" si="29"/>
        <v>1.08255479170339</v>
      </c>
      <c r="CV73">
        <f t="shared" si="30"/>
        <v>1.1661648745519719</v>
      </c>
      <c r="CW73">
        <f t="shared" si="31"/>
        <v>1.0234393130656765</v>
      </c>
      <c r="CX73">
        <f t="shared" si="32"/>
        <v>0.97682634478698072</v>
      </c>
      <c r="CY73">
        <f t="shared" si="33"/>
        <v>0.92134422863010135</v>
      </c>
      <c r="CZ73">
        <f t="shared" si="34"/>
        <v>0.92134422863010135</v>
      </c>
      <c r="DA73">
        <f t="shared" si="35"/>
        <v>1.0700146627565978</v>
      </c>
      <c r="DB73">
        <f t="shared" si="36"/>
        <v>1.0558965652344263</v>
      </c>
      <c r="DC73">
        <f t="shared" si="37"/>
        <v>0.9646737972471976</v>
      </c>
      <c r="DD73">
        <f t="shared" si="38"/>
        <v>1.2408803135363287</v>
      </c>
      <c r="DE73">
        <f t="shared" si="39"/>
        <v>1.089265425085215</v>
      </c>
      <c r="DF73">
        <f t="shared" si="40"/>
        <v>1.030176899063475</v>
      </c>
      <c r="DG73">
        <f t="shared" si="41"/>
        <v>1.3364804615788091</v>
      </c>
      <c r="DH73">
        <f t="shared" si="42"/>
        <v>1.0573234524847435</v>
      </c>
      <c r="DI73">
        <f t="shared" si="43"/>
        <v>1.2480744299550057</v>
      </c>
      <c r="DJ73">
        <f t="shared" si="44"/>
        <v>0.92570427674791955</v>
      </c>
      <c r="DK73">
        <f t="shared" si="45"/>
        <v>0.97084194446940475</v>
      </c>
      <c r="DL73">
        <f t="shared" si="46"/>
        <v>1.4511137813106576</v>
      </c>
      <c r="DM73">
        <f t="shared" si="47"/>
        <v>1.1703500343170892</v>
      </c>
      <c r="DN73">
        <f t="shared" si="48"/>
        <v>1.0017658616658807</v>
      </c>
      <c r="DO73">
        <f t="shared" si="49"/>
        <v>1.2119062455063987</v>
      </c>
      <c r="DP73">
        <f t="shared" si="50"/>
        <v>0.99608703951135724</v>
      </c>
      <c r="DQ73">
        <f t="shared" si="51"/>
        <v>1.1093829092080436</v>
      </c>
      <c r="DR73">
        <f t="shared" si="52"/>
        <v>1.1274531919693205</v>
      </c>
      <c r="DS73">
        <f t="shared" si="53"/>
        <v>0.57967547999224245</v>
      </c>
      <c r="DT73">
        <f t="shared" si="60"/>
        <v>1.3816906426063622</v>
      </c>
      <c r="DU73">
        <f t="shared" si="60"/>
        <v>1.0908982946961865</v>
      </c>
      <c r="DV73">
        <f t="shared" si="54"/>
        <v>1.3816906426063622</v>
      </c>
    </row>
    <row r="74" spans="1:126">
      <c r="A74">
        <v>67</v>
      </c>
      <c r="B74">
        <v>0</v>
      </c>
      <c r="C74">
        <v>0</v>
      </c>
      <c r="E74" s="20">
        <v>86.180000000000149</v>
      </c>
      <c r="F74" s="20">
        <v>83.699999999999974</v>
      </c>
      <c r="G74" s="20">
        <v>78.119999999999933</v>
      </c>
      <c r="H74" s="20">
        <v>69.440000000000069</v>
      </c>
      <c r="I74" s="20">
        <v>90.210000000000036</v>
      </c>
      <c r="J74" s="20">
        <v>67.88999999999993</v>
      </c>
      <c r="K74" s="51">
        <v>81.529999999999859</v>
      </c>
      <c r="L74" s="20">
        <v>76.880000000000152</v>
      </c>
      <c r="M74" s="20">
        <v>71.92000000000003</v>
      </c>
      <c r="N74" s="20">
        <v>67.269999999999968</v>
      </c>
      <c r="O74" s="20">
        <v>70.370000000000033</v>
      </c>
      <c r="P74" s="20">
        <v>76.569999999999936</v>
      </c>
      <c r="Q74" s="20">
        <v>59.519999999999932</v>
      </c>
      <c r="R74" s="20">
        <v>72.230000000000217</v>
      </c>
      <c r="S74" s="20">
        <v>71.299999999999855</v>
      </c>
      <c r="T74" s="20">
        <v>70.989999999999938</v>
      </c>
      <c r="U74" s="20">
        <v>71.920000000000286</v>
      </c>
      <c r="V74" s="20">
        <v>69.439999999999898</v>
      </c>
      <c r="W74" s="20">
        <v>56.419999999999966</v>
      </c>
      <c r="X74" s="20">
        <v>75.949999999999974</v>
      </c>
      <c r="Y74" s="20">
        <v>74.090000000000103</v>
      </c>
      <c r="Z74" s="20">
        <v>65.100000000000009</v>
      </c>
      <c r="AA74" s="20">
        <v>66.03</v>
      </c>
      <c r="AB74" s="20">
        <v>72.850000000000009</v>
      </c>
      <c r="AC74" s="20">
        <v>77.189999999999927</v>
      </c>
      <c r="AD74" s="20">
        <v>75.329999999999799</v>
      </c>
      <c r="AE74" s="20">
        <v>59.520000000000209</v>
      </c>
      <c r="AF74" s="20">
        <v>68.199999999999932</v>
      </c>
      <c r="AG74" s="20">
        <v>80.910000000000011</v>
      </c>
      <c r="AH74" s="20">
        <v>86.18</v>
      </c>
      <c r="AI74" s="20">
        <v>60.450000000000031</v>
      </c>
      <c r="AJ74" s="20">
        <v>75.019999999999939</v>
      </c>
      <c r="AK74" s="20">
        <v>76.569999999999993</v>
      </c>
      <c r="AL74" s="20">
        <v>69.439999999999728</v>
      </c>
      <c r="AM74" s="20">
        <v>61.690000000000282</v>
      </c>
      <c r="AN74" s="20">
        <v>82.459999999999781</v>
      </c>
      <c r="AO74" s="20">
        <v>66.030000000000143</v>
      </c>
      <c r="AP74" s="20">
        <v>71.609999999999857</v>
      </c>
      <c r="AQ74" s="20">
        <v>76.260000000000133</v>
      </c>
      <c r="AR74" s="20">
        <f t="shared" si="55"/>
        <v>75.019999999999939</v>
      </c>
      <c r="AS74" s="20">
        <f t="shared" si="56"/>
        <v>75.019999999999939</v>
      </c>
      <c r="AT74" s="20">
        <v>59.830000000000105</v>
      </c>
      <c r="AU74" s="20">
        <v>76.260000000000076</v>
      </c>
      <c r="AV74" s="20">
        <v>72.539999999999935</v>
      </c>
      <c r="AW74" s="20">
        <v>66.650000000000205</v>
      </c>
      <c r="AX74" s="20">
        <v>65.099999999999895</v>
      </c>
      <c r="AY74" s="20">
        <v>74.400000000000006</v>
      </c>
      <c r="AZ74" s="20">
        <v>72.850000000000065</v>
      </c>
      <c r="BA74" s="20">
        <v>77.19000000000004</v>
      </c>
      <c r="BB74" s="20">
        <v>65.720000000000283</v>
      </c>
      <c r="BC74" s="20">
        <v>76.569999999999851</v>
      </c>
      <c r="BD74" s="20">
        <v>70.990000000000137</v>
      </c>
      <c r="BE74" s="20">
        <v>94.859999999999928</v>
      </c>
      <c r="BF74" s="20">
        <v>56.109999999999893</v>
      </c>
      <c r="BG74" s="20">
        <v>63.860000000000106</v>
      </c>
      <c r="BH74" s="20">
        <v>69.43999999999987</v>
      </c>
      <c r="BI74" s="20">
        <v>72.230000000000103</v>
      </c>
      <c r="BJ74" s="20">
        <v>78.120000000000147</v>
      </c>
      <c r="BK74" s="20">
        <v>60.759999999999927</v>
      </c>
      <c r="BL74" s="20">
        <v>96.72</v>
      </c>
      <c r="BM74" s="20">
        <v>71.299999999999855</v>
      </c>
      <c r="BN74" s="52">
        <v>38.75</v>
      </c>
      <c r="BO74" s="17">
        <f t="shared" si="57"/>
        <v>70.598421052631565</v>
      </c>
      <c r="BP74" s="26">
        <f t="shared" si="58"/>
        <v>72.193529411764729</v>
      </c>
      <c r="BQ74" s="17">
        <f t="shared" si="59"/>
        <v>71.018181818181816</v>
      </c>
      <c r="BR74">
        <f t="shared" si="0"/>
        <v>1.1637168141592902</v>
      </c>
      <c r="BS74">
        <f t="shared" si="1"/>
        <v>1.0651395848246259</v>
      </c>
      <c r="BT74">
        <f t="shared" si="2"/>
        <v>0.99428571428571433</v>
      </c>
      <c r="BU74">
        <f t="shared" si="3"/>
        <v>0.93133047210300346</v>
      </c>
      <c r="BV74">
        <f t="shared" si="4"/>
        <v>0.94452149791955686</v>
      </c>
      <c r="BW74">
        <f t="shared" si="5"/>
        <v>0.94757033248081723</v>
      </c>
      <c r="BX74">
        <f t="shared" si="6"/>
        <v>0.88479262672810965</v>
      </c>
      <c r="BY74">
        <f t="shared" si="7"/>
        <v>0.99714693295292722</v>
      </c>
      <c r="BZ74">
        <f t="shared" si="8"/>
        <v>0.98081023454157645</v>
      </c>
      <c r="CA74">
        <f t="shared" si="9"/>
        <v>0.96692470091484684</v>
      </c>
      <c r="CB74">
        <f t="shared" si="10"/>
        <v>1.0642201834862433</v>
      </c>
      <c r="CC74">
        <f t="shared" si="11"/>
        <v>0.89243027888446069</v>
      </c>
      <c r="CD74">
        <f t="shared" si="12"/>
        <v>0.89215686274509809</v>
      </c>
      <c r="CE74">
        <f t="shared" si="13"/>
        <v>0.96330275229357765</v>
      </c>
      <c r="CF74">
        <f t="shared" si="14"/>
        <v>0.98624484181568239</v>
      </c>
      <c r="CG74">
        <f t="shared" si="15"/>
        <v>0.94170403587444018</v>
      </c>
      <c r="CH74">
        <f t="shared" si="16"/>
        <v>0.90509915014164322</v>
      </c>
      <c r="CI74">
        <f t="shared" si="17"/>
        <v>1.0269482884195191</v>
      </c>
      <c r="CJ74">
        <f t="shared" si="18"/>
        <v>0.99533644237175145</v>
      </c>
      <c r="CK74">
        <f t="shared" si="19"/>
        <v>0.96047430830039193</v>
      </c>
      <c r="CL74">
        <f t="shared" si="20"/>
        <v>0.91646778042959898</v>
      </c>
      <c r="CM74">
        <f t="shared" si="21"/>
        <v>1.0053313023610033</v>
      </c>
      <c r="CN74">
        <f t="shared" si="22"/>
        <v>1.042609853528629</v>
      </c>
      <c r="CO74">
        <f t="shared" si="23"/>
        <v>1.0229990800367983</v>
      </c>
      <c r="CP74">
        <f t="shared" si="24"/>
        <v>0.92894005557761017</v>
      </c>
      <c r="CQ74">
        <f t="shared" si="25"/>
        <v>0.90806754221388342</v>
      </c>
      <c r="CR74">
        <f t="shared" si="26"/>
        <v>0.94575622208040788</v>
      </c>
      <c r="CS74">
        <f t="shared" si="27"/>
        <v>1.0847457627118613</v>
      </c>
      <c r="CT74">
        <f t="shared" si="28"/>
        <v>0.89304412864622607</v>
      </c>
      <c r="CU74">
        <f t="shared" si="29"/>
        <v>0.9690346083788679</v>
      </c>
      <c r="CV74">
        <f t="shared" si="30"/>
        <v>0.94666666666666877</v>
      </c>
      <c r="CW74">
        <f t="shared" si="31"/>
        <v>0.99712230215827147</v>
      </c>
      <c r="CX74">
        <f t="shared" si="32"/>
        <v>0.96219035202086312</v>
      </c>
      <c r="CY74">
        <f t="shared" si="33"/>
        <v>0.96286472148540991</v>
      </c>
      <c r="CZ74">
        <f t="shared" si="34"/>
        <v>0.96286472148540991</v>
      </c>
      <c r="DA74">
        <f t="shared" si="35"/>
        <v>0.93993506493506584</v>
      </c>
      <c r="DB74">
        <f t="shared" si="36"/>
        <v>0.99595141700404966</v>
      </c>
      <c r="DC74">
        <f t="shared" si="37"/>
        <v>0.92734478203434512</v>
      </c>
      <c r="DD74">
        <f t="shared" si="38"/>
        <v>0.92739036664270547</v>
      </c>
      <c r="DE74">
        <f t="shared" si="39"/>
        <v>0.9647779479326174</v>
      </c>
      <c r="DF74">
        <f t="shared" si="40"/>
        <v>0.94799210006583212</v>
      </c>
      <c r="DG74">
        <f t="shared" si="41"/>
        <v>0.95528455284552927</v>
      </c>
      <c r="DH74">
        <f t="shared" si="42"/>
        <v>1.0094594594594606</v>
      </c>
      <c r="DI74">
        <f t="shared" si="43"/>
        <v>1.0023640661938567</v>
      </c>
      <c r="DJ74">
        <f t="shared" si="44"/>
        <v>0.95798319327730874</v>
      </c>
      <c r="DK74">
        <f t="shared" si="45"/>
        <v>0.95682451253482104</v>
      </c>
      <c r="DL74">
        <f t="shared" si="46"/>
        <v>1.0521489971346691</v>
      </c>
      <c r="DM74">
        <f t="shared" si="47"/>
        <v>0.92425531914893455</v>
      </c>
      <c r="DN74">
        <f t="shared" si="48"/>
        <v>0.95296838858905442</v>
      </c>
      <c r="DO74">
        <f t="shared" si="49"/>
        <v>0.99851411589895778</v>
      </c>
      <c r="DP74">
        <f t="shared" si="50"/>
        <v>1.0340236686390547</v>
      </c>
      <c r="DQ74">
        <f t="shared" si="51"/>
        <v>1.0784593437945806</v>
      </c>
      <c r="DR74">
        <f t="shared" si="52"/>
        <v>0.91375291375291234</v>
      </c>
      <c r="DS74">
        <f t="shared" si="53"/>
        <v>0.93787575150300562</v>
      </c>
      <c r="DT74">
        <f t="shared" si="60"/>
        <v>0.96538132599561188</v>
      </c>
      <c r="DU74">
        <f t="shared" si="60"/>
        <v>0.9716728366023768</v>
      </c>
      <c r="DV74">
        <f t="shared" si="54"/>
        <v>0.96538132599561188</v>
      </c>
    </row>
    <row r="75" spans="1:126">
      <c r="A75">
        <v>68</v>
      </c>
      <c r="B75">
        <v>0</v>
      </c>
      <c r="C75">
        <v>2</v>
      </c>
      <c r="E75" s="21">
        <v>59.20999999999993</v>
      </c>
      <c r="F75" s="21">
        <v>63.86000000000007</v>
      </c>
      <c r="G75" s="21">
        <v>62.310000000000073</v>
      </c>
      <c r="H75" s="21">
        <v>61.689999999999863</v>
      </c>
      <c r="I75" s="21">
        <v>71.30000000000021</v>
      </c>
      <c r="J75" s="21">
        <v>63.549999999999862</v>
      </c>
      <c r="K75" s="53">
        <v>60.450000000000109</v>
      </c>
      <c r="L75" s="21">
        <v>78.400000000000006</v>
      </c>
      <c r="M75" s="21">
        <v>100.45000000000005</v>
      </c>
      <c r="N75" s="21">
        <v>116.62000000000006</v>
      </c>
      <c r="O75" s="21">
        <v>100.44999999999999</v>
      </c>
      <c r="P75" s="21">
        <v>112.20999999999997</v>
      </c>
      <c r="Q75" s="21">
        <v>104.86000000000004</v>
      </c>
      <c r="R75" s="21">
        <v>101.92000000000003</v>
      </c>
      <c r="S75" s="21">
        <v>113.18999999999998</v>
      </c>
      <c r="T75" s="21">
        <v>96.039999999999978</v>
      </c>
      <c r="U75" s="21">
        <v>98.979999999999947</v>
      </c>
      <c r="V75" s="21">
        <v>92.119999999999919</v>
      </c>
      <c r="W75" s="21">
        <v>81.830000000000027</v>
      </c>
      <c r="X75" s="21">
        <v>74.480000000000018</v>
      </c>
      <c r="Y75" s="21">
        <v>84.769999999999953</v>
      </c>
      <c r="Z75" s="21">
        <v>99.47000000000007</v>
      </c>
      <c r="AA75" s="21">
        <v>83.789999999999978</v>
      </c>
      <c r="AB75" s="21">
        <v>76.44000000000004</v>
      </c>
      <c r="AC75" s="21">
        <v>93.099999999999937</v>
      </c>
      <c r="AD75" s="21">
        <v>90.65</v>
      </c>
      <c r="AE75" s="21">
        <v>77.419999999999987</v>
      </c>
      <c r="AF75" s="21">
        <v>56.840000000000032</v>
      </c>
      <c r="AG75" s="21">
        <v>40.17999999999995</v>
      </c>
      <c r="AH75" s="21">
        <v>72.520000000000067</v>
      </c>
      <c r="AI75" s="21">
        <v>74.969999999999985</v>
      </c>
      <c r="AJ75" s="21">
        <v>89.669999999999973</v>
      </c>
      <c r="AK75" s="21">
        <v>82.80999999999996</v>
      </c>
      <c r="AL75" s="21">
        <v>82.80999999999996</v>
      </c>
      <c r="AM75" s="21">
        <v>82.810000000000031</v>
      </c>
      <c r="AN75" s="21">
        <v>93.589999999999975</v>
      </c>
      <c r="AO75" s="21">
        <v>73.990000000000052</v>
      </c>
      <c r="AP75" s="21">
        <v>114.16999999999999</v>
      </c>
      <c r="AQ75" s="21">
        <v>96.530000000000015</v>
      </c>
      <c r="AR75" s="20">
        <f t="shared" si="55"/>
        <v>86.730000000000018</v>
      </c>
      <c r="AS75" s="20">
        <f t="shared" si="56"/>
        <v>86.730000000000018</v>
      </c>
      <c r="AT75" s="21">
        <v>87.220000000000056</v>
      </c>
      <c r="AU75" s="21">
        <v>105.83999999999997</v>
      </c>
      <c r="AV75" s="21">
        <v>109.76000000000003</v>
      </c>
      <c r="AW75" s="21">
        <v>112.7</v>
      </c>
      <c r="AX75" s="21">
        <v>87.220000000000056</v>
      </c>
      <c r="AY75" s="21">
        <v>113.18999999999998</v>
      </c>
      <c r="AZ75" s="21">
        <v>116.12999999999995</v>
      </c>
      <c r="BA75" s="21">
        <v>101.43000000000009</v>
      </c>
      <c r="BB75" s="21">
        <v>94.080000000000084</v>
      </c>
      <c r="BC75" s="21">
        <v>107.79999999999994</v>
      </c>
      <c r="BD75" s="21">
        <v>96.040000000000049</v>
      </c>
      <c r="BE75" s="21">
        <v>131.32000000000008</v>
      </c>
      <c r="BF75" s="21">
        <v>84.280000000000015</v>
      </c>
      <c r="BG75" s="21">
        <v>79.86999999999999</v>
      </c>
      <c r="BH75" s="21">
        <v>92.609999999999971</v>
      </c>
      <c r="BI75" s="21">
        <v>83.789999999999978</v>
      </c>
      <c r="BJ75" s="21">
        <v>90.159999999999897</v>
      </c>
      <c r="BK75" s="21">
        <v>99.47000000000007</v>
      </c>
      <c r="BL75" s="21">
        <v>119.07</v>
      </c>
      <c r="BM75" s="21">
        <v>78.890000000000043</v>
      </c>
      <c r="BN75" s="54">
        <v>46.060000000000031</v>
      </c>
      <c r="BO75" s="17">
        <f t="shared" si="57"/>
        <v>94.724736842105258</v>
      </c>
      <c r="BP75" s="26">
        <f t="shared" si="58"/>
        <v>91.875000000000014</v>
      </c>
      <c r="BQ75" s="17">
        <f t="shared" si="59"/>
        <v>91.790363636363651</v>
      </c>
      <c r="BR75">
        <f t="shared" si="0"/>
        <v>0.86283185840708132</v>
      </c>
      <c r="BS75">
        <f t="shared" si="1"/>
        <v>1.0861985360334354</v>
      </c>
      <c r="BT75">
        <f t="shared" si="2"/>
        <v>1.388709677419355</v>
      </c>
      <c r="BU75">
        <f t="shared" si="3"/>
        <v>1.6145645853523467</v>
      </c>
      <c r="BV75">
        <f t="shared" si="4"/>
        <v>1.3482618227372378</v>
      </c>
      <c r="BW75">
        <f t="shared" si="5"/>
        <v>1.3886230509033899</v>
      </c>
      <c r="BX75">
        <f t="shared" si="6"/>
        <v>1.5587929240374616</v>
      </c>
      <c r="BY75">
        <f t="shared" si="7"/>
        <v>1.4070222263126411</v>
      </c>
      <c r="BZ75">
        <f t="shared" si="8"/>
        <v>1.5570534424650948</v>
      </c>
      <c r="CA75">
        <f t="shared" si="9"/>
        <v>1.3081201334816446</v>
      </c>
      <c r="CB75">
        <f t="shared" si="10"/>
        <v>1.4646345072506657</v>
      </c>
      <c r="CC75">
        <f t="shared" si="11"/>
        <v>1.1839095231975312</v>
      </c>
      <c r="CD75">
        <f t="shared" si="12"/>
        <v>1.2939595192915889</v>
      </c>
      <c r="CE75">
        <f t="shared" si="13"/>
        <v>0.94465818289434766</v>
      </c>
      <c r="CF75">
        <f t="shared" si="14"/>
        <v>1.1284110573723207</v>
      </c>
      <c r="CG75">
        <f t="shared" si="15"/>
        <v>1.438883263416753</v>
      </c>
      <c r="CH75">
        <f t="shared" si="16"/>
        <v>1.1485424472265375</v>
      </c>
      <c r="CI75">
        <f t="shared" si="17"/>
        <v>1.0775556234288</v>
      </c>
      <c r="CJ75">
        <f t="shared" si="18"/>
        <v>1.2004899959167001</v>
      </c>
      <c r="CK75">
        <f t="shared" si="19"/>
        <v>1.1558077266352154</v>
      </c>
      <c r="CL75">
        <f t="shared" si="20"/>
        <v>1.1920856109015339</v>
      </c>
      <c r="CM75">
        <f t="shared" si="21"/>
        <v>0.83787435815541822</v>
      </c>
      <c r="CN75">
        <f t="shared" si="22"/>
        <v>0.51776126455049132</v>
      </c>
      <c r="CO75">
        <f t="shared" si="23"/>
        <v>0.86084814671929311</v>
      </c>
      <c r="CP75">
        <f t="shared" si="24"/>
        <v>1.1520700738900478</v>
      </c>
      <c r="CQ75">
        <f t="shared" si="25"/>
        <v>1.085396114507051</v>
      </c>
      <c r="CR75">
        <f t="shared" si="26"/>
        <v>1.0228297342363661</v>
      </c>
      <c r="CS75">
        <f t="shared" si="27"/>
        <v>1.2936030617823955</v>
      </c>
      <c r="CT75">
        <f t="shared" si="28"/>
        <v>1.1987839891910141</v>
      </c>
      <c r="CU75">
        <f t="shared" si="29"/>
        <v>1.099829602209295</v>
      </c>
      <c r="CV75">
        <f t="shared" si="30"/>
        <v>1.0607885304659506</v>
      </c>
      <c r="CW75">
        <f t="shared" si="31"/>
        <v>1.5897423996286841</v>
      </c>
      <c r="CX75">
        <f t="shared" si="32"/>
        <v>1.2179417083736397</v>
      </c>
      <c r="CY75">
        <f t="shared" si="33"/>
        <v>1.1131599212800545</v>
      </c>
      <c r="CZ75">
        <f t="shared" si="34"/>
        <v>1.1131599212800545</v>
      </c>
      <c r="DA75">
        <f t="shared" si="35"/>
        <v>1.3702346041055715</v>
      </c>
      <c r="DB75">
        <f t="shared" si="36"/>
        <v>1.3822645944887029</v>
      </c>
      <c r="DC75">
        <f t="shared" si="37"/>
        <v>1.4031618869050158</v>
      </c>
      <c r="DD75">
        <f t="shared" si="38"/>
        <v>1.5681454511722819</v>
      </c>
      <c r="DE75">
        <f t="shared" si="39"/>
        <v>1.2925949711011226</v>
      </c>
      <c r="DF75">
        <f t="shared" si="40"/>
        <v>1.4422476586888644</v>
      </c>
      <c r="DG75">
        <f t="shared" si="41"/>
        <v>1.5228166797797003</v>
      </c>
      <c r="DH75">
        <f t="shared" si="42"/>
        <v>1.3264603312990428</v>
      </c>
      <c r="DI75">
        <f t="shared" si="43"/>
        <v>1.4349119194692288</v>
      </c>
      <c r="DJ75">
        <f t="shared" si="44"/>
        <v>1.3487082177784253</v>
      </c>
      <c r="DK75">
        <f t="shared" si="45"/>
        <v>1.2944559259592068</v>
      </c>
      <c r="DL75">
        <f t="shared" si="46"/>
        <v>1.4565486643867274</v>
      </c>
      <c r="DM75">
        <f t="shared" si="47"/>
        <v>1.3882772820864795</v>
      </c>
      <c r="DN75">
        <f t="shared" si="48"/>
        <v>1.1918820105951713</v>
      </c>
      <c r="DO75">
        <f t="shared" si="49"/>
        <v>1.3316876767483097</v>
      </c>
      <c r="DP75">
        <f t="shared" si="50"/>
        <v>1.1995132658904366</v>
      </c>
      <c r="DQ75">
        <f t="shared" si="51"/>
        <v>1.2446735078919495</v>
      </c>
      <c r="DR75">
        <f t="shared" si="52"/>
        <v>1.4959019475148514</v>
      </c>
      <c r="DS75">
        <f t="shared" si="53"/>
        <v>1.1545995216238925</v>
      </c>
      <c r="DT75">
        <f t="shared" si="60"/>
        <v>1.2952908959400633</v>
      </c>
      <c r="DU75">
        <f t="shared" si="60"/>
        <v>1.2365712355419967</v>
      </c>
      <c r="DV75">
        <f t="shared" si="54"/>
        <v>1.2952908959400633</v>
      </c>
    </row>
    <row r="76" spans="1:126">
      <c r="A76">
        <v>69</v>
      </c>
      <c r="B76">
        <v>0</v>
      </c>
      <c r="C76">
        <v>1</v>
      </c>
      <c r="E76" s="20">
        <v>75.019999999999854</v>
      </c>
      <c r="F76" s="20">
        <v>68.820000000000149</v>
      </c>
      <c r="G76" s="20">
        <v>65.719999999999857</v>
      </c>
      <c r="H76" s="20">
        <v>54.250000000000071</v>
      </c>
      <c r="I76" s="20">
        <v>68.510000000000005</v>
      </c>
      <c r="J76" s="20">
        <v>57.969999999999963</v>
      </c>
      <c r="K76" s="51">
        <v>71.92</v>
      </c>
      <c r="L76" s="20">
        <v>133.28</v>
      </c>
      <c r="M76" s="20">
        <v>131.80999999999997</v>
      </c>
      <c r="N76" s="20">
        <v>120.53999999999998</v>
      </c>
      <c r="O76" s="20">
        <v>125.44000000000005</v>
      </c>
      <c r="P76" s="20">
        <v>141.12</v>
      </c>
      <c r="Q76" s="20">
        <v>118.58000000000003</v>
      </c>
      <c r="R76" s="20">
        <v>108.78000000000002</v>
      </c>
      <c r="S76" s="20">
        <v>120.54000000000003</v>
      </c>
      <c r="T76" s="20">
        <v>115.15</v>
      </c>
      <c r="U76" s="20">
        <v>109.75999999999996</v>
      </c>
      <c r="V76" s="20">
        <v>121.52000000000008</v>
      </c>
      <c r="W76" s="20">
        <v>82.80999999999996</v>
      </c>
      <c r="X76" s="20">
        <v>111.72000000000007</v>
      </c>
      <c r="Y76" s="20">
        <v>88.2</v>
      </c>
      <c r="Z76" s="20">
        <v>108.28999999999998</v>
      </c>
      <c r="AA76" s="20">
        <v>97.02</v>
      </c>
      <c r="AB76" s="20">
        <v>101.43000000000002</v>
      </c>
      <c r="AC76" s="20">
        <v>107.31000000000003</v>
      </c>
      <c r="AD76" s="20">
        <v>109.75999999999996</v>
      </c>
      <c r="AE76" s="20">
        <v>71.539999999999978</v>
      </c>
      <c r="AF76" s="20">
        <v>85.75</v>
      </c>
      <c r="AG76" s="20">
        <v>85.75</v>
      </c>
      <c r="AH76" s="20">
        <v>108.78000000000002</v>
      </c>
      <c r="AI76" s="20">
        <v>68.109999999999957</v>
      </c>
      <c r="AJ76" s="20">
        <v>114.6599999999999</v>
      </c>
      <c r="AK76" s="20">
        <v>88.690000000000055</v>
      </c>
      <c r="AL76" s="20">
        <v>77.910000000000039</v>
      </c>
      <c r="AM76" s="20">
        <v>68.600000000000009</v>
      </c>
      <c r="AN76" s="20">
        <v>109.27000000000007</v>
      </c>
      <c r="AO76" s="20">
        <v>67.61999999999999</v>
      </c>
      <c r="AP76" s="20">
        <v>96.040000000000049</v>
      </c>
      <c r="AQ76" s="20">
        <v>84.77</v>
      </c>
      <c r="AR76" s="20">
        <f t="shared" si="55"/>
        <v>81.830000000000027</v>
      </c>
      <c r="AS76" s="20">
        <f t="shared" si="56"/>
        <v>81.830000000000027</v>
      </c>
      <c r="AT76" s="20">
        <v>76.92999999999995</v>
      </c>
      <c r="AU76" s="20">
        <v>83.300000000000011</v>
      </c>
      <c r="AV76" s="20">
        <v>75.460000000000036</v>
      </c>
      <c r="AW76" s="20">
        <v>76.92999999999995</v>
      </c>
      <c r="AX76" s="20">
        <v>73.989999999999981</v>
      </c>
      <c r="AY76" s="20">
        <v>82.320000000000064</v>
      </c>
      <c r="AZ76" s="20">
        <v>92.120000000000061</v>
      </c>
      <c r="BA76" s="20">
        <v>77.909999999999968</v>
      </c>
      <c r="BB76" s="20">
        <v>78.400000000000006</v>
      </c>
      <c r="BC76" s="20">
        <v>82.809999999999889</v>
      </c>
      <c r="BD76" s="20">
        <v>86.730000000000089</v>
      </c>
      <c r="BE76" s="20">
        <v>104.37000000000003</v>
      </c>
      <c r="BF76" s="20">
        <v>67.619999999999919</v>
      </c>
      <c r="BG76" s="20">
        <v>60.760000000000034</v>
      </c>
      <c r="BH76" s="20">
        <v>60.760000000000034</v>
      </c>
      <c r="BI76" s="20">
        <v>65.659999999999968</v>
      </c>
      <c r="BJ76" s="20">
        <v>69.579999999999956</v>
      </c>
      <c r="BK76" s="20">
        <v>86.239999999999981</v>
      </c>
      <c r="BL76" s="20">
        <v>114.66000000000004</v>
      </c>
      <c r="BM76" s="20">
        <v>66.640000000000043</v>
      </c>
      <c r="BN76" s="52">
        <v>44.589999999999975</v>
      </c>
      <c r="BO76" s="17">
        <f t="shared" si="57"/>
        <v>113.31894736842105</v>
      </c>
      <c r="BP76" s="26">
        <f t="shared" si="58"/>
        <v>82.579411764705881</v>
      </c>
      <c r="BQ76" s="17">
        <f t="shared" si="59"/>
        <v>92.217999999999975</v>
      </c>
      <c r="BR76">
        <f t="shared" si="0"/>
        <v>1.0265486725663719</v>
      </c>
      <c r="BS76">
        <f t="shared" si="1"/>
        <v>1.8465375112568401</v>
      </c>
      <c r="BT76">
        <f t="shared" si="2"/>
        <v>1.8222580645161282</v>
      </c>
      <c r="BU76">
        <f t="shared" si="3"/>
        <v>1.6688356638515842</v>
      </c>
      <c r="BV76">
        <f t="shared" si="4"/>
        <v>1.6836830566865029</v>
      </c>
      <c r="BW76">
        <f t="shared" si="5"/>
        <v>1.7463905618348314</v>
      </c>
      <c r="BX76">
        <f t="shared" si="6"/>
        <v>1.7627471383975031</v>
      </c>
      <c r="BY76">
        <f t="shared" si="7"/>
        <v>1.5017256453913763</v>
      </c>
      <c r="BZ76">
        <f t="shared" si="8"/>
        <v>1.6581608088589328</v>
      </c>
      <c r="CA76">
        <f t="shared" si="9"/>
        <v>1.5684093437152375</v>
      </c>
      <c r="CB76">
        <f t="shared" si="10"/>
        <v>1.624149156555194</v>
      </c>
      <c r="CC76">
        <f t="shared" si="11"/>
        <v>1.5617529880478094</v>
      </c>
      <c r="CD76">
        <f t="shared" si="12"/>
        <v>1.3094560404807085</v>
      </c>
      <c r="CE76">
        <f t="shared" si="13"/>
        <v>1.4169872743415219</v>
      </c>
      <c r="CF76">
        <f t="shared" si="14"/>
        <v>1.174069308248658</v>
      </c>
      <c r="CG76">
        <f t="shared" si="15"/>
        <v>1.5664689715029663</v>
      </c>
      <c r="CH76">
        <f t="shared" si="16"/>
        <v>1.3298912546833594</v>
      </c>
      <c r="CI76">
        <f t="shared" si="17"/>
        <v>1.4298334233959074</v>
      </c>
      <c r="CJ76">
        <f t="shared" si="18"/>
        <v>1.3837226795039874</v>
      </c>
      <c r="CK76">
        <f t="shared" si="19"/>
        <v>1.3994644906285845</v>
      </c>
      <c r="CL76">
        <f t="shared" si="20"/>
        <v>1.1015474632381261</v>
      </c>
      <c r="CM76">
        <f t="shared" si="21"/>
        <v>1.2640345920448113</v>
      </c>
      <c r="CN76">
        <f t="shared" si="22"/>
        <v>1.1049783084919036</v>
      </c>
      <c r="CO76">
        <f t="shared" si="23"/>
        <v>1.2912722200789386</v>
      </c>
      <c r="CP76">
        <f t="shared" si="24"/>
        <v>1.046651897194226</v>
      </c>
      <c r="CQ76">
        <f t="shared" si="25"/>
        <v>1.387883556254917</v>
      </c>
      <c r="CR76">
        <f t="shared" si="26"/>
        <v>1.0954566976140974</v>
      </c>
      <c r="CS76">
        <f t="shared" si="27"/>
        <v>1.217058501913616</v>
      </c>
      <c r="CT76">
        <f t="shared" si="28"/>
        <v>0.99307549400439021</v>
      </c>
      <c r="CU76">
        <f t="shared" si="29"/>
        <v>1.2840942476056179</v>
      </c>
      <c r="CV76">
        <f t="shared" si="30"/>
        <v>0.96946236559139776</v>
      </c>
      <c r="CW76">
        <f t="shared" si="31"/>
        <v>1.3372940357391514</v>
      </c>
      <c r="CX76">
        <f t="shared" si="32"/>
        <v>1.0695630230895412</v>
      </c>
      <c r="CY76">
        <f t="shared" si="33"/>
        <v>1.0502695302472831</v>
      </c>
      <c r="CZ76">
        <f t="shared" si="34"/>
        <v>1.0502695302472831</v>
      </c>
      <c r="DA76">
        <f t="shared" si="35"/>
        <v>1.2085777126099688</v>
      </c>
      <c r="DB76">
        <f t="shared" si="36"/>
        <v>1.0878934308475907</v>
      </c>
      <c r="DC76">
        <f t="shared" si="37"/>
        <v>0.96467379724719848</v>
      </c>
      <c r="DD76">
        <f t="shared" si="38"/>
        <v>1.0704297210176004</v>
      </c>
      <c r="DE76">
        <f t="shared" si="39"/>
        <v>1.0965271945857828</v>
      </c>
      <c r="DF76">
        <f t="shared" si="40"/>
        <v>1.048907388137357</v>
      </c>
      <c r="DG76">
        <f t="shared" si="41"/>
        <v>1.2079727248885399</v>
      </c>
      <c r="DH76">
        <f t="shared" si="42"/>
        <v>1.0188753269398432</v>
      </c>
      <c r="DI76">
        <f t="shared" si="43"/>
        <v>1.1957599328910231</v>
      </c>
      <c r="DJ76">
        <f t="shared" si="44"/>
        <v>1.0360531309297896</v>
      </c>
      <c r="DK76">
        <f t="shared" si="45"/>
        <v>1.1689729535447944</v>
      </c>
      <c r="DL76">
        <f t="shared" si="46"/>
        <v>1.1576300952028837</v>
      </c>
      <c r="DM76">
        <f t="shared" si="47"/>
        <v>1.113850377487988</v>
      </c>
      <c r="DN76">
        <f t="shared" si="48"/>
        <v>0.90670778720123524</v>
      </c>
      <c r="DO76">
        <f t="shared" si="49"/>
        <v>0.87369985141159012</v>
      </c>
      <c r="DP76">
        <f t="shared" si="50"/>
        <v>0.93996945982057589</v>
      </c>
      <c r="DQ76">
        <f t="shared" si="51"/>
        <v>0.96056325065574411</v>
      </c>
      <c r="DR76">
        <f t="shared" si="52"/>
        <v>1.296939619520264</v>
      </c>
      <c r="DS76">
        <f t="shared" si="53"/>
        <v>1.1118365763785636</v>
      </c>
      <c r="DT76">
        <f t="shared" si="60"/>
        <v>1.5495530075580284</v>
      </c>
      <c r="DU76">
        <f t="shared" si="60"/>
        <v>1.1114593222989237</v>
      </c>
      <c r="DV76">
        <f t="shared" si="54"/>
        <v>1.5495530075580284</v>
      </c>
    </row>
    <row r="77" spans="1:126">
      <c r="A77">
        <v>70</v>
      </c>
      <c r="B77">
        <v>0</v>
      </c>
      <c r="C77">
        <v>1</v>
      </c>
      <c r="E77" s="21">
        <v>78.429999999999922</v>
      </c>
      <c r="F77" s="21">
        <v>83.079999999999856</v>
      </c>
      <c r="G77" s="21">
        <v>80.600000000000009</v>
      </c>
      <c r="H77" s="21">
        <v>79.050000000000068</v>
      </c>
      <c r="I77" s="21">
        <v>93.000000000000071</v>
      </c>
      <c r="J77" s="21">
        <v>73.78</v>
      </c>
      <c r="K77" s="53">
        <v>80.290000000000049</v>
      </c>
      <c r="L77" s="21">
        <v>127.4</v>
      </c>
      <c r="M77" s="21">
        <v>153.86000000000004</v>
      </c>
      <c r="N77" s="55">
        <f>AVERAGE(M77,O77)</f>
        <v>144.30500000000001</v>
      </c>
      <c r="O77" s="21">
        <v>134.75</v>
      </c>
      <c r="P77" s="21">
        <v>147</v>
      </c>
      <c r="Q77" s="21">
        <v>124.95</v>
      </c>
      <c r="R77" s="21">
        <v>142.09999999999997</v>
      </c>
      <c r="S77" s="21">
        <v>140.13999999999999</v>
      </c>
      <c r="T77" s="21">
        <v>122.01000000000003</v>
      </c>
      <c r="U77" s="21">
        <v>134.25999999999996</v>
      </c>
      <c r="V77" s="21">
        <v>130.8300000000001</v>
      </c>
      <c r="W77" s="21">
        <v>97.509999999999962</v>
      </c>
      <c r="X77" s="21">
        <v>105.35000000000001</v>
      </c>
      <c r="Y77" s="21">
        <v>97.510000000000034</v>
      </c>
      <c r="Z77" s="21">
        <v>119.07000000000006</v>
      </c>
      <c r="AA77" s="21">
        <v>111.23000000000002</v>
      </c>
      <c r="AB77" s="21">
        <v>99.47</v>
      </c>
      <c r="AC77" s="21">
        <v>115.15</v>
      </c>
      <c r="AD77" s="21">
        <v>127.4</v>
      </c>
      <c r="AE77" s="21">
        <v>74.480000000000018</v>
      </c>
      <c r="AF77" s="21">
        <v>92.11999999999999</v>
      </c>
      <c r="AG77" s="21">
        <v>102.9</v>
      </c>
      <c r="AH77" s="21">
        <v>117.10999999999997</v>
      </c>
      <c r="AI77" s="21">
        <v>87.220000000000027</v>
      </c>
      <c r="AJ77" s="21">
        <v>129.85000000000002</v>
      </c>
      <c r="AK77" s="21">
        <v>137.20000000000002</v>
      </c>
      <c r="AL77" s="21">
        <v>87.710000000000036</v>
      </c>
      <c r="AM77" s="21">
        <v>40.669999999999987</v>
      </c>
      <c r="AN77" s="21">
        <v>130.33999999999997</v>
      </c>
      <c r="AO77" s="21">
        <v>86.729999999999947</v>
      </c>
      <c r="AP77" s="21">
        <v>110.25000000000007</v>
      </c>
      <c r="AQ77" s="21">
        <v>112.20999999999997</v>
      </c>
      <c r="AR77" s="20">
        <f t="shared" si="55"/>
        <v>106.08500000000002</v>
      </c>
      <c r="AS77" s="20">
        <f t="shared" si="56"/>
        <v>106.08500000000002</v>
      </c>
      <c r="AT77" s="21">
        <v>104.37000000000006</v>
      </c>
      <c r="AU77" s="21">
        <v>98</v>
      </c>
      <c r="AV77" s="21">
        <v>114.17000000000006</v>
      </c>
      <c r="AW77" s="21">
        <v>109.76000000000003</v>
      </c>
      <c r="AX77" s="21">
        <v>91.140000000000043</v>
      </c>
      <c r="AY77" s="21">
        <v>97.02</v>
      </c>
      <c r="AZ77" s="21">
        <v>116.13000000000009</v>
      </c>
      <c r="BA77" s="21">
        <v>111.71999999999993</v>
      </c>
      <c r="BB77" s="21">
        <v>91.139999999999972</v>
      </c>
      <c r="BC77" s="21">
        <v>101.43000000000002</v>
      </c>
      <c r="BD77" s="21">
        <v>104.85999999999997</v>
      </c>
      <c r="BE77" s="21">
        <v>133.27999999999994</v>
      </c>
      <c r="BF77" s="21">
        <v>77.910000000000039</v>
      </c>
      <c r="BG77" s="21">
        <v>80.850000000000009</v>
      </c>
      <c r="BH77" s="21">
        <v>99.47</v>
      </c>
      <c r="BI77" s="21">
        <v>95.550000000000011</v>
      </c>
      <c r="BJ77" s="21">
        <v>98</v>
      </c>
      <c r="BK77" s="21">
        <v>93.099999999999937</v>
      </c>
      <c r="BL77" s="21">
        <v>134.75</v>
      </c>
      <c r="BM77" s="21">
        <v>107.30999999999996</v>
      </c>
      <c r="BN77" s="54">
        <v>42.140000000000043</v>
      </c>
      <c r="BO77" s="17">
        <f t="shared" si="57"/>
        <v>124.96289473684213</v>
      </c>
      <c r="BP77" s="26">
        <f t="shared" si="58"/>
        <v>102.16499999999999</v>
      </c>
      <c r="BQ77" s="17">
        <f t="shared" si="59"/>
        <v>109.04281818181826</v>
      </c>
      <c r="BR77">
        <f t="shared" si="0"/>
        <v>1.146017699115045</v>
      </c>
      <c r="BS77">
        <f t="shared" si="1"/>
        <v>1.7650726210543326</v>
      </c>
      <c r="BT77">
        <f t="shared" si="2"/>
        <v>2.1270967741935483</v>
      </c>
      <c r="BU77">
        <f t="shared" si="3"/>
        <v>1.9978540772532181</v>
      </c>
      <c r="BV77">
        <f t="shared" si="4"/>
        <v>1.8086439085499535</v>
      </c>
      <c r="BW77">
        <f t="shared" si="5"/>
        <v>1.8191568352446159</v>
      </c>
      <c r="BX77">
        <f t="shared" si="6"/>
        <v>1.8574401664932363</v>
      </c>
      <c r="BY77">
        <f t="shared" si="7"/>
        <v>1.961713680916662</v>
      </c>
      <c r="BZ77">
        <f t="shared" si="8"/>
        <v>1.9277804525758317</v>
      </c>
      <c r="CA77">
        <f t="shared" si="9"/>
        <v>1.661846496106784</v>
      </c>
      <c r="CB77">
        <f t="shared" si="10"/>
        <v>1.9866824504291214</v>
      </c>
      <c r="CC77">
        <f t="shared" si="11"/>
        <v>1.6814034185837305</v>
      </c>
      <c r="CD77">
        <f t="shared" si="12"/>
        <v>1.5419038583175209</v>
      </c>
      <c r="CE77">
        <f t="shared" si="13"/>
        <v>1.3361941402781889</v>
      </c>
      <c r="CF77">
        <f t="shared" si="14"/>
        <v>1.2979988463415724</v>
      </c>
      <c r="CG77">
        <f t="shared" si="15"/>
        <v>1.7224070591638962</v>
      </c>
      <c r="CH77">
        <f t="shared" si="16"/>
        <v>1.5246733071369831</v>
      </c>
      <c r="CI77">
        <f t="shared" si="17"/>
        <v>1.4022037920259378</v>
      </c>
      <c r="CJ77">
        <f t="shared" si="18"/>
        <v>1.4848165738969723</v>
      </c>
      <c r="CK77">
        <f t="shared" si="19"/>
        <v>1.6243784266224646</v>
      </c>
      <c r="CL77">
        <f t="shared" si="20"/>
        <v>1.1468165370698304</v>
      </c>
      <c r="CM77">
        <f t="shared" si="21"/>
        <v>1.3579343045967114</v>
      </c>
      <c r="CN77">
        <f t="shared" si="22"/>
        <v>1.3259739701902844</v>
      </c>
      <c r="CO77">
        <f t="shared" si="23"/>
        <v>1.3901534261210189</v>
      </c>
      <c r="CP77">
        <f t="shared" si="24"/>
        <v>1.3403168179897293</v>
      </c>
      <c r="CQ77">
        <f t="shared" si="25"/>
        <v>1.5717484718271513</v>
      </c>
      <c r="CR77">
        <f t="shared" si="26"/>
        <v>1.6946291454803708</v>
      </c>
      <c r="CS77">
        <f t="shared" si="27"/>
        <v>1.3701476216511776</v>
      </c>
      <c r="CT77">
        <f t="shared" si="28"/>
        <v>0.58875190001688826</v>
      </c>
      <c r="CU77">
        <f t="shared" si="29"/>
        <v>1.531699864856924</v>
      </c>
      <c r="CV77">
        <f t="shared" si="30"/>
        <v>1.2434408602150531</v>
      </c>
      <c r="CW77">
        <f t="shared" si="31"/>
        <v>1.5351589695985157</v>
      </c>
      <c r="CX77">
        <f t="shared" si="32"/>
        <v>1.4157799554191035</v>
      </c>
      <c r="CY77">
        <f t="shared" si="33"/>
        <v>1.3615769658595016</v>
      </c>
      <c r="CZ77">
        <f t="shared" si="34"/>
        <v>1.3615769658595016</v>
      </c>
      <c r="DA77">
        <f t="shared" si="35"/>
        <v>1.63966275659824</v>
      </c>
      <c r="DB77">
        <f t="shared" si="36"/>
        <v>1.2798746245265771</v>
      </c>
      <c r="DC77">
        <f t="shared" si="37"/>
        <v>1.4595389270038783</v>
      </c>
      <c r="DD77">
        <f t="shared" si="38"/>
        <v>1.527237308967788</v>
      </c>
      <c r="DE77">
        <f t="shared" si="39"/>
        <v>1.3506891271056671</v>
      </c>
      <c r="DF77">
        <f t="shared" si="40"/>
        <v>1.2362122788761696</v>
      </c>
      <c r="DG77">
        <f t="shared" si="41"/>
        <v>1.5228166797797023</v>
      </c>
      <c r="DH77">
        <f t="shared" si="42"/>
        <v>1.46102877070619</v>
      </c>
      <c r="DI77">
        <f t="shared" si="43"/>
        <v>1.3900709219858136</v>
      </c>
      <c r="DJ77">
        <f t="shared" si="44"/>
        <v>1.2690118230915195</v>
      </c>
      <c r="DK77">
        <f t="shared" si="45"/>
        <v>1.4133345314044388</v>
      </c>
      <c r="DL77">
        <f t="shared" si="46"/>
        <v>1.4782881966910053</v>
      </c>
      <c r="DM77">
        <f t="shared" si="47"/>
        <v>1.2833493479752927</v>
      </c>
      <c r="DN77">
        <f t="shared" si="48"/>
        <v>1.2065063297435785</v>
      </c>
      <c r="DO77">
        <f t="shared" si="49"/>
        <v>1.4303312083592961</v>
      </c>
      <c r="DP77">
        <f t="shared" si="50"/>
        <v>1.3678660049627791</v>
      </c>
      <c r="DQ77">
        <f t="shared" si="51"/>
        <v>1.3529059868390769</v>
      </c>
      <c r="DR77">
        <f t="shared" si="52"/>
        <v>1.4001052710730117</v>
      </c>
      <c r="DS77">
        <f t="shared" si="53"/>
        <v>1.3066455491628413</v>
      </c>
      <c r="DT77">
        <f t="shared" si="60"/>
        <v>1.7087753978430651</v>
      </c>
      <c r="DU77">
        <f t="shared" si="60"/>
        <v>1.3750672139226998</v>
      </c>
      <c r="DV77">
        <f t="shared" si="54"/>
        <v>1.7087753978430651</v>
      </c>
    </row>
    <row r="78" spans="1:126">
      <c r="A78">
        <v>71</v>
      </c>
      <c r="B78">
        <v>0</v>
      </c>
      <c r="C78">
        <v>0</v>
      </c>
      <c r="E78" s="20">
        <v>71.610000000000142</v>
      </c>
      <c r="F78" s="20">
        <v>71.919999999999717</v>
      </c>
      <c r="G78" s="20">
        <v>73.160000000000011</v>
      </c>
      <c r="H78" s="20">
        <v>68.2</v>
      </c>
      <c r="I78" s="20">
        <v>78.740000000000222</v>
      </c>
      <c r="J78" s="20">
        <v>67.270000000000081</v>
      </c>
      <c r="K78" s="51">
        <v>71.299999999999898</v>
      </c>
      <c r="L78" s="20">
        <v>73.78</v>
      </c>
      <c r="M78" s="20">
        <v>70.679999999999922</v>
      </c>
      <c r="N78" s="20">
        <v>76.260000000000076</v>
      </c>
      <c r="O78" s="20">
        <v>68.820000000000036</v>
      </c>
      <c r="P78" s="20">
        <v>74.710000000000136</v>
      </c>
      <c r="Q78" s="20">
        <v>68.2</v>
      </c>
      <c r="R78" s="20">
        <v>71.3</v>
      </c>
      <c r="S78" s="20">
        <v>63.859999999999864</v>
      </c>
      <c r="T78" s="20">
        <v>69.75</v>
      </c>
      <c r="U78" s="20">
        <v>74.090000000000103</v>
      </c>
      <c r="V78" s="20">
        <v>75.640000000000114</v>
      </c>
      <c r="W78" s="20">
        <v>60.449999999999889</v>
      </c>
      <c r="X78" s="20">
        <v>79.67000000000003</v>
      </c>
      <c r="Y78" s="20">
        <v>65.410000000000039</v>
      </c>
      <c r="Z78" s="20">
        <v>72.849999999999937</v>
      </c>
      <c r="AA78" s="20">
        <v>73.160000000000068</v>
      </c>
      <c r="AB78" s="20">
        <v>76.879999999999797</v>
      </c>
      <c r="AC78" s="20">
        <v>76.569999999999936</v>
      </c>
      <c r="AD78" s="20">
        <v>77.500000000000142</v>
      </c>
      <c r="AE78" s="20">
        <v>55.179999999999929</v>
      </c>
      <c r="AF78" s="20">
        <v>64.790000000000077</v>
      </c>
      <c r="AG78" s="20">
        <v>73.78</v>
      </c>
      <c r="AH78" s="20">
        <v>82.15</v>
      </c>
      <c r="AI78" s="20">
        <v>59.830000000000069</v>
      </c>
      <c r="AJ78" s="20">
        <v>78.429999999999922</v>
      </c>
      <c r="AK78" s="20">
        <v>80.289999999999935</v>
      </c>
      <c r="AL78" s="20">
        <v>62.930000000000149</v>
      </c>
      <c r="AM78" s="20">
        <v>67.269999999999797</v>
      </c>
      <c r="AN78" s="20">
        <v>79.670000000000215</v>
      </c>
      <c r="AO78" s="20">
        <v>73.77999999999993</v>
      </c>
      <c r="AP78" s="20">
        <v>70.679999999999865</v>
      </c>
      <c r="AQ78" s="20">
        <v>83.079999999999927</v>
      </c>
      <c r="AR78" s="20">
        <f t="shared" si="55"/>
        <v>78.895000000000081</v>
      </c>
      <c r="AS78" s="20">
        <f t="shared" si="56"/>
        <v>78.895000000000081</v>
      </c>
      <c r="AT78" s="20">
        <v>65.409999999999926</v>
      </c>
      <c r="AU78" s="20">
        <v>80.910000000000068</v>
      </c>
      <c r="AV78" s="20">
        <v>84.319999999999936</v>
      </c>
      <c r="AW78" s="20">
        <v>73.160000000000068</v>
      </c>
      <c r="AX78" s="20">
        <v>70.059999999999931</v>
      </c>
      <c r="AY78" s="20">
        <v>78.430000000000106</v>
      </c>
      <c r="AZ78" s="20">
        <v>74.709999999999923</v>
      </c>
      <c r="BA78" s="20">
        <v>80.910000000000011</v>
      </c>
      <c r="BB78" s="20">
        <v>68.819999999999993</v>
      </c>
      <c r="BC78" s="20">
        <v>82.15</v>
      </c>
      <c r="BD78" s="20">
        <v>75.019999999999939</v>
      </c>
      <c r="BE78" s="20">
        <v>89.280000000000143</v>
      </c>
      <c r="BF78" s="20">
        <v>69.749999999999929</v>
      </c>
      <c r="BG78" s="20">
        <v>66.959999999999866</v>
      </c>
      <c r="BH78" s="20">
        <v>71.920000000000144</v>
      </c>
      <c r="BI78" s="20">
        <v>76.259999999999792</v>
      </c>
      <c r="BJ78" s="20">
        <v>76.259999999999792</v>
      </c>
      <c r="BK78" s="20">
        <v>78.430000000000007</v>
      </c>
      <c r="BL78" s="20">
        <v>110.05000000000014</v>
      </c>
      <c r="BM78" s="20">
        <v>78.120000000000147</v>
      </c>
      <c r="BN78" s="52">
        <v>35.339999999999719</v>
      </c>
      <c r="BO78" s="17">
        <f t="shared" si="57"/>
        <v>72.083157894736857</v>
      </c>
      <c r="BP78" s="26">
        <f t="shared" si="58"/>
        <v>75.366470588235288</v>
      </c>
      <c r="BQ78" s="17">
        <f t="shared" si="59"/>
        <v>73.554545454545433</v>
      </c>
      <c r="BR78">
        <f t="shared" si="0"/>
        <v>1.0176991150442465</v>
      </c>
      <c r="BS78">
        <f t="shared" si="1"/>
        <v>1.0221904080171793</v>
      </c>
      <c r="BT78">
        <f t="shared" si="2"/>
        <v>0.97714285714285576</v>
      </c>
      <c r="BU78">
        <f t="shared" si="3"/>
        <v>1.0557939914163097</v>
      </c>
      <c r="BV78">
        <f t="shared" si="4"/>
        <v>0.92371705963939044</v>
      </c>
      <c r="BW78">
        <f t="shared" si="5"/>
        <v>0.92455242966752049</v>
      </c>
      <c r="BX78">
        <f t="shared" si="6"/>
        <v>1.0138248847926268</v>
      </c>
      <c r="BY78">
        <f t="shared" si="7"/>
        <v>0.98430813124108396</v>
      </c>
      <c r="BZ78">
        <f t="shared" si="8"/>
        <v>0.87846481876332494</v>
      </c>
      <c r="CA78">
        <f t="shared" si="9"/>
        <v>0.95003518648838747</v>
      </c>
      <c r="CB78">
        <f t="shared" si="10"/>
        <v>1.0963302752293598</v>
      </c>
      <c r="CC78">
        <f t="shared" si="11"/>
        <v>0.9721115537848618</v>
      </c>
      <c r="CD78">
        <f t="shared" si="12"/>
        <v>0.9558823529411753</v>
      </c>
      <c r="CE78">
        <f t="shared" si="13"/>
        <v>1.010484927916121</v>
      </c>
      <c r="CF78">
        <f t="shared" si="14"/>
        <v>0.87070151306740096</v>
      </c>
      <c r="CG78">
        <f t="shared" si="15"/>
        <v>1.0538116591928248</v>
      </c>
      <c r="CH78">
        <f t="shared" si="16"/>
        <v>1.0028328611898027</v>
      </c>
      <c r="CI78">
        <f t="shared" si="17"/>
        <v>1.0837581937363407</v>
      </c>
      <c r="CJ78">
        <f t="shared" si="18"/>
        <v>0.98734177215189811</v>
      </c>
      <c r="CK78">
        <f t="shared" si="19"/>
        <v>0.98814229249011953</v>
      </c>
      <c r="CL78">
        <f t="shared" si="20"/>
        <v>0.84964200477327001</v>
      </c>
      <c r="CM78">
        <f t="shared" si="21"/>
        <v>0.95506473724295537</v>
      </c>
      <c r="CN78">
        <f t="shared" si="22"/>
        <v>0.95073235685752355</v>
      </c>
      <c r="CO78">
        <f t="shared" si="23"/>
        <v>0.97516099356025743</v>
      </c>
      <c r="CP78">
        <f t="shared" si="24"/>
        <v>0.91941246526399423</v>
      </c>
      <c r="CQ78">
        <f t="shared" si="25"/>
        <v>0.9493433395872416</v>
      </c>
      <c r="CR78">
        <f t="shared" si="26"/>
        <v>0.99170389278876714</v>
      </c>
      <c r="CS78">
        <f t="shared" si="27"/>
        <v>0.98305084745763049</v>
      </c>
      <c r="CT78">
        <f t="shared" si="28"/>
        <v>0.97382198952879184</v>
      </c>
      <c r="CU78">
        <f t="shared" si="29"/>
        <v>0.93624772313297144</v>
      </c>
      <c r="CV78">
        <f t="shared" si="30"/>
        <v>1.0577777777777768</v>
      </c>
      <c r="CW78">
        <f t="shared" si="31"/>
        <v>0.98417266187050179</v>
      </c>
      <c r="CX78">
        <f t="shared" si="32"/>
        <v>1.048239895697523</v>
      </c>
      <c r="CY78">
        <f t="shared" si="33"/>
        <v>1.0125994694960219</v>
      </c>
      <c r="CZ78">
        <f t="shared" si="34"/>
        <v>1.0125994694960219</v>
      </c>
      <c r="DA78">
        <f t="shared" si="35"/>
        <v>1.0275974025974006</v>
      </c>
      <c r="DB78">
        <f t="shared" si="36"/>
        <v>1.0566801619433208</v>
      </c>
      <c r="DC78">
        <f t="shared" si="37"/>
        <v>1.0779392338177005</v>
      </c>
      <c r="DD78">
        <f t="shared" si="38"/>
        <v>1.0179726815240839</v>
      </c>
      <c r="DE78">
        <f t="shared" si="39"/>
        <v>1.0382848392036748</v>
      </c>
      <c r="DF78">
        <f t="shared" si="40"/>
        <v>0.99934167215273262</v>
      </c>
      <c r="DG78">
        <f t="shared" si="41"/>
        <v>0.97967479674796643</v>
      </c>
      <c r="DH78">
        <f t="shared" si="42"/>
        <v>1.0581081081081087</v>
      </c>
      <c r="DI78">
        <f t="shared" si="43"/>
        <v>1.0496453900709208</v>
      </c>
      <c r="DJ78">
        <f t="shared" si="44"/>
        <v>1.0277957336780863</v>
      </c>
      <c r="DK78">
        <f t="shared" si="45"/>
        <v>1.0111420612813364</v>
      </c>
      <c r="DL78">
        <f t="shared" si="46"/>
        <v>0.99025787965616163</v>
      </c>
      <c r="DM78">
        <f t="shared" si="47"/>
        <v>1.148936170212765</v>
      </c>
      <c r="DN78">
        <f t="shared" si="48"/>
        <v>0.99922898997686893</v>
      </c>
      <c r="DO78">
        <f t="shared" si="49"/>
        <v>1.0341753343239246</v>
      </c>
      <c r="DP78">
        <f t="shared" si="50"/>
        <v>1.091715976331358</v>
      </c>
      <c r="DQ78">
        <f t="shared" si="51"/>
        <v>1.0527817403708952</v>
      </c>
      <c r="DR78">
        <f t="shared" si="52"/>
        <v>1.1794871794871793</v>
      </c>
      <c r="DS78">
        <f t="shared" si="53"/>
        <v>1.067134268537075</v>
      </c>
      <c r="DT78">
        <f t="shared" si="60"/>
        <v>0.98568400699066672</v>
      </c>
      <c r="DU78">
        <f t="shared" si="60"/>
        <v>1.0143783363671688</v>
      </c>
      <c r="DV78">
        <f t="shared" si="54"/>
        <v>0.98568400699066672</v>
      </c>
    </row>
    <row r="79" spans="1:126">
      <c r="A79">
        <v>72</v>
      </c>
      <c r="B79">
        <v>0</v>
      </c>
      <c r="C79">
        <v>2</v>
      </c>
      <c r="E79" s="21">
        <v>70.99000000000008</v>
      </c>
      <c r="F79" s="21">
        <v>66.650000000000148</v>
      </c>
      <c r="G79" s="21">
        <v>65.100000000000009</v>
      </c>
      <c r="H79" s="21">
        <v>61.380000000000067</v>
      </c>
      <c r="I79" s="21">
        <v>70.679999999999723</v>
      </c>
      <c r="J79" s="21">
        <v>68.820000000000078</v>
      </c>
      <c r="K79" s="53">
        <v>69.13000000000001</v>
      </c>
      <c r="L79" s="21">
        <v>79.86999999999999</v>
      </c>
      <c r="M79" s="21">
        <v>94.570000000000022</v>
      </c>
      <c r="N79" s="21">
        <v>82.32</v>
      </c>
      <c r="O79" s="21">
        <v>84.770000000000067</v>
      </c>
      <c r="P79" s="21">
        <v>89.180000000000021</v>
      </c>
      <c r="Q79" s="21">
        <v>90.159999999999968</v>
      </c>
      <c r="R79" s="21">
        <v>99.959999999999965</v>
      </c>
      <c r="S79" s="21">
        <v>111.72</v>
      </c>
      <c r="T79" s="21">
        <v>80.850000000000009</v>
      </c>
      <c r="U79" s="21">
        <v>103.38999999999999</v>
      </c>
      <c r="V79" s="21">
        <v>114.65999999999997</v>
      </c>
      <c r="W79" s="21">
        <v>86.240000000000052</v>
      </c>
      <c r="X79" s="21">
        <v>105.35000000000001</v>
      </c>
      <c r="Y79" s="21">
        <v>91.139999999999972</v>
      </c>
      <c r="Z79" s="21">
        <v>116.12999999999995</v>
      </c>
      <c r="AA79" s="21">
        <v>87.220000000000056</v>
      </c>
      <c r="AB79" s="21">
        <v>91.139999999999972</v>
      </c>
      <c r="AC79" s="21">
        <v>100.94000000000005</v>
      </c>
      <c r="AD79" s="21">
        <v>118.09000000000005</v>
      </c>
      <c r="AE79" s="21">
        <v>83.300000000000011</v>
      </c>
      <c r="AF79" s="21">
        <v>88.2</v>
      </c>
      <c r="AG79" s="21">
        <v>85.75</v>
      </c>
      <c r="AH79" s="21">
        <v>109.27</v>
      </c>
      <c r="AI79" s="21">
        <v>83.300000000000011</v>
      </c>
      <c r="AJ79" s="21">
        <v>124.95000000000007</v>
      </c>
      <c r="AK79" s="21">
        <v>110.73999999999998</v>
      </c>
      <c r="AL79" s="21">
        <v>85.260000000000034</v>
      </c>
      <c r="AM79" s="21">
        <v>76.439999999999984</v>
      </c>
      <c r="AN79" s="21">
        <v>112.7</v>
      </c>
      <c r="AO79" s="21">
        <v>81.339999999999975</v>
      </c>
      <c r="AP79" s="21">
        <v>106.82</v>
      </c>
      <c r="AQ79" s="21">
        <v>96.039999999999978</v>
      </c>
      <c r="AR79" s="20">
        <f t="shared" si="55"/>
        <v>95.305000000000021</v>
      </c>
      <c r="AS79" s="20">
        <f t="shared" si="56"/>
        <v>95.305000000000021</v>
      </c>
      <c r="AT79" s="21">
        <v>86.730000000000089</v>
      </c>
      <c r="AU79" s="21">
        <v>104.36999999999999</v>
      </c>
      <c r="AV79" s="21">
        <v>83.789999999999978</v>
      </c>
      <c r="AW79" s="21">
        <v>91.630000000000095</v>
      </c>
      <c r="AX79" s="21">
        <v>85.259999999999962</v>
      </c>
      <c r="AY79" s="21">
        <v>91.630000000000024</v>
      </c>
      <c r="AZ79" s="21">
        <v>97.509999999999891</v>
      </c>
      <c r="BA79" s="21">
        <v>95.550000000000082</v>
      </c>
      <c r="BB79" s="21">
        <v>84.279999999999944</v>
      </c>
      <c r="BC79" s="21">
        <v>99.47000000000007</v>
      </c>
      <c r="BD79" s="21">
        <v>79.86999999999999</v>
      </c>
      <c r="BE79" s="21">
        <v>135.24000000000012</v>
      </c>
      <c r="BF79" s="21">
        <v>71.539999999999978</v>
      </c>
      <c r="BG79" s="21">
        <v>86.239999999999981</v>
      </c>
      <c r="BH79" s="21">
        <v>78.890000000000043</v>
      </c>
      <c r="BI79" s="21">
        <v>85.259999999999962</v>
      </c>
      <c r="BJ79" s="21">
        <v>88.2</v>
      </c>
      <c r="BK79" s="21">
        <v>93.589999999999975</v>
      </c>
      <c r="BL79" s="21">
        <v>142.58999999999997</v>
      </c>
      <c r="BM79" s="21">
        <v>74.970000000000056</v>
      </c>
      <c r="BN79" s="54">
        <v>53.410000000000032</v>
      </c>
      <c r="BO79" s="17">
        <f t="shared" si="57"/>
        <v>96.194736842105257</v>
      </c>
      <c r="BP79" s="26">
        <f t="shared" si="58"/>
        <v>94.59882352941176</v>
      </c>
      <c r="BQ79" s="17">
        <f t="shared" si="59"/>
        <v>94.044363636363627</v>
      </c>
      <c r="BR79">
        <f t="shared" si="0"/>
        <v>0.98672566371681447</v>
      </c>
      <c r="BS79">
        <f t="shared" si="1"/>
        <v>1.1065647585840621</v>
      </c>
      <c r="BT79">
        <f t="shared" si="2"/>
        <v>1.3074193548387096</v>
      </c>
      <c r="BU79">
        <f t="shared" si="3"/>
        <v>1.1396926484840089</v>
      </c>
      <c r="BV79">
        <f t="shared" si="4"/>
        <v>1.1378014406514261</v>
      </c>
      <c r="BW79">
        <f t="shared" si="5"/>
        <v>1.1036218133817339</v>
      </c>
      <c r="BX79">
        <f t="shared" si="6"/>
        <v>1.3402705515088447</v>
      </c>
      <c r="BY79">
        <f t="shared" si="7"/>
        <v>1.3799641065758586</v>
      </c>
      <c r="BZ79">
        <f t="shared" si="8"/>
        <v>1.5368319691863275</v>
      </c>
      <c r="CA79">
        <f t="shared" si="9"/>
        <v>1.1012235817575073</v>
      </c>
      <c r="CB79">
        <f t="shared" si="10"/>
        <v>1.5298905001479732</v>
      </c>
      <c r="CC79">
        <f t="shared" si="11"/>
        <v>1.473589512916077</v>
      </c>
      <c r="CD79">
        <f t="shared" si="12"/>
        <v>1.3636938646426329</v>
      </c>
      <c r="CE79">
        <f t="shared" si="13"/>
        <v>1.3361941402781889</v>
      </c>
      <c r="CF79">
        <f t="shared" si="14"/>
        <v>1.2132049518569461</v>
      </c>
      <c r="CG79">
        <f t="shared" si="15"/>
        <v>1.6798784898018231</v>
      </c>
      <c r="CH79">
        <f t="shared" si="16"/>
        <v>1.195558804715344</v>
      </c>
      <c r="CI79">
        <f t="shared" si="17"/>
        <v>1.2847778587035681</v>
      </c>
      <c r="CJ79">
        <f t="shared" si="18"/>
        <v>1.301583890309687</v>
      </c>
      <c r="CK79">
        <f t="shared" si="19"/>
        <v>1.505673849292362</v>
      </c>
      <c r="CL79">
        <f t="shared" si="20"/>
        <v>1.2826237585649418</v>
      </c>
      <c r="CM79">
        <f t="shared" si="21"/>
        <v>1.3001498661032345</v>
      </c>
      <c r="CN79">
        <f t="shared" si="22"/>
        <v>1.1049783084919036</v>
      </c>
      <c r="CO79">
        <f t="shared" si="23"/>
        <v>1.2970887616108255</v>
      </c>
      <c r="CP79">
        <f t="shared" si="24"/>
        <v>1.2800778598778313</v>
      </c>
      <c r="CQ79">
        <f t="shared" si="25"/>
        <v>1.5124372087393347</v>
      </c>
      <c r="CR79">
        <f t="shared" si="26"/>
        <v>1.3678078102805846</v>
      </c>
      <c r="CS79">
        <f t="shared" si="27"/>
        <v>1.331875341716787</v>
      </c>
      <c r="CT79">
        <f t="shared" si="28"/>
        <v>1.1065698361763201</v>
      </c>
      <c r="CU79">
        <f t="shared" si="29"/>
        <v>1.3244021387860625</v>
      </c>
      <c r="CV79">
        <f t="shared" si="30"/>
        <v>1.166164874551971</v>
      </c>
      <c r="CW79">
        <f t="shared" si="31"/>
        <v>1.4873984683221164</v>
      </c>
      <c r="CX79">
        <f t="shared" si="32"/>
        <v>1.2117592631534686</v>
      </c>
      <c r="CY79">
        <f t="shared" si="33"/>
        <v>1.2232181055874045</v>
      </c>
      <c r="CZ79">
        <f t="shared" si="34"/>
        <v>1.2232181055874045</v>
      </c>
      <c r="DA79">
        <f t="shared" si="35"/>
        <v>1.3625366568914958</v>
      </c>
      <c r="DB79">
        <f t="shared" si="36"/>
        <v>1.3630664751208046</v>
      </c>
      <c r="DC79">
        <f t="shared" si="37"/>
        <v>1.071163761878382</v>
      </c>
      <c r="DD79">
        <f t="shared" si="38"/>
        <v>1.2749704320400741</v>
      </c>
      <c r="DE79">
        <f t="shared" si="39"/>
        <v>1.2635478930988489</v>
      </c>
      <c r="DF79">
        <f t="shared" si="40"/>
        <v>1.1675338189386051</v>
      </c>
      <c r="DG79">
        <f t="shared" si="41"/>
        <v>1.2786519800681864</v>
      </c>
      <c r="DH79">
        <f t="shared" si="42"/>
        <v>1.2495640802092431</v>
      </c>
      <c r="DI79">
        <f t="shared" si="43"/>
        <v>1.2854419278578488</v>
      </c>
      <c r="DJ79">
        <f t="shared" si="44"/>
        <v>1.2444898554955486</v>
      </c>
      <c r="DK79">
        <f t="shared" si="45"/>
        <v>1.0765118159762783</v>
      </c>
      <c r="DL79">
        <f t="shared" si="46"/>
        <v>1.5000277289952868</v>
      </c>
      <c r="DM79">
        <f t="shared" si="47"/>
        <v>1.1784214138641043</v>
      </c>
      <c r="DN79">
        <f t="shared" si="48"/>
        <v>1.2869400850598167</v>
      </c>
      <c r="DO79">
        <f t="shared" si="49"/>
        <v>1.1344006135263389</v>
      </c>
      <c r="DP79">
        <f t="shared" si="50"/>
        <v>1.2205573582744793</v>
      </c>
      <c r="DQ79">
        <f t="shared" si="51"/>
        <v>1.2176153881551695</v>
      </c>
      <c r="DR79">
        <f t="shared" si="52"/>
        <v>1.4074742461839229</v>
      </c>
      <c r="DS79">
        <f t="shared" si="53"/>
        <v>1.3826685629323154</v>
      </c>
      <c r="DT79">
        <f t="shared" si="60"/>
        <v>1.315392061490998</v>
      </c>
      <c r="DU79">
        <f t="shared" si="60"/>
        <v>1.2732319357015942</v>
      </c>
      <c r="DV79">
        <f t="shared" si="54"/>
        <v>1.315392061490998</v>
      </c>
    </row>
    <row r="80" spans="1:126">
      <c r="A80">
        <v>73</v>
      </c>
      <c r="B80">
        <v>0</v>
      </c>
      <c r="C80">
        <v>1</v>
      </c>
      <c r="E80" s="20">
        <v>76.569999999999851</v>
      </c>
      <c r="F80" s="20">
        <v>73.469999999999928</v>
      </c>
      <c r="G80" s="20">
        <v>70.680000000000277</v>
      </c>
      <c r="H80" s="20">
        <v>70.369999999999933</v>
      </c>
      <c r="I80" s="20">
        <v>77.810000000000073</v>
      </c>
      <c r="J80" s="20">
        <v>75.019999999999825</v>
      </c>
      <c r="K80" s="51">
        <v>79.670000000000073</v>
      </c>
      <c r="L80" s="20">
        <v>116.12999999999995</v>
      </c>
      <c r="M80" s="20">
        <v>123.48000000000002</v>
      </c>
      <c r="N80" s="20">
        <v>112.20999999999997</v>
      </c>
      <c r="O80" s="20">
        <v>110.25000000000001</v>
      </c>
      <c r="P80" s="20">
        <v>113.68000000000002</v>
      </c>
      <c r="Q80" s="20">
        <v>100.93999999999998</v>
      </c>
      <c r="R80" s="20">
        <v>98</v>
      </c>
      <c r="S80" s="20">
        <v>99.47000000000007</v>
      </c>
      <c r="T80" s="20">
        <v>79.86999999999999</v>
      </c>
      <c r="U80" s="20">
        <v>96.530000000000086</v>
      </c>
      <c r="V80" s="20">
        <v>89.17999999999995</v>
      </c>
      <c r="W80" s="20">
        <v>88.689999999999984</v>
      </c>
      <c r="X80" s="20">
        <v>92.610000000000028</v>
      </c>
      <c r="Y80" s="20">
        <v>83.300000000000011</v>
      </c>
      <c r="Z80" s="20">
        <v>93.590000000000117</v>
      </c>
      <c r="AA80" s="20">
        <v>84.279999999999944</v>
      </c>
      <c r="AB80" s="20">
        <v>65.169999999999987</v>
      </c>
      <c r="AC80" s="20">
        <v>84.280000000000086</v>
      </c>
      <c r="AD80" s="20">
        <v>76.92999999999995</v>
      </c>
      <c r="AE80" s="20">
        <v>75.950000000000074</v>
      </c>
      <c r="AF80" s="20">
        <v>60.269999999999989</v>
      </c>
      <c r="AG80" s="20">
        <v>67.130000000000024</v>
      </c>
      <c r="AH80" s="20">
        <v>78.889999999999972</v>
      </c>
      <c r="AI80" s="20">
        <v>75.95</v>
      </c>
      <c r="AJ80" s="20">
        <v>82.319999999999922</v>
      </c>
      <c r="AK80" s="20">
        <v>79.870000000000061</v>
      </c>
      <c r="AL80" s="20">
        <v>56.840000000000046</v>
      </c>
      <c r="AM80" s="20">
        <v>65.660000000000039</v>
      </c>
      <c r="AN80" s="20">
        <v>68.600000000000009</v>
      </c>
      <c r="AO80" s="20">
        <v>78.889999999999972</v>
      </c>
      <c r="AP80" s="20">
        <v>90.65</v>
      </c>
      <c r="AQ80" s="20">
        <v>68.109999999999957</v>
      </c>
      <c r="AR80" s="20">
        <f t="shared" si="55"/>
        <v>69.825000000000003</v>
      </c>
      <c r="AS80" s="20">
        <f t="shared" si="56"/>
        <v>69.825000000000003</v>
      </c>
      <c r="AT80" s="20">
        <v>92.610000000000028</v>
      </c>
      <c r="AU80" s="20">
        <v>78.400000000000006</v>
      </c>
      <c r="AV80" s="20">
        <v>79.380000000000024</v>
      </c>
      <c r="AW80" s="20">
        <v>88.689999999999984</v>
      </c>
      <c r="AX80" s="20">
        <v>55.860000000000035</v>
      </c>
      <c r="AY80" s="20">
        <v>75.95</v>
      </c>
      <c r="AZ80" s="20">
        <v>85.260000000000034</v>
      </c>
      <c r="BA80" s="20">
        <v>89.670000000000059</v>
      </c>
      <c r="BB80" s="20">
        <v>85.260000000000034</v>
      </c>
      <c r="BC80" s="20">
        <v>72.029999999999944</v>
      </c>
      <c r="BD80" s="20">
        <v>78.400000000000006</v>
      </c>
      <c r="BE80" s="20">
        <v>98</v>
      </c>
      <c r="BF80" s="20">
        <v>67.129999999999953</v>
      </c>
      <c r="BG80" s="20">
        <v>73.010000000000034</v>
      </c>
      <c r="BH80" s="20">
        <v>77.910000000000039</v>
      </c>
      <c r="BI80" s="20">
        <v>66.150000000000006</v>
      </c>
      <c r="BJ80" s="20">
        <v>98.979999999999947</v>
      </c>
      <c r="BK80" s="20">
        <v>62.720000000000063</v>
      </c>
      <c r="BL80" s="20">
        <v>125.93000000000002</v>
      </c>
      <c r="BM80" s="20">
        <v>81.830000000000027</v>
      </c>
      <c r="BN80" s="52">
        <v>39.200000000000003</v>
      </c>
      <c r="BO80" s="17">
        <f t="shared" si="57"/>
        <v>95.188947368421054</v>
      </c>
      <c r="BP80" s="26">
        <f t="shared" si="58"/>
        <v>77.650588235294151</v>
      </c>
      <c r="BQ80" s="17">
        <f t="shared" si="59"/>
        <v>83.086181818181814</v>
      </c>
      <c r="BR80">
        <f t="shared" si="0"/>
        <v>1.1371681415929216</v>
      </c>
      <c r="BS80">
        <f t="shared" si="1"/>
        <v>1.6089315814995255</v>
      </c>
      <c r="BT80">
        <f t="shared" si="2"/>
        <v>1.7070967741935481</v>
      </c>
      <c r="BU80">
        <f t="shared" si="3"/>
        <v>1.5535096220407021</v>
      </c>
      <c r="BV80">
        <f t="shared" si="4"/>
        <v>1.4797995615408712</v>
      </c>
      <c r="BW80">
        <f t="shared" si="5"/>
        <v>1.4068146192558366</v>
      </c>
      <c r="BX80">
        <f t="shared" si="6"/>
        <v>1.5005202913631632</v>
      </c>
      <c r="BY80">
        <f t="shared" si="7"/>
        <v>1.3529059868390776</v>
      </c>
      <c r="BZ80">
        <f t="shared" si="8"/>
        <v>1.3683196918632663</v>
      </c>
      <c r="CA80">
        <f t="shared" si="9"/>
        <v>1.0878754171301435</v>
      </c>
      <c r="CB80">
        <f t="shared" si="10"/>
        <v>1.4283811778632751</v>
      </c>
      <c r="CC80">
        <f t="shared" si="11"/>
        <v>1.146125176712504</v>
      </c>
      <c r="CD80">
        <f t="shared" si="12"/>
        <v>1.4024351676154339</v>
      </c>
      <c r="CE80">
        <f t="shared" si="13"/>
        <v>1.1746078721515245</v>
      </c>
      <c r="CF80">
        <f t="shared" si="14"/>
        <v>1.1088432355681772</v>
      </c>
      <c r="CG80">
        <f t="shared" si="15"/>
        <v>1.3538261246926107</v>
      </c>
      <c r="CH80">
        <f t="shared" si="16"/>
        <v>1.1552590697249379</v>
      </c>
      <c r="CI80">
        <f t="shared" si="17"/>
        <v>0.91868524305147625</v>
      </c>
      <c r="CJ80">
        <f t="shared" si="18"/>
        <v>1.0867593647245937</v>
      </c>
      <c r="CK80">
        <f t="shared" si="19"/>
        <v>0.98087466530664147</v>
      </c>
      <c r="CL80">
        <f t="shared" si="20"/>
        <v>1.1694510739856832</v>
      </c>
      <c r="CM80">
        <f t="shared" si="21"/>
        <v>0.88843574183721008</v>
      </c>
      <c r="CN80">
        <f t="shared" si="22"/>
        <v>0.86504016150509055</v>
      </c>
      <c r="CO80">
        <f t="shared" si="23"/>
        <v>0.93646318663382444</v>
      </c>
      <c r="CP80">
        <f t="shared" si="24"/>
        <v>1.1671298134180226</v>
      </c>
      <c r="CQ80">
        <f t="shared" si="25"/>
        <v>0.99642921987532496</v>
      </c>
      <c r="CR80">
        <f t="shared" si="26"/>
        <v>0.98651625254750219</v>
      </c>
      <c r="CS80">
        <f t="shared" si="27"/>
        <v>0.88791689447785849</v>
      </c>
      <c r="CT80">
        <f t="shared" si="28"/>
        <v>0.95051511568991687</v>
      </c>
      <c r="CU80">
        <f t="shared" si="29"/>
        <v>0.80615782360890764</v>
      </c>
      <c r="CV80">
        <f t="shared" si="30"/>
        <v>1.131039426523297</v>
      </c>
      <c r="CW80">
        <f t="shared" si="31"/>
        <v>1.2622418194476679</v>
      </c>
      <c r="CX80">
        <f t="shared" si="32"/>
        <v>0.859359885603735</v>
      </c>
      <c r="CY80">
        <f t="shared" si="33"/>
        <v>0.89618807221699281</v>
      </c>
      <c r="CZ80">
        <f t="shared" si="34"/>
        <v>0.89618807221699281</v>
      </c>
      <c r="DA80">
        <f t="shared" si="35"/>
        <v>1.4549120234604098</v>
      </c>
      <c r="DB80">
        <f t="shared" si="36"/>
        <v>1.0238996996212617</v>
      </c>
      <c r="DC80">
        <f t="shared" si="37"/>
        <v>1.0147867217795203</v>
      </c>
      <c r="DD80">
        <f t="shared" si="38"/>
        <v>1.2340622898355782</v>
      </c>
      <c r="DE80">
        <f t="shared" si="39"/>
        <v>0.82784172306476389</v>
      </c>
      <c r="DF80">
        <f t="shared" si="40"/>
        <v>0.96774193548387022</v>
      </c>
      <c r="DG80">
        <f t="shared" si="41"/>
        <v>1.1180173092053505</v>
      </c>
      <c r="DH80">
        <f t="shared" si="42"/>
        <v>1.1726678291194435</v>
      </c>
      <c r="DI80">
        <f t="shared" si="43"/>
        <v>1.3003889270189879</v>
      </c>
      <c r="DJ80">
        <f t="shared" si="44"/>
        <v>0.90118230915194764</v>
      </c>
      <c r="DK80">
        <f t="shared" si="45"/>
        <v>1.0566987150687397</v>
      </c>
      <c r="DL80">
        <f t="shared" si="46"/>
        <v>1.0869766152139748</v>
      </c>
      <c r="DM80">
        <f t="shared" si="47"/>
        <v>1.105778997940974</v>
      </c>
      <c r="DN80">
        <f t="shared" si="48"/>
        <v>1.0895117765563229</v>
      </c>
      <c r="DO80">
        <f t="shared" si="49"/>
        <v>1.120308680439055</v>
      </c>
      <c r="DP80">
        <f t="shared" si="50"/>
        <v>0.94698415728192409</v>
      </c>
      <c r="DQ80">
        <f t="shared" si="51"/>
        <v>1.3664350467074671</v>
      </c>
      <c r="DR80">
        <f t="shared" si="52"/>
        <v>0.9432288141965568</v>
      </c>
      <c r="DS80">
        <f t="shared" si="53"/>
        <v>1.2211196586721829</v>
      </c>
      <c r="DT80">
        <f t="shared" si="60"/>
        <v>1.3016386324298321</v>
      </c>
      <c r="DU80">
        <f t="shared" si="60"/>
        <v>1.0451209124863183</v>
      </c>
      <c r="DV80">
        <f t="shared" si="54"/>
        <v>1.3016386324298321</v>
      </c>
    </row>
    <row r="81" spans="1:126">
      <c r="A81">
        <v>74</v>
      </c>
      <c r="B81">
        <v>0</v>
      </c>
      <c r="C81">
        <v>1</v>
      </c>
      <c r="E81" s="21">
        <v>74.09</v>
      </c>
      <c r="F81" s="21">
        <v>88.039999999999992</v>
      </c>
      <c r="G81" s="21">
        <v>72.850000000000065</v>
      </c>
      <c r="H81" s="21">
        <v>62.310000000000073</v>
      </c>
      <c r="I81" s="21">
        <v>83.699999999999889</v>
      </c>
      <c r="J81" s="21">
        <v>62.310000000000073</v>
      </c>
      <c r="K81" s="53">
        <v>75.640000000000043</v>
      </c>
      <c r="L81" s="21">
        <v>113.67999999999995</v>
      </c>
      <c r="M81" s="21">
        <v>155.33000000000001</v>
      </c>
      <c r="N81" s="21">
        <v>96.039999999999978</v>
      </c>
      <c r="O81" s="21">
        <v>103.88000000000004</v>
      </c>
      <c r="P81" s="21">
        <v>110.25000000000001</v>
      </c>
      <c r="Q81" s="21">
        <v>116.12999999999995</v>
      </c>
      <c r="R81" s="21">
        <v>118.08999999999997</v>
      </c>
      <c r="S81" s="21">
        <v>117.10999999999997</v>
      </c>
      <c r="T81" s="21">
        <v>99.47</v>
      </c>
      <c r="U81" s="21">
        <v>112.7</v>
      </c>
      <c r="V81" s="21">
        <v>135.24000000000004</v>
      </c>
      <c r="W81" s="21">
        <v>108.78000000000009</v>
      </c>
      <c r="X81" s="21">
        <v>95.550000000000011</v>
      </c>
      <c r="Y81" s="21">
        <v>115.15</v>
      </c>
      <c r="Z81" s="21">
        <v>122.01000000000003</v>
      </c>
      <c r="AA81" s="21">
        <v>110.74000000000005</v>
      </c>
      <c r="AB81" s="21">
        <v>105.35000000000001</v>
      </c>
      <c r="AC81" s="21">
        <v>111.22999999999995</v>
      </c>
      <c r="AD81" s="21">
        <v>124.95</v>
      </c>
      <c r="AE81" s="21">
        <v>91.629999999999981</v>
      </c>
      <c r="AF81" s="21">
        <v>94.57</v>
      </c>
      <c r="AG81" s="21">
        <v>104.86000000000004</v>
      </c>
      <c r="AH81" s="21">
        <v>106.33000000000003</v>
      </c>
      <c r="AI81" s="21">
        <v>67.61999999999999</v>
      </c>
      <c r="AJ81" s="21">
        <v>103.88000000000004</v>
      </c>
      <c r="AK81" s="21">
        <v>99.959999999999965</v>
      </c>
      <c r="AL81" s="21">
        <v>99.960000000000036</v>
      </c>
      <c r="AM81" s="21">
        <v>77.909999999999968</v>
      </c>
      <c r="AN81" s="21">
        <v>100.94000000000005</v>
      </c>
      <c r="AO81" s="21">
        <v>74.480000000000018</v>
      </c>
      <c r="AP81" s="21">
        <v>94.080000000000027</v>
      </c>
      <c r="AQ81" s="21">
        <v>104.36999999999999</v>
      </c>
      <c r="AR81" s="20">
        <f t="shared" si="55"/>
        <v>83.055000000000007</v>
      </c>
      <c r="AS81" s="20">
        <f t="shared" si="56"/>
        <v>83.055000000000007</v>
      </c>
      <c r="AT81" s="21">
        <v>98</v>
      </c>
      <c r="AU81" s="21">
        <v>75.460000000000036</v>
      </c>
      <c r="AV81" s="21">
        <v>77.909999999999968</v>
      </c>
      <c r="AW81" s="21">
        <v>76.439999999999984</v>
      </c>
      <c r="AX81" s="21">
        <v>78.889999999999972</v>
      </c>
      <c r="AY81" s="21">
        <v>89.669999999999987</v>
      </c>
      <c r="AZ81" s="21">
        <v>92.119999999999919</v>
      </c>
      <c r="BA81" s="21">
        <v>100.94000000000005</v>
      </c>
      <c r="BB81" s="21">
        <v>77.420000000000059</v>
      </c>
      <c r="BC81" s="21">
        <v>84.769999999999925</v>
      </c>
      <c r="BD81" s="21">
        <v>92.610000000000028</v>
      </c>
      <c r="BE81" s="21">
        <v>116.12999999999995</v>
      </c>
      <c r="BF81" s="21">
        <v>71.539999999999978</v>
      </c>
      <c r="BG81" s="21">
        <v>75.950000000000074</v>
      </c>
      <c r="BH81" s="21">
        <v>78.889999999999972</v>
      </c>
      <c r="BI81" s="21">
        <v>75.460000000000036</v>
      </c>
      <c r="BJ81" s="21">
        <v>84.769999999999925</v>
      </c>
      <c r="BK81" s="21">
        <v>76.930000000000092</v>
      </c>
      <c r="BL81" s="21">
        <v>125.92999999999995</v>
      </c>
      <c r="BM81" s="21">
        <v>76.44000000000004</v>
      </c>
      <c r="BN81" s="54">
        <v>40.180000000000014</v>
      </c>
      <c r="BO81" s="17">
        <f t="shared" si="57"/>
        <v>114.29894736842107</v>
      </c>
      <c r="BP81" s="26">
        <f t="shared" si="58"/>
        <v>89.309705882352958</v>
      </c>
      <c r="BQ81" s="17">
        <f t="shared" si="59"/>
        <v>96.815090909090898</v>
      </c>
      <c r="BR81">
        <f t="shared" si="0"/>
        <v>1.0796460176991158</v>
      </c>
      <c r="BS81">
        <f t="shared" si="1"/>
        <v>1.5749878772484807</v>
      </c>
      <c r="BT81">
        <f t="shared" si="2"/>
        <v>2.1474193548387093</v>
      </c>
      <c r="BU81">
        <f t="shared" si="3"/>
        <v>1.3296414232313434</v>
      </c>
      <c r="BV81">
        <f t="shared" si="4"/>
        <v>1.3943000313185101</v>
      </c>
      <c r="BW81">
        <f t="shared" si="5"/>
        <v>1.3643676264334621</v>
      </c>
      <c r="BX81">
        <f t="shared" si="6"/>
        <v>1.726326742976066</v>
      </c>
      <c r="BY81">
        <f t="shared" si="7"/>
        <v>1.6302517141410882</v>
      </c>
      <c r="BZ81">
        <f t="shared" si="8"/>
        <v>1.6109773712084745</v>
      </c>
      <c r="CA81">
        <f t="shared" si="9"/>
        <v>1.3548387096774179</v>
      </c>
      <c r="CB81">
        <f t="shared" si="10"/>
        <v>1.6676531518200659</v>
      </c>
      <c r="CC81">
        <f t="shared" si="11"/>
        <v>1.7380799383112711</v>
      </c>
      <c r="CD81">
        <f t="shared" si="12"/>
        <v>1.7201138519924124</v>
      </c>
      <c r="CE81">
        <f t="shared" si="13"/>
        <v>1.2118970109499854</v>
      </c>
      <c r="CF81">
        <f t="shared" si="14"/>
        <v>1.5328127079913034</v>
      </c>
      <c r="CG81">
        <f t="shared" si="15"/>
        <v>1.7649356285259672</v>
      </c>
      <c r="CH81">
        <f t="shared" si="16"/>
        <v>1.5179566846385828</v>
      </c>
      <c r="CI81">
        <f t="shared" si="17"/>
        <v>1.4850926861358456</v>
      </c>
      <c r="CJ81">
        <f t="shared" si="18"/>
        <v>1.4342696267004789</v>
      </c>
      <c r="CK81">
        <f t="shared" si="19"/>
        <v>1.5931403799566479</v>
      </c>
      <c r="CL81">
        <f t="shared" si="20"/>
        <v>1.4108861344214356</v>
      </c>
      <c r="CM81">
        <f t="shared" si="21"/>
        <v>1.3940495786551346</v>
      </c>
      <c r="CN81">
        <f t="shared" si="22"/>
        <v>1.3512306172415283</v>
      </c>
      <c r="CO81">
        <f t="shared" si="23"/>
        <v>1.2621895124195033</v>
      </c>
      <c r="CP81">
        <f t="shared" si="24"/>
        <v>1.0391220274302393</v>
      </c>
      <c r="CQ81">
        <f t="shared" si="25"/>
        <v>1.2573987774617212</v>
      </c>
      <c r="CR81">
        <f t="shared" si="26"/>
        <v>1.2346583774214124</v>
      </c>
      <c r="CS81">
        <f t="shared" si="27"/>
        <v>1.5615090213231297</v>
      </c>
      <c r="CT81">
        <f t="shared" si="28"/>
        <v>1.1278500253335568</v>
      </c>
      <c r="CU81">
        <f t="shared" si="29"/>
        <v>1.1862036547388217</v>
      </c>
      <c r="CV81">
        <f t="shared" si="30"/>
        <v>1.0678136200716848</v>
      </c>
      <c r="CW81">
        <f t="shared" si="31"/>
        <v>1.3100023207240663</v>
      </c>
      <c r="CX81">
        <f t="shared" si="32"/>
        <v>1.3168608318963717</v>
      </c>
      <c r="CY81">
        <f t="shared" si="33"/>
        <v>1.0659921280054758</v>
      </c>
      <c r="CZ81">
        <f t="shared" si="34"/>
        <v>1.0659921280054758</v>
      </c>
      <c r="DA81">
        <f t="shared" si="35"/>
        <v>1.5395894428152479</v>
      </c>
      <c r="DB81">
        <f t="shared" si="36"/>
        <v>0.98550346088546481</v>
      </c>
      <c r="DC81">
        <f t="shared" si="37"/>
        <v>0.99599437507989885</v>
      </c>
      <c r="DD81">
        <f t="shared" si="38"/>
        <v>1.0636116973168519</v>
      </c>
      <c r="DE81">
        <f t="shared" si="39"/>
        <v>1.1691448895914636</v>
      </c>
      <c r="DF81">
        <f t="shared" si="40"/>
        <v>1.1425598335067628</v>
      </c>
      <c r="DG81">
        <f t="shared" si="41"/>
        <v>1.2079727248885381</v>
      </c>
      <c r="DH81">
        <f t="shared" si="42"/>
        <v>1.3200523103748925</v>
      </c>
      <c r="DI81">
        <f t="shared" si="43"/>
        <v>1.180812933729886</v>
      </c>
      <c r="DJ81">
        <f t="shared" si="44"/>
        <v>1.0605750985257614</v>
      </c>
      <c r="DK81">
        <f t="shared" si="45"/>
        <v>1.2482253571749491</v>
      </c>
      <c r="DL81">
        <f t="shared" si="46"/>
        <v>1.2880672890285598</v>
      </c>
      <c r="DM81">
        <f t="shared" si="47"/>
        <v>1.1784214138641043</v>
      </c>
      <c r="DN81">
        <f t="shared" si="48"/>
        <v>1.1333847340015446</v>
      </c>
      <c r="DO81">
        <f t="shared" si="49"/>
        <v>1.1344006135263378</v>
      </c>
      <c r="DP81">
        <f t="shared" si="50"/>
        <v>1.0802634090475285</v>
      </c>
      <c r="DQ81">
        <f t="shared" si="51"/>
        <v>1.1702636786158005</v>
      </c>
      <c r="DR81">
        <f t="shared" si="52"/>
        <v>1.1569290924129645</v>
      </c>
      <c r="DS81">
        <f t="shared" si="53"/>
        <v>1.2211196586721822</v>
      </c>
      <c r="DT81">
        <f t="shared" si="60"/>
        <v>1.5629537845919852</v>
      </c>
      <c r="DU81">
        <f t="shared" si="60"/>
        <v>1.2020442269260789</v>
      </c>
      <c r="DV81">
        <f t="shared" si="54"/>
        <v>1.5629537845919852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7D76F-EBC5-40CB-933C-ACB3932F5A94}">
  <dimension ref="A1:K40"/>
  <sheetViews>
    <sheetView workbookViewId="0">
      <selection activeCell="C3" sqref="C3"/>
    </sheetView>
  </sheetViews>
  <sheetFormatPr defaultColWidth="8.875" defaultRowHeight="14.25"/>
  <cols>
    <col min="6" max="6" width="25.875" bestFit="1" customWidth="1"/>
  </cols>
  <sheetData>
    <row r="1" spans="1:11" ht="15.75">
      <c r="A1" s="15" t="s">
        <v>434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5.75">
      <c r="A2" s="15" t="s">
        <v>435</v>
      </c>
      <c r="B2" s="15" t="s">
        <v>436</v>
      </c>
      <c r="C2" s="15" t="s">
        <v>437</v>
      </c>
      <c r="D2" s="15" t="s">
        <v>438</v>
      </c>
      <c r="E2" s="15" t="s">
        <v>439</v>
      </c>
      <c r="F2" s="15" t="s">
        <v>440</v>
      </c>
      <c r="G2" s="15" t="s">
        <v>441</v>
      </c>
      <c r="H2" s="15" t="s">
        <v>442</v>
      </c>
      <c r="I2" s="15" t="s">
        <v>443</v>
      </c>
      <c r="J2" s="15" t="s">
        <v>444</v>
      </c>
      <c r="K2" s="15" t="s">
        <v>445</v>
      </c>
    </row>
    <row r="3" spans="1:11" ht="15.75">
      <c r="A3" s="15">
        <v>16115</v>
      </c>
      <c r="B3" s="15" t="s">
        <v>446</v>
      </c>
      <c r="C3" s="15">
        <v>56.027000000000001</v>
      </c>
      <c r="D3" s="15">
        <v>215.78200000000001</v>
      </c>
      <c r="E3" s="15">
        <v>0.65700000000000003</v>
      </c>
      <c r="F3" s="15" t="s">
        <v>447</v>
      </c>
      <c r="G3" s="15">
        <v>1</v>
      </c>
      <c r="H3" s="15">
        <v>174.952</v>
      </c>
      <c r="I3" s="15" t="s">
        <v>448</v>
      </c>
      <c r="J3" s="15" t="s">
        <v>448</v>
      </c>
      <c r="K3" s="15" t="s">
        <v>449</v>
      </c>
    </row>
    <row r="4" spans="1:11" ht="15.75">
      <c r="A4" s="15">
        <v>16116</v>
      </c>
      <c r="B4" s="15" t="s">
        <v>450</v>
      </c>
      <c r="C4" s="15">
        <v>71.731999999999999</v>
      </c>
      <c r="D4" s="15">
        <v>216.471</v>
      </c>
      <c r="E4" s="15">
        <v>1.04</v>
      </c>
      <c r="F4" s="15" t="s">
        <v>451</v>
      </c>
      <c r="G4" s="15">
        <v>1</v>
      </c>
      <c r="H4" s="15">
        <v>173.98099999999999</v>
      </c>
      <c r="I4" s="15" t="s">
        <v>448</v>
      </c>
      <c r="J4" s="15" t="s">
        <v>448</v>
      </c>
      <c r="K4" s="15" t="s">
        <v>449</v>
      </c>
    </row>
    <row r="5" spans="1:11" ht="15.75">
      <c r="A5" s="15">
        <v>16117</v>
      </c>
      <c r="B5" s="15" t="s">
        <v>452</v>
      </c>
      <c r="C5" s="15">
        <v>46.354999999999997</v>
      </c>
      <c r="D5" s="15">
        <v>192.35</v>
      </c>
      <c r="E5" s="15">
        <v>1.2350000000000001</v>
      </c>
      <c r="F5" s="15" t="s">
        <v>453</v>
      </c>
      <c r="G5" s="15">
        <v>1</v>
      </c>
      <c r="H5" s="15">
        <v>153.815</v>
      </c>
      <c r="I5" s="15" t="s">
        <v>448</v>
      </c>
      <c r="J5" s="15" t="s">
        <v>448</v>
      </c>
      <c r="K5" s="15" t="s">
        <v>449</v>
      </c>
    </row>
    <row r="6" spans="1:11" ht="15.75">
      <c r="A6" s="15">
        <v>16118</v>
      </c>
      <c r="B6" s="15" t="s">
        <v>454</v>
      </c>
      <c r="C6" s="15">
        <v>71.271000000000001</v>
      </c>
      <c r="D6" s="15">
        <v>204.06899999999999</v>
      </c>
      <c r="E6" s="15">
        <v>0.61799999999999999</v>
      </c>
      <c r="F6" s="15" t="s">
        <v>455</v>
      </c>
      <c r="G6" s="15">
        <v>1</v>
      </c>
      <c r="H6" s="15">
        <v>165.357</v>
      </c>
      <c r="I6" s="15" t="s">
        <v>448</v>
      </c>
      <c r="J6" s="15" t="s">
        <v>448</v>
      </c>
      <c r="K6" s="15" t="s">
        <v>449</v>
      </c>
    </row>
    <row r="7" spans="1:11" ht="15.75">
      <c r="A7" s="15">
        <v>16119</v>
      </c>
      <c r="B7" s="15" t="s">
        <v>456</v>
      </c>
      <c r="C7" s="15">
        <v>69.792000000000002</v>
      </c>
      <c r="D7" s="15">
        <v>222.29599999999999</v>
      </c>
      <c r="E7" s="15">
        <v>1.599</v>
      </c>
      <c r="F7" s="15" t="s">
        <v>457</v>
      </c>
      <c r="G7" s="15">
        <v>1</v>
      </c>
      <c r="H7" s="15">
        <v>175.12</v>
      </c>
      <c r="I7" s="15" t="s">
        <v>448</v>
      </c>
      <c r="J7" s="15" t="s">
        <v>448</v>
      </c>
      <c r="K7" s="15" t="s">
        <v>449</v>
      </c>
    </row>
    <row r="8" spans="1:11" ht="15.75">
      <c r="A8" s="15">
        <v>16120</v>
      </c>
      <c r="B8" s="15" t="s">
        <v>458</v>
      </c>
      <c r="C8" s="15">
        <v>55.005000000000003</v>
      </c>
      <c r="D8" s="15">
        <v>230.16</v>
      </c>
      <c r="E8" s="15">
        <v>0.94399999999999995</v>
      </c>
      <c r="F8" s="15" t="s">
        <v>459</v>
      </c>
      <c r="G8" s="15">
        <v>1</v>
      </c>
      <c r="H8" s="15">
        <v>185.35900000000001</v>
      </c>
      <c r="I8" s="15" t="s">
        <v>448</v>
      </c>
      <c r="J8" s="15" t="s">
        <v>448</v>
      </c>
      <c r="K8" s="15" t="s">
        <v>449</v>
      </c>
    </row>
    <row r="9" spans="1:11" ht="15.75">
      <c r="A9" s="15">
        <v>16121</v>
      </c>
      <c r="B9" s="15" t="s">
        <v>460</v>
      </c>
      <c r="C9" s="15">
        <v>72.34</v>
      </c>
      <c r="D9" s="15">
        <v>191.50800000000001</v>
      </c>
      <c r="E9" s="15">
        <v>0.90300000000000002</v>
      </c>
      <c r="F9" s="15" t="s">
        <v>461</v>
      </c>
      <c r="G9" s="15">
        <v>1</v>
      </c>
      <c r="H9" s="15">
        <v>154.81</v>
      </c>
      <c r="I9" s="15" t="s">
        <v>448</v>
      </c>
      <c r="J9" s="15" t="s">
        <v>448</v>
      </c>
      <c r="K9" s="15" t="s">
        <v>449</v>
      </c>
    </row>
    <row r="10" spans="1:11" ht="15.75">
      <c r="A10" s="15">
        <v>16122</v>
      </c>
      <c r="B10" s="15" t="s">
        <v>462</v>
      </c>
      <c r="C10" s="15">
        <v>62.677999999999997</v>
      </c>
      <c r="D10" s="15">
        <v>226.904</v>
      </c>
      <c r="E10" s="15">
        <v>0.997</v>
      </c>
      <c r="F10" s="15" t="s">
        <v>463</v>
      </c>
      <c r="G10" s="15">
        <v>1</v>
      </c>
      <c r="H10" s="15">
        <v>178.73</v>
      </c>
      <c r="I10" s="15" t="s">
        <v>448</v>
      </c>
      <c r="J10" s="15" t="s">
        <v>448</v>
      </c>
      <c r="K10" s="15" t="s">
        <v>449</v>
      </c>
    </row>
    <row r="11" spans="1:11" ht="15.75">
      <c r="A11" s="15">
        <v>16123</v>
      </c>
      <c r="B11" s="15" t="s">
        <v>464</v>
      </c>
      <c r="C11" s="15">
        <v>56.808</v>
      </c>
      <c r="D11" s="15">
        <v>212.78800000000001</v>
      </c>
      <c r="E11" s="15">
        <v>0.73799999999999999</v>
      </c>
      <c r="F11" s="15" t="s">
        <v>465</v>
      </c>
      <c r="G11" s="15">
        <v>1</v>
      </c>
      <c r="H11" s="15">
        <v>169.45</v>
      </c>
      <c r="I11" s="15" t="s">
        <v>448</v>
      </c>
      <c r="J11" s="15" t="s">
        <v>448</v>
      </c>
      <c r="K11" s="15" t="s">
        <v>449</v>
      </c>
    </row>
    <row r="12" spans="1:11" ht="15.75">
      <c r="A12" s="15">
        <v>16124</v>
      </c>
      <c r="B12" s="15" t="s">
        <v>466</v>
      </c>
      <c r="C12" s="15">
        <v>60.103000000000002</v>
      </c>
      <c r="D12" s="15">
        <v>197.65199999999999</v>
      </c>
      <c r="E12" s="15">
        <v>0.96199999999999997</v>
      </c>
      <c r="F12" s="15" t="s">
        <v>467</v>
      </c>
      <c r="G12" s="15">
        <v>1</v>
      </c>
      <c r="H12" s="15">
        <v>160.87100000000001</v>
      </c>
      <c r="I12" s="15" t="s">
        <v>448</v>
      </c>
      <c r="J12" s="15" t="s">
        <v>448</v>
      </c>
      <c r="K12" s="15" t="s">
        <v>449</v>
      </c>
    </row>
    <row r="13" spans="1:11" ht="15.75">
      <c r="A13" s="15">
        <v>16125</v>
      </c>
      <c r="B13" s="15" t="s">
        <v>468</v>
      </c>
      <c r="C13" s="15">
        <v>89.777000000000001</v>
      </c>
      <c r="D13" s="15">
        <v>220.30600000000001</v>
      </c>
      <c r="E13" s="15">
        <v>0.67700000000000005</v>
      </c>
      <c r="F13" s="15" t="s">
        <v>469</v>
      </c>
      <c r="G13" s="15">
        <v>1</v>
      </c>
      <c r="H13" s="15">
        <v>175.244</v>
      </c>
      <c r="I13" s="15" t="s">
        <v>448</v>
      </c>
      <c r="J13" s="15" t="s">
        <v>448</v>
      </c>
      <c r="K13" s="15" t="s">
        <v>449</v>
      </c>
    </row>
    <row r="14" spans="1:11" ht="15.75">
      <c r="A14" s="15">
        <v>16126</v>
      </c>
      <c r="B14" s="15" t="s">
        <v>470</v>
      </c>
      <c r="C14" s="15">
        <v>100.276</v>
      </c>
      <c r="D14" s="15">
        <v>211.51300000000001</v>
      </c>
      <c r="E14" s="15">
        <v>1.456</v>
      </c>
      <c r="F14" s="15" t="s">
        <v>471</v>
      </c>
      <c r="G14" s="15">
        <v>1</v>
      </c>
      <c r="H14" s="15">
        <v>167.58600000000001</v>
      </c>
      <c r="I14" s="15" t="s">
        <v>448</v>
      </c>
      <c r="J14" s="15" t="s">
        <v>448</v>
      </c>
      <c r="K14" s="15" t="s">
        <v>449</v>
      </c>
    </row>
    <row r="15" spans="1:11" ht="15.75">
      <c r="A15" s="15">
        <v>16127</v>
      </c>
      <c r="B15" s="15" t="s">
        <v>472</v>
      </c>
      <c r="C15" s="15">
        <v>54.734999999999999</v>
      </c>
      <c r="D15" s="15">
        <v>190.71100000000001</v>
      </c>
      <c r="E15" s="15">
        <v>1.431</v>
      </c>
      <c r="F15" s="15" t="s">
        <v>473</v>
      </c>
      <c r="G15" s="15">
        <v>1</v>
      </c>
      <c r="H15" s="15">
        <v>151.04499999999999</v>
      </c>
      <c r="I15" s="15" t="s">
        <v>448</v>
      </c>
      <c r="J15" s="15" t="s">
        <v>448</v>
      </c>
      <c r="K15" s="15" t="s">
        <v>449</v>
      </c>
    </row>
    <row r="16" spans="1:11" ht="15.75">
      <c r="A16" s="15">
        <v>16128</v>
      </c>
      <c r="B16" s="15" t="s">
        <v>474</v>
      </c>
      <c r="C16" s="15">
        <v>81.05</v>
      </c>
      <c r="D16" s="15">
        <v>206.12100000000001</v>
      </c>
      <c r="E16" s="15">
        <v>1.0469999999999999</v>
      </c>
      <c r="F16" s="15" t="s">
        <v>475</v>
      </c>
      <c r="G16" s="15">
        <v>1</v>
      </c>
      <c r="H16" s="15">
        <v>167.27799999999999</v>
      </c>
      <c r="I16" s="15" t="s">
        <v>448</v>
      </c>
      <c r="J16" s="15" t="s">
        <v>448</v>
      </c>
      <c r="K16" s="15" t="s">
        <v>449</v>
      </c>
    </row>
    <row r="17" spans="1:11" ht="15.75">
      <c r="A17" s="15">
        <v>16129</v>
      </c>
      <c r="B17" s="15" t="s">
        <v>476</v>
      </c>
      <c r="C17" s="15">
        <v>109.026</v>
      </c>
      <c r="D17" s="15">
        <v>206.72300000000001</v>
      </c>
      <c r="E17" s="15">
        <v>1.163</v>
      </c>
      <c r="F17" s="15" t="s">
        <v>477</v>
      </c>
      <c r="G17" s="15">
        <v>1</v>
      </c>
      <c r="H17" s="15">
        <v>166.732</v>
      </c>
      <c r="I17" s="15" t="s">
        <v>448</v>
      </c>
      <c r="J17" s="15" t="s">
        <v>448</v>
      </c>
      <c r="K17" s="15" t="s">
        <v>449</v>
      </c>
    </row>
    <row r="18" spans="1:11" ht="15.75">
      <c r="A18" s="15">
        <v>16130</v>
      </c>
      <c r="B18" s="15" t="s">
        <v>478</v>
      </c>
      <c r="C18" s="15">
        <v>76.254000000000005</v>
      </c>
      <c r="D18" s="15">
        <v>221.387</v>
      </c>
      <c r="E18" s="15">
        <v>0.93</v>
      </c>
      <c r="F18" s="15" t="s">
        <v>479</v>
      </c>
      <c r="G18" s="15">
        <v>1</v>
      </c>
      <c r="H18" s="15">
        <v>178.25899999999999</v>
      </c>
      <c r="I18" s="15" t="s">
        <v>448</v>
      </c>
      <c r="J18" s="15" t="s">
        <v>448</v>
      </c>
      <c r="K18" s="15" t="s">
        <v>449</v>
      </c>
    </row>
    <row r="19" spans="1:11" ht="15.75">
      <c r="A19" s="15">
        <v>16131</v>
      </c>
      <c r="B19" s="15" t="s">
        <v>480</v>
      </c>
      <c r="C19" s="15">
        <v>71.796999999999997</v>
      </c>
      <c r="D19" s="15">
        <v>199.69200000000001</v>
      </c>
      <c r="E19" s="15">
        <v>0.63300000000000001</v>
      </c>
      <c r="F19" s="15" t="s">
        <v>481</v>
      </c>
      <c r="G19" s="15">
        <v>1</v>
      </c>
      <c r="H19" s="15">
        <v>161.464</v>
      </c>
      <c r="I19" s="15" t="s">
        <v>448</v>
      </c>
      <c r="J19" s="15" t="s">
        <v>448</v>
      </c>
      <c r="K19" s="15" t="s">
        <v>449</v>
      </c>
    </row>
    <row r="20" spans="1:11" ht="15.75">
      <c r="A20" s="15">
        <v>16132</v>
      </c>
      <c r="B20" s="15" t="s">
        <v>482</v>
      </c>
      <c r="C20" s="15">
        <v>116.389</v>
      </c>
      <c r="D20" s="15">
        <v>230.101</v>
      </c>
      <c r="E20" s="15">
        <v>1.1200000000000001</v>
      </c>
      <c r="F20" s="15" t="s">
        <v>483</v>
      </c>
      <c r="G20" s="15">
        <v>1</v>
      </c>
      <c r="H20" s="15">
        <v>185.5</v>
      </c>
      <c r="I20" s="15" t="s">
        <v>448</v>
      </c>
      <c r="J20" s="15" t="s">
        <v>448</v>
      </c>
      <c r="K20" s="15" t="s">
        <v>449</v>
      </c>
    </row>
    <row r="21" spans="1:11" ht="15.75">
      <c r="A21" s="15">
        <v>16133</v>
      </c>
      <c r="B21" s="15" t="s">
        <v>484</v>
      </c>
      <c r="C21" s="15">
        <v>61.774999999999999</v>
      </c>
      <c r="D21" s="15">
        <v>188.28800000000001</v>
      </c>
      <c r="E21" s="15">
        <v>0.41099999999999998</v>
      </c>
      <c r="F21" s="15" t="s">
        <v>485</v>
      </c>
      <c r="G21" s="15">
        <v>1</v>
      </c>
      <c r="H21" s="15">
        <v>152.25700000000001</v>
      </c>
      <c r="I21" s="15" t="s">
        <v>448</v>
      </c>
      <c r="J21" s="15" t="s">
        <v>448</v>
      </c>
      <c r="K21" s="15" t="s">
        <v>449</v>
      </c>
    </row>
    <row r="22" spans="1:11" ht="15.75">
      <c r="A22" s="15">
        <v>16134</v>
      </c>
      <c r="B22" s="15" t="s">
        <v>486</v>
      </c>
      <c r="C22" s="15">
        <v>68.061000000000007</v>
      </c>
      <c r="D22" s="15">
        <v>388.62299999999999</v>
      </c>
      <c r="E22" s="15">
        <v>1.359</v>
      </c>
      <c r="F22" s="15" t="s">
        <v>487</v>
      </c>
      <c r="G22" s="15">
        <v>1</v>
      </c>
      <c r="H22" s="15">
        <v>313.02600000000001</v>
      </c>
      <c r="I22" s="15" t="s">
        <v>448</v>
      </c>
      <c r="J22" s="15" t="s">
        <v>448</v>
      </c>
      <c r="K22" s="15" t="s">
        <v>449</v>
      </c>
    </row>
    <row r="23" spans="1:11" ht="15.75">
      <c r="A23" s="15">
        <v>16135</v>
      </c>
      <c r="B23" s="15" t="s">
        <v>488</v>
      </c>
      <c r="C23" s="15">
        <v>84.188000000000002</v>
      </c>
      <c r="D23" s="15">
        <v>400.17599999999999</v>
      </c>
      <c r="E23" s="15">
        <v>1.5309999999999999</v>
      </c>
      <c r="F23" s="15" t="s">
        <v>489</v>
      </c>
      <c r="G23" s="15">
        <v>1</v>
      </c>
      <c r="H23" s="15">
        <v>322.79599999999999</v>
      </c>
      <c r="I23" s="15" t="s">
        <v>448</v>
      </c>
      <c r="J23" s="15" t="s">
        <v>448</v>
      </c>
      <c r="K23" s="15" t="s">
        <v>449</v>
      </c>
    </row>
    <row r="24" spans="1:11" ht="15.75">
      <c r="A24" s="15">
        <v>16136</v>
      </c>
      <c r="B24" s="15" t="s">
        <v>490</v>
      </c>
      <c r="C24" s="15">
        <v>106.011</v>
      </c>
      <c r="D24" s="15">
        <v>388.09100000000001</v>
      </c>
      <c r="E24" s="15">
        <v>2.0790000000000002</v>
      </c>
      <c r="F24" s="15" t="s">
        <v>491</v>
      </c>
      <c r="G24" s="15">
        <v>1</v>
      </c>
      <c r="H24" s="15">
        <v>312.21499999999997</v>
      </c>
      <c r="I24" s="15" t="s">
        <v>448</v>
      </c>
      <c r="J24" s="15" t="s">
        <v>448</v>
      </c>
      <c r="K24" s="15" t="s">
        <v>449</v>
      </c>
    </row>
    <row r="25" spans="1:11" ht="15.75">
      <c r="A25" s="15">
        <v>16137</v>
      </c>
      <c r="B25" s="15" t="s">
        <v>492</v>
      </c>
      <c r="C25" s="15">
        <v>106.968</v>
      </c>
      <c r="D25" s="15">
        <v>382.9</v>
      </c>
      <c r="E25" s="15">
        <v>1.583</v>
      </c>
      <c r="F25" s="15" t="s">
        <v>493</v>
      </c>
      <c r="G25" s="15">
        <v>1</v>
      </c>
      <c r="H25" s="15">
        <v>307.27800000000002</v>
      </c>
      <c r="I25" s="15" t="s">
        <v>448</v>
      </c>
      <c r="J25" s="15" t="s">
        <v>448</v>
      </c>
      <c r="K25" s="15" t="s">
        <v>449</v>
      </c>
    </row>
    <row r="26" spans="1:11" ht="15.75">
      <c r="A26" s="15">
        <v>16138</v>
      </c>
      <c r="B26" s="15" t="s">
        <v>494</v>
      </c>
      <c r="C26" s="15">
        <v>118.866</v>
      </c>
      <c r="D26" s="15">
        <v>364.87799999999999</v>
      </c>
      <c r="E26" s="15">
        <v>0.83899999999999997</v>
      </c>
      <c r="F26" s="15" t="s">
        <v>495</v>
      </c>
      <c r="G26" s="15">
        <v>1</v>
      </c>
      <c r="H26" s="15">
        <v>290.42200000000003</v>
      </c>
      <c r="I26" s="15" t="s">
        <v>448</v>
      </c>
      <c r="J26" s="15" t="s">
        <v>448</v>
      </c>
      <c r="K26" s="15" t="s">
        <v>449</v>
      </c>
    </row>
    <row r="27" spans="1:11" ht="15.75">
      <c r="A27" s="15">
        <v>16139</v>
      </c>
      <c r="B27" s="15" t="s">
        <v>496</v>
      </c>
      <c r="C27" s="15">
        <v>103.417</v>
      </c>
      <c r="D27" s="15">
        <v>360.827</v>
      </c>
      <c r="E27" s="15">
        <v>1.357</v>
      </c>
      <c r="F27" s="15" t="s">
        <v>497</v>
      </c>
      <c r="G27" s="15">
        <v>1</v>
      </c>
      <c r="H27" s="15">
        <v>289.39100000000002</v>
      </c>
      <c r="I27" s="15" t="s">
        <v>448</v>
      </c>
      <c r="J27" s="15" t="s">
        <v>448</v>
      </c>
      <c r="K27" s="15" t="s">
        <v>449</v>
      </c>
    </row>
    <row r="28" spans="1:11" ht="15.75">
      <c r="A28" s="15">
        <v>16140</v>
      </c>
      <c r="B28" s="15" t="s">
        <v>498</v>
      </c>
      <c r="C28" s="15">
        <v>106.70099999999999</v>
      </c>
      <c r="D28" s="15">
        <v>408.40100000000001</v>
      </c>
      <c r="E28" s="15">
        <v>1.4410000000000001</v>
      </c>
      <c r="F28" s="15" t="s">
        <v>499</v>
      </c>
      <c r="G28" s="15">
        <v>1</v>
      </c>
      <c r="H28" s="15">
        <v>320.62099999999998</v>
      </c>
      <c r="I28" s="15" t="s">
        <v>448</v>
      </c>
      <c r="J28" s="15" t="s">
        <v>448</v>
      </c>
      <c r="K28" s="15" t="s">
        <v>449</v>
      </c>
    </row>
    <row r="29" spans="1:11" ht="15.75">
      <c r="A29" s="15">
        <v>16141</v>
      </c>
      <c r="B29" s="15" t="s">
        <v>500</v>
      </c>
      <c r="C29" s="15">
        <v>110.53400000000001</v>
      </c>
      <c r="D29" s="15">
        <v>385.8</v>
      </c>
      <c r="E29" s="15">
        <v>1.387</v>
      </c>
      <c r="F29" s="15" t="s">
        <v>501</v>
      </c>
      <c r="G29" s="15">
        <v>1</v>
      </c>
      <c r="H29" s="15">
        <v>311.09399999999999</v>
      </c>
      <c r="I29" s="15" t="s">
        <v>448</v>
      </c>
      <c r="J29" s="15" t="s">
        <v>448</v>
      </c>
      <c r="K29" s="15" t="s">
        <v>449</v>
      </c>
    </row>
    <row r="30" spans="1:11" ht="15.75">
      <c r="A30" s="15">
        <v>16142</v>
      </c>
      <c r="B30" s="15" t="s">
        <v>502</v>
      </c>
      <c r="C30" s="15">
        <v>103.30200000000001</v>
      </c>
      <c r="D30" s="15">
        <v>467.93200000000002</v>
      </c>
      <c r="E30" s="15">
        <v>1.4670000000000001</v>
      </c>
      <c r="F30" s="15" t="s">
        <v>503</v>
      </c>
      <c r="G30" s="15">
        <v>1</v>
      </c>
      <c r="H30" s="15">
        <v>375.91699999999997</v>
      </c>
      <c r="I30" s="15" t="s">
        <v>448</v>
      </c>
      <c r="J30" s="15" t="s">
        <v>448</v>
      </c>
      <c r="K30" s="15" t="s">
        <v>449</v>
      </c>
    </row>
    <row r="31" spans="1:11" ht="15.75">
      <c r="A31" s="15">
        <v>16143</v>
      </c>
      <c r="B31" s="15" t="s">
        <v>504</v>
      </c>
      <c r="C31" s="15">
        <v>94.24</v>
      </c>
      <c r="D31" s="15">
        <v>429.11500000000001</v>
      </c>
      <c r="E31" s="15">
        <v>1.363</v>
      </c>
      <c r="F31" s="15" t="s">
        <v>505</v>
      </c>
      <c r="G31" s="15">
        <v>1</v>
      </c>
      <c r="H31" s="15">
        <v>347.637</v>
      </c>
      <c r="I31" s="15" t="s">
        <v>448</v>
      </c>
      <c r="J31" s="15" t="s">
        <v>448</v>
      </c>
      <c r="K31" s="15" t="s">
        <v>449</v>
      </c>
    </row>
    <row r="32" spans="1:11" ht="15.75">
      <c r="A32" s="15">
        <v>16144</v>
      </c>
      <c r="B32" s="15" t="s">
        <v>506</v>
      </c>
      <c r="C32" s="15">
        <v>155.68899999999999</v>
      </c>
      <c r="D32" s="15">
        <v>379.18900000000002</v>
      </c>
      <c r="E32" s="15">
        <v>1.663</v>
      </c>
      <c r="F32" s="15" t="s">
        <v>507</v>
      </c>
      <c r="G32" s="15">
        <v>1</v>
      </c>
      <c r="H32" s="15">
        <v>304.89999999999998</v>
      </c>
      <c r="I32" s="15" t="s">
        <v>448</v>
      </c>
      <c r="J32" s="15" t="s">
        <v>448</v>
      </c>
      <c r="K32" s="15" t="s">
        <v>449</v>
      </c>
    </row>
    <row r="33" spans="1:11" ht="15.75">
      <c r="A33" s="15">
        <v>16145</v>
      </c>
      <c r="B33" s="15" t="s">
        <v>508</v>
      </c>
      <c r="C33" s="15">
        <v>108.312</v>
      </c>
      <c r="D33" s="15">
        <v>394.95800000000003</v>
      </c>
      <c r="E33" s="15">
        <v>1.36</v>
      </c>
      <c r="F33" s="15" t="s">
        <v>509</v>
      </c>
      <c r="G33" s="15">
        <v>1</v>
      </c>
      <c r="H33" s="15">
        <v>320.34800000000001</v>
      </c>
      <c r="I33" s="15" t="s">
        <v>448</v>
      </c>
      <c r="J33" s="15" t="s">
        <v>448</v>
      </c>
      <c r="K33" s="15" t="s">
        <v>449</v>
      </c>
    </row>
    <row r="34" spans="1:11" ht="15.75">
      <c r="A34" s="15">
        <v>16146</v>
      </c>
      <c r="B34" s="15" t="s">
        <v>510</v>
      </c>
      <c r="C34" s="15">
        <v>104.291</v>
      </c>
      <c r="D34" s="15">
        <v>385.459</v>
      </c>
      <c r="E34" s="15">
        <v>1.5980000000000001</v>
      </c>
      <c r="F34" s="15" t="s">
        <v>511</v>
      </c>
      <c r="G34" s="15">
        <v>1</v>
      </c>
      <c r="H34" s="15">
        <v>309.584</v>
      </c>
      <c r="I34" s="15" t="s">
        <v>448</v>
      </c>
      <c r="J34" s="15" t="s">
        <v>448</v>
      </c>
      <c r="K34" s="15" t="s">
        <v>449</v>
      </c>
    </row>
    <row r="35" spans="1:11" ht="15.75">
      <c r="A35" s="15">
        <v>16147</v>
      </c>
      <c r="B35" s="15" t="s">
        <v>512</v>
      </c>
      <c r="C35" s="15">
        <v>93.009</v>
      </c>
      <c r="D35" s="15">
        <v>378.25299999999999</v>
      </c>
      <c r="E35" s="15">
        <v>1.274</v>
      </c>
      <c r="F35" s="15" t="s">
        <v>513</v>
      </c>
      <c r="G35" s="15">
        <v>1</v>
      </c>
      <c r="H35" s="15">
        <v>310.714</v>
      </c>
      <c r="I35" s="15" t="s">
        <v>448</v>
      </c>
      <c r="J35" s="15" t="s">
        <v>448</v>
      </c>
      <c r="K35" s="15" t="s">
        <v>449</v>
      </c>
    </row>
    <row r="36" spans="1:11" ht="15.75">
      <c r="A36" s="15">
        <v>16148</v>
      </c>
      <c r="B36" s="15" t="s">
        <v>514</v>
      </c>
      <c r="C36" s="15">
        <v>135.56800000000001</v>
      </c>
      <c r="D36" s="15">
        <v>408.971</v>
      </c>
      <c r="E36" s="15">
        <v>1.915</v>
      </c>
      <c r="F36" s="15" t="s">
        <v>515</v>
      </c>
      <c r="G36" s="15">
        <v>1</v>
      </c>
      <c r="H36" s="15">
        <v>329.64800000000002</v>
      </c>
      <c r="I36" s="15" t="s">
        <v>448</v>
      </c>
      <c r="J36" s="15" t="s">
        <v>448</v>
      </c>
      <c r="K36" s="15" t="s">
        <v>449</v>
      </c>
    </row>
    <row r="37" spans="1:11" ht="15.75">
      <c r="A37" s="15">
        <v>16149</v>
      </c>
      <c r="B37" s="15" t="s">
        <v>516</v>
      </c>
      <c r="C37" s="15">
        <v>103.099</v>
      </c>
      <c r="D37" s="15">
        <v>393.572</v>
      </c>
      <c r="E37" s="15">
        <v>1.45</v>
      </c>
      <c r="F37" s="15" t="s">
        <v>517</v>
      </c>
      <c r="G37" s="15">
        <v>1</v>
      </c>
      <c r="H37" s="15">
        <v>320.798</v>
      </c>
      <c r="I37" s="15" t="s">
        <v>448</v>
      </c>
      <c r="J37" s="15" t="s">
        <v>448</v>
      </c>
      <c r="K37" s="15" t="s">
        <v>449</v>
      </c>
    </row>
    <row r="38" spans="1:11" ht="15.75">
      <c r="A38" s="15">
        <v>16150</v>
      </c>
      <c r="B38" s="15" t="s">
        <v>518</v>
      </c>
      <c r="C38" s="15">
        <v>127.068</v>
      </c>
      <c r="D38" s="15">
        <v>427.63900000000001</v>
      </c>
      <c r="E38" s="15">
        <v>0.93700000000000006</v>
      </c>
      <c r="F38" s="15" t="s">
        <v>519</v>
      </c>
      <c r="G38" s="15">
        <v>1</v>
      </c>
      <c r="H38" s="15">
        <v>338.85</v>
      </c>
      <c r="I38" s="15" t="s">
        <v>448</v>
      </c>
      <c r="J38" s="15" t="s">
        <v>448</v>
      </c>
      <c r="K38" s="15" t="s">
        <v>449</v>
      </c>
    </row>
    <row r="39" spans="1:11" ht="15.75">
      <c r="A39" s="15">
        <v>16151</v>
      </c>
      <c r="B39" s="15" t="s">
        <v>520</v>
      </c>
      <c r="C39" s="15">
        <v>71.685000000000002</v>
      </c>
      <c r="D39" s="15">
        <v>377.10700000000003</v>
      </c>
      <c r="E39" s="15">
        <v>1.3280000000000001</v>
      </c>
      <c r="F39" s="15" t="s">
        <v>521</v>
      </c>
      <c r="G39" s="15">
        <v>1</v>
      </c>
      <c r="H39" s="15">
        <v>300.20100000000002</v>
      </c>
      <c r="I39" s="15" t="s">
        <v>448</v>
      </c>
      <c r="J39" s="15" t="s">
        <v>448</v>
      </c>
      <c r="K39" s="15" t="s">
        <v>449</v>
      </c>
    </row>
    <row r="40" spans="1:11" ht="15.75">
      <c r="A40" s="15">
        <v>16152</v>
      </c>
      <c r="B40" s="15" t="s">
        <v>522</v>
      </c>
      <c r="C40" s="15">
        <v>85.879000000000005</v>
      </c>
      <c r="D40" s="15">
        <v>411.02600000000001</v>
      </c>
      <c r="E40" s="15">
        <v>1.1020000000000001</v>
      </c>
      <c r="F40" s="15" t="s">
        <v>523</v>
      </c>
      <c r="G40" s="15">
        <v>1</v>
      </c>
      <c r="H40" s="15">
        <v>333.23700000000002</v>
      </c>
      <c r="I40" s="15" t="s">
        <v>448</v>
      </c>
      <c r="J40" s="15" t="s">
        <v>448</v>
      </c>
      <c r="K40" s="15" t="s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4DE7-D96D-4354-8A44-3007C1CEB4E4}">
  <dimension ref="A1:K41"/>
  <sheetViews>
    <sheetView workbookViewId="0">
      <selection activeCell="D4" sqref="D4"/>
    </sheetView>
  </sheetViews>
  <sheetFormatPr defaultRowHeight="14.25"/>
  <sheetData>
    <row r="1" spans="1:11">
      <c r="A1" t="s">
        <v>524</v>
      </c>
      <c r="B1" t="s">
        <v>525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  <c r="K1" t="s">
        <v>534</v>
      </c>
    </row>
    <row r="2" spans="1:11">
      <c r="A2" t="s">
        <v>434</v>
      </c>
    </row>
    <row r="3" spans="1:11">
      <c r="A3" t="s">
        <v>435</v>
      </c>
      <c r="B3" t="s">
        <v>436</v>
      </c>
      <c r="C3" t="s">
        <v>437</v>
      </c>
      <c r="D3" t="s">
        <v>438</v>
      </c>
      <c r="E3" t="s">
        <v>439</v>
      </c>
      <c r="F3" t="s">
        <v>440</v>
      </c>
      <c r="G3" t="s">
        <v>441</v>
      </c>
      <c r="H3" t="s">
        <v>442</v>
      </c>
      <c r="I3" t="s">
        <v>443</v>
      </c>
      <c r="J3" t="s">
        <v>444</v>
      </c>
      <c r="K3" t="s">
        <v>445</v>
      </c>
    </row>
    <row r="4" spans="1:11">
      <c r="A4">
        <v>16171</v>
      </c>
      <c r="B4" t="s">
        <v>535</v>
      </c>
      <c r="C4">
        <v>67.257000000000005</v>
      </c>
      <c r="D4">
        <v>206.73599999999999</v>
      </c>
      <c r="E4">
        <v>0.98499999999999999</v>
      </c>
      <c r="F4" t="s">
        <v>536</v>
      </c>
      <c r="G4">
        <v>1</v>
      </c>
      <c r="H4">
        <v>164.91300000000001</v>
      </c>
      <c r="I4" t="s">
        <v>448</v>
      </c>
      <c r="J4" t="s">
        <v>448</v>
      </c>
      <c r="K4" t="s">
        <v>449</v>
      </c>
    </row>
    <row r="5" spans="1:11">
      <c r="A5">
        <v>16172</v>
      </c>
      <c r="B5" t="s">
        <v>537</v>
      </c>
      <c r="C5">
        <v>122.946</v>
      </c>
      <c r="D5">
        <v>214.553</v>
      </c>
      <c r="E5">
        <v>1.4</v>
      </c>
      <c r="F5" t="s">
        <v>538</v>
      </c>
      <c r="G5">
        <v>1</v>
      </c>
      <c r="H5">
        <v>169.40799999999999</v>
      </c>
      <c r="I5" t="s">
        <v>448</v>
      </c>
      <c r="J5" t="s">
        <v>448</v>
      </c>
      <c r="K5" t="s">
        <v>449</v>
      </c>
    </row>
    <row r="6" spans="1:11">
      <c r="A6">
        <v>16173</v>
      </c>
      <c r="B6" t="s">
        <v>539</v>
      </c>
      <c r="C6">
        <v>113.71899999999999</v>
      </c>
      <c r="D6">
        <v>187.30600000000001</v>
      </c>
      <c r="E6">
        <v>0.36099999999999999</v>
      </c>
      <c r="F6" t="s">
        <v>540</v>
      </c>
      <c r="G6">
        <v>1</v>
      </c>
      <c r="H6">
        <v>151.45099999999999</v>
      </c>
      <c r="I6" t="s">
        <v>448</v>
      </c>
      <c r="J6" t="s">
        <v>448</v>
      </c>
      <c r="K6" t="s">
        <v>449</v>
      </c>
    </row>
    <row r="7" spans="1:11">
      <c r="A7">
        <v>16174</v>
      </c>
      <c r="B7" t="s">
        <v>541</v>
      </c>
      <c r="C7">
        <v>94.494</v>
      </c>
      <c r="D7">
        <v>198.149</v>
      </c>
      <c r="E7">
        <v>1.1359999999999999</v>
      </c>
      <c r="F7" t="s">
        <v>542</v>
      </c>
      <c r="G7">
        <v>1</v>
      </c>
      <c r="H7">
        <v>159.72999999999999</v>
      </c>
      <c r="I7" t="s">
        <v>448</v>
      </c>
      <c r="J7" t="s">
        <v>448</v>
      </c>
      <c r="K7" t="s">
        <v>449</v>
      </c>
    </row>
    <row r="8" spans="1:11">
      <c r="A8">
        <v>16175</v>
      </c>
      <c r="B8" t="s">
        <v>543</v>
      </c>
      <c r="C8">
        <v>130.73500000000001</v>
      </c>
      <c r="D8">
        <v>219.084</v>
      </c>
      <c r="E8">
        <v>0.95799999999999996</v>
      </c>
      <c r="F8" t="s">
        <v>544</v>
      </c>
      <c r="G8">
        <v>1</v>
      </c>
      <c r="H8">
        <v>174.14699999999999</v>
      </c>
      <c r="I8" t="s">
        <v>448</v>
      </c>
      <c r="J8" t="s">
        <v>448</v>
      </c>
      <c r="K8" t="s">
        <v>449</v>
      </c>
    </row>
    <row r="9" spans="1:11">
      <c r="A9">
        <v>16176</v>
      </c>
      <c r="B9" t="s">
        <v>545</v>
      </c>
      <c r="C9">
        <v>106.471</v>
      </c>
      <c r="D9">
        <v>223.661</v>
      </c>
      <c r="E9">
        <v>1.069</v>
      </c>
      <c r="F9" t="s">
        <v>546</v>
      </c>
      <c r="G9">
        <v>1</v>
      </c>
      <c r="H9">
        <v>177.529</v>
      </c>
      <c r="I9" t="s">
        <v>448</v>
      </c>
      <c r="J9" t="s">
        <v>448</v>
      </c>
      <c r="K9" t="s">
        <v>449</v>
      </c>
    </row>
    <row r="10" spans="1:11">
      <c r="A10">
        <v>16177</v>
      </c>
      <c r="B10" t="s">
        <v>547</v>
      </c>
      <c r="C10">
        <v>113.538</v>
      </c>
      <c r="D10">
        <v>191.34399999999999</v>
      </c>
      <c r="E10">
        <v>1</v>
      </c>
      <c r="F10" t="s">
        <v>548</v>
      </c>
      <c r="G10">
        <v>1</v>
      </c>
      <c r="H10">
        <v>151.51499999999999</v>
      </c>
      <c r="I10" t="s">
        <v>448</v>
      </c>
      <c r="J10" t="s">
        <v>448</v>
      </c>
      <c r="K10" t="s">
        <v>449</v>
      </c>
    </row>
    <row r="11" spans="1:11">
      <c r="A11">
        <v>16178</v>
      </c>
      <c r="B11" t="s">
        <v>549</v>
      </c>
      <c r="C11">
        <v>73.623000000000005</v>
      </c>
      <c r="D11">
        <v>233.70500000000001</v>
      </c>
      <c r="E11">
        <v>0.998</v>
      </c>
      <c r="F11" t="s">
        <v>550</v>
      </c>
      <c r="G11">
        <v>1</v>
      </c>
      <c r="H11">
        <v>184.55799999999999</v>
      </c>
      <c r="I11" t="s">
        <v>448</v>
      </c>
      <c r="J11" t="s">
        <v>448</v>
      </c>
      <c r="K11" t="s">
        <v>449</v>
      </c>
    </row>
    <row r="12" spans="1:11">
      <c r="A12">
        <v>16179</v>
      </c>
      <c r="B12" t="s">
        <v>551</v>
      </c>
      <c r="C12">
        <v>103.57</v>
      </c>
      <c r="D12">
        <v>208.56800000000001</v>
      </c>
      <c r="E12">
        <v>0.39800000000000002</v>
      </c>
      <c r="F12" t="s">
        <v>552</v>
      </c>
      <c r="G12">
        <v>1</v>
      </c>
      <c r="H12">
        <v>167.65299999999999</v>
      </c>
      <c r="I12" t="s">
        <v>448</v>
      </c>
      <c r="J12" t="s">
        <v>448</v>
      </c>
      <c r="K12" t="s">
        <v>449</v>
      </c>
    </row>
    <row r="13" spans="1:11">
      <c r="A13">
        <v>16180</v>
      </c>
      <c r="B13" t="s">
        <v>553</v>
      </c>
      <c r="C13">
        <v>114.279</v>
      </c>
      <c r="D13">
        <v>189.95699999999999</v>
      </c>
      <c r="E13">
        <v>0.90700000000000003</v>
      </c>
      <c r="F13" t="s">
        <v>554</v>
      </c>
      <c r="G13">
        <v>1</v>
      </c>
      <c r="H13">
        <v>151.09</v>
      </c>
      <c r="I13" t="s">
        <v>448</v>
      </c>
      <c r="J13" t="s">
        <v>448</v>
      </c>
      <c r="K13" t="s">
        <v>449</v>
      </c>
    </row>
    <row r="14" spans="1:11">
      <c r="A14">
        <v>16181</v>
      </c>
      <c r="B14" t="s">
        <v>555</v>
      </c>
      <c r="C14">
        <v>91.551000000000002</v>
      </c>
      <c r="D14">
        <v>225.63900000000001</v>
      </c>
      <c r="E14">
        <v>0.73</v>
      </c>
      <c r="F14" t="s">
        <v>556</v>
      </c>
      <c r="G14">
        <v>1</v>
      </c>
      <c r="H14">
        <v>180.001</v>
      </c>
      <c r="I14" t="s">
        <v>448</v>
      </c>
      <c r="J14" t="s">
        <v>448</v>
      </c>
      <c r="K14" t="s">
        <v>449</v>
      </c>
    </row>
    <row r="15" spans="1:11">
      <c r="A15">
        <v>16182</v>
      </c>
      <c r="B15" t="s">
        <v>557</v>
      </c>
      <c r="C15">
        <v>95.171000000000006</v>
      </c>
      <c r="D15">
        <v>220.17500000000001</v>
      </c>
      <c r="E15">
        <v>0.85599999999999998</v>
      </c>
      <c r="F15" t="s">
        <v>558</v>
      </c>
      <c r="G15">
        <v>1</v>
      </c>
      <c r="H15">
        <v>176.83</v>
      </c>
      <c r="I15" t="s">
        <v>448</v>
      </c>
      <c r="J15" t="s">
        <v>448</v>
      </c>
      <c r="K15" t="s">
        <v>449</v>
      </c>
    </row>
    <row r="16" spans="1:11">
      <c r="A16">
        <v>16183</v>
      </c>
      <c r="B16" t="s">
        <v>559</v>
      </c>
      <c r="C16">
        <v>93.183999999999997</v>
      </c>
      <c r="D16">
        <v>188.846</v>
      </c>
      <c r="E16">
        <v>0.80700000000000005</v>
      </c>
      <c r="F16" t="s">
        <v>560</v>
      </c>
      <c r="G16">
        <v>1</v>
      </c>
      <c r="H16">
        <v>149.124</v>
      </c>
      <c r="I16" t="s">
        <v>448</v>
      </c>
      <c r="J16" t="s">
        <v>448</v>
      </c>
      <c r="K16" t="s">
        <v>449</v>
      </c>
    </row>
    <row r="17" spans="1:11">
      <c r="A17">
        <v>16184</v>
      </c>
      <c r="B17" t="s">
        <v>561</v>
      </c>
      <c r="C17">
        <v>95.429000000000002</v>
      </c>
      <c r="D17">
        <v>195.76499999999999</v>
      </c>
      <c r="E17">
        <v>1.071</v>
      </c>
      <c r="F17" t="s">
        <v>562</v>
      </c>
      <c r="G17">
        <v>1</v>
      </c>
      <c r="H17">
        <v>153.03399999999999</v>
      </c>
      <c r="I17" t="s">
        <v>448</v>
      </c>
      <c r="J17" t="s">
        <v>448</v>
      </c>
      <c r="K17" t="s">
        <v>449</v>
      </c>
    </row>
    <row r="18" spans="1:11">
      <c r="A18">
        <v>16185</v>
      </c>
      <c r="B18" t="s">
        <v>563</v>
      </c>
      <c r="C18">
        <v>175.39699999999999</v>
      </c>
      <c r="D18">
        <v>212.58099999999999</v>
      </c>
      <c r="E18">
        <v>1.2270000000000001</v>
      </c>
      <c r="F18" t="s">
        <v>564</v>
      </c>
      <c r="G18">
        <v>1</v>
      </c>
      <c r="H18">
        <v>170.935</v>
      </c>
      <c r="I18" t="s">
        <v>448</v>
      </c>
      <c r="J18" t="s">
        <v>448</v>
      </c>
      <c r="K18" t="s">
        <v>449</v>
      </c>
    </row>
    <row r="19" spans="1:11">
      <c r="A19">
        <v>16186</v>
      </c>
      <c r="B19" t="s">
        <v>565</v>
      </c>
      <c r="C19">
        <v>82.462999999999994</v>
      </c>
      <c r="D19">
        <v>213.46100000000001</v>
      </c>
      <c r="E19">
        <v>0.93300000000000005</v>
      </c>
      <c r="F19" t="s">
        <v>566</v>
      </c>
      <c r="G19">
        <v>1</v>
      </c>
      <c r="H19">
        <v>172.441</v>
      </c>
      <c r="I19" t="s">
        <v>448</v>
      </c>
      <c r="J19" t="s">
        <v>448</v>
      </c>
      <c r="K19" t="s">
        <v>449</v>
      </c>
    </row>
    <row r="20" spans="1:11">
      <c r="A20">
        <v>16187</v>
      </c>
      <c r="B20" t="s">
        <v>567</v>
      </c>
      <c r="C20">
        <v>137.00899999999999</v>
      </c>
      <c r="D20">
        <v>200.137</v>
      </c>
      <c r="E20">
        <v>1.1020000000000001</v>
      </c>
      <c r="F20" t="s">
        <v>568</v>
      </c>
      <c r="G20">
        <v>1</v>
      </c>
      <c r="H20">
        <v>157.81700000000001</v>
      </c>
      <c r="I20" t="s">
        <v>448</v>
      </c>
      <c r="J20" t="s">
        <v>448</v>
      </c>
      <c r="K20" t="s">
        <v>449</v>
      </c>
    </row>
    <row r="21" spans="1:11">
      <c r="A21">
        <v>16188</v>
      </c>
      <c r="B21" t="s">
        <v>569</v>
      </c>
      <c r="C21">
        <v>221.774</v>
      </c>
      <c r="D21">
        <v>232.071</v>
      </c>
      <c r="E21">
        <v>1.702</v>
      </c>
      <c r="F21" t="s">
        <v>570</v>
      </c>
      <c r="G21">
        <v>1</v>
      </c>
      <c r="H21">
        <v>182.44399999999999</v>
      </c>
      <c r="I21" t="s">
        <v>448</v>
      </c>
      <c r="J21" t="s">
        <v>448</v>
      </c>
      <c r="K21" t="s">
        <v>449</v>
      </c>
    </row>
    <row r="22" spans="1:11">
      <c r="A22">
        <v>16189</v>
      </c>
      <c r="B22" t="s">
        <v>571</v>
      </c>
      <c r="C22">
        <v>116.86499999999999</v>
      </c>
      <c r="D22">
        <v>183.48699999999999</v>
      </c>
      <c r="E22">
        <v>1.1659999999999999</v>
      </c>
      <c r="F22" t="s">
        <v>572</v>
      </c>
      <c r="G22">
        <v>1</v>
      </c>
      <c r="H22">
        <v>149.44800000000001</v>
      </c>
      <c r="I22" t="s">
        <v>448</v>
      </c>
      <c r="J22" t="s">
        <v>448</v>
      </c>
      <c r="K22" t="s">
        <v>449</v>
      </c>
    </row>
    <row r="23" spans="1:11">
      <c r="A23">
        <v>16190</v>
      </c>
      <c r="B23" t="s">
        <v>573</v>
      </c>
      <c r="C23">
        <v>142.42099999999999</v>
      </c>
      <c r="D23">
        <v>384.471</v>
      </c>
      <c r="E23">
        <v>2.371</v>
      </c>
      <c r="F23" t="s">
        <v>574</v>
      </c>
      <c r="G23">
        <v>1</v>
      </c>
      <c r="H23">
        <v>301.52800000000002</v>
      </c>
      <c r="I23" t="s">
        <v>448</v>
      </c>
      <c r="J23" t="s">
        <v>448</v>
      </c>
      <c r="K23" t="s">
        <v>449</v>
      </c>
    </row>
    <row r="24" spans="1:11">
      <c r="A24">
        <v>16191</v>
      </c>
      <c r="B24" t="s">
        <v>575</v>
      </c>
      <c r="C24">
        <v>102.43600000000001</v>
      </c>
      <c r="D24">
        <v>398.21199999999999</v>
      </c>
      <c r="E24">
        <v>1.5529999999999999</v>
      </c>
      <c r="F24" t="s">
        <v>576</v>
      </c>
      <c r="G24">
        <v>1</v>
      </c>
      <c r="H24">
        <v>319.46899999999999</v>
      </c>
      <c r="I24" t="s">
        <v>448</v>
      </c>
      <c r="J24" t="s">
        <v>448</v>
      </c>
      <c r="K24" t="s">
        <v>449</v>
      </c>
    </row>
    <row r="25" spans="1:11">
      <c r="A25">
        <v>16192</v>
      </c>
      <c r="B25" t="s">
        <v>577</v>
      </c>
      <c r="C25">
        <v>148.262</v>
      </c>
      <c r="D25">
        <v>387.08600000000001</v>
      </c>
      <c r="E25">
        <v>1.4950000000000001</v>
      </c>
      <c r="F25" t="s">
        <v>578</v>
      </c>
      <c r="G25">
        <v>1</v>
      </c>
      <c r="H25">
        <v>308.07299999999998</v>
      </c>
      <c r="I25" t="s">
        <v>448</v>
      </c>
      <c r="J25" t="s">
        <v>448</v>
      </c>
      <c r="K25" t="s">
        <v>449</v>
      </c>
    </row>
    <row r="26" spans="1:11">
      <c r="A26">
        <v>16193</v>
      </c>
      <c r="B26" t="s">
        <v>579</v>
      </c>
      <c r="C26">
        <v>240.614</v>
      </c>
      <c r="D26">
        <v>376.84300000000002</v>
      </c>
      <c r="E26">
        <v>1.2609999999999999</v>
      </c>
      <c r="F26" t="s">
        <v>580</v>
      </c>
      <c r="G26">
        <v>1</v>
      </c>
      <c r="H26">
        <v>297.04700000000003</v>
      </c>
      <c r="I26" t="s">
        <v>448</v>
      </c>
      <c r="J26" t="s">
        <v>448</v>
      </c>
      <c r="K26" t="s">
        <v>449</v>
      </c>
    </row>
    <row r="27" spans="1:11">
      <c r="A27">
        <v>16194</v>
      </c>
      <c r="B27" t="s">
        <v>581</v>
      </c>
      <c r="C27">
        <v>211.68</v>
      </c>
      <c r="D27">
        <v>362.88299999999998</v>
      </c>
      <c r="E27">
        <v>1.0680000000000001</v>
      </c>
      <c r="F27" t="s">
        <v>582</v>
      </c>
      <c r="G27">
        <v>1</v>
      </c>
      <c r="H27">
        <v>284.58699999999999</v>
      </c>
      <c r="I27" t="s">
        <v>448</v>
      </c>
      <c r="J27" t="s">
        <v>448</v>
      </c>
      <c r="K27" t="s">
        <v>449</v>
      </c>
    </row>
    <row r="28" spans="1:11">
      <c r="A28">
        <v>16195</v>
      </c>
      <c r="B28" t="s">
        <v>583</v>
      </c>
      <c r="C28">
        <v>196.816</v>
      </c>
      <c r="D28">
        <v>372.80700000000002</v>
      </c>
      <c r="E28">
        <v>1.264</v>
      </c>
      <c r="F28" t="s">
        <v>584</v>
      </c>
      <c r="G28">
        <v>1</v>
      </c>
      <c r="H28">
        <v>293.90899999999999</v>
      </c>
      <c r="I28" t="s">
        <v>448</v>
      </c>
      <c r="J28" t="s">
        <v>448</v>
      </c>
      <c r="K28" t="s">
        <v>449</v>
      </c>
    </row>
    <row r="29" spans="1:11">
      <c r="A29">
        <v>16196</v>
      </c>
      <c r="B29" t="s">
        <v>585</v>
      </c>
      <c r="C29">
        <v>134.92699999999999</v>
      </c>
      <c r="D29">
        <v>397.14400000000001</v>
      </c>
      <c r="E29">
        <v>1.536</v>
      </c>
      <c r="F29" t="s">
        <v>586</v>
      </c>
      <c r="G29">
        <v>1</v>
      </c>
      <c r="H29">
        <v>313.25599999999997</v>
      </c>
      <c r="I29" t="s">
        <v>448</v>
      </c>
      <c r="J29" t="s">
        <v>448</v>
      </c>
      <c r="K29" t="s">
        <v>449</v>
      </c>
    </row>
    <row r="30" spans="1:11">
      <c r="A30">
        <v>16197</v>
      </c>
      <c r="B30" t="s">
        <v>587</v>
      </c>
      <c r="C30">
        <v>233.03700000000001</v>
      </c>
      <c r="D30">
        <v>378.50900000000001</v>
      </c>
      <c r="E30">
        <v>1.4</v>
      </c>
      <c r="F30" t="s">
        <v>588</v>
      </c>
      <c r="G30">
        <v>1</v>
      </c>
      <c r="H30">
        <v>300.51499999999999</v>
      </c>
      <c r="I30" t="s">
        <v>448</v>
      </c>
      <c r="J30" t="s">
        <v>448</v>
      </c>
      <c r="K30" t="s">
        <v>449</v>
      </c>
    </row>
    <row r="31" spans="1:11">
      <c r="A31">
        <v>16198</v>
      </c>
      <c r="B31" t="s">
        <v>589</v>
      </c>
      <c r="C31">
        <v>164.09200000000001</v>
      </c>
      <c r="D31">
        <v>435.11700000000002</v>
      </c>
      <c r="E31">
        <v>1.7569999999999999</v>
      </c>
      <c r="F31" t="s">
        <v>590</v>
      </c>
      <c r="G31">
        <v>1</v>
      </c>
      <c r="H31">
        <v>345.483</v>
      </c>
      <c r="I31" t="s">
        <v>448</v>
      </c>
      <c r="J31" t="s">
        <v>448</v>
      </c>
      <c r="K31" t="s">
        <v>449</v>
      </c>
    </row>
    <row r="32" spans="1:11">
      <c r="A32">
        <v>16199</v>
      </c>
      <c r="B32" t="s">
        <v>591</v>
      </c>
      <c r="C32">
        <v>204.23699999999999</v>
      </c>
      <c r="D32">
        <v>444.41899999999998</v>
      </c>
      <c r="E32">
        <v>1.472</v>
      </c>
      <c r="F32" t="s">
        <v>592</v>
      </c>
      <c r="G32">
        <v>1</v>
      </c>
      <c r="H32">
        <v>354.07600000000002</v>
      </c>
      <c r="I32" t="s">
        <v>448</v>
      </c>
      <c r="J32" t="s">
        <v>448</v>
      </c>
      <c r="K32" t="s">
        <v>449</v>
      </c>
    </row>
    <row r="33" spans="1:11">
      <c r="A33">
        <v>16200</v>
      </c>
      <c r="B33" t="s">
        <v>593</v>
      </c>
      <c r="C33">
        <v>264.226</v>
      </c>
      <c r="D33">
        <v>374.166</v>
      </c>
      <c r="E33">
        <v>1.613</v>
      </c>
      <c r="F33" t="s">
        <v>594</v>
      </c>
      <c r="G33">
        <v>1</v>
      </c>
      <c r="H33">
        <v>296.435</v>
      </c>
      <c r="I33" t="s">
        <v>448</v>
      </c>
      <c r="J33" t="s">
        <v>448</v>
      </c>
      <c r="K33" t="s">
        <v>449</v>
      </c>
    </row>
    <row r="34" spans="1:11">
      <c r="A34">
        <v>16201</v>
      </c>
      <c r="B34" t="s">
        <v>595</v>
      </c>
      <c r="C34">
        <v>137.13200000000001</v>
      </c>
      <c r="D34">
        <v>356.03899999999999</v>
      </c>
      <c r="E34">
        <v>1.508</v>
      </c>
      <c r="F34" t="s">
        <v>596</v>
      </c>
      <c r="G34">
        <v>1</v>
      </c>
      <c r="H34">
        <v>288.52999999999997</v>
      </c>
      <c r="I34" t="s">
        <v>448</v>
      </c>
      <c r="J34" t="s">
        <v>448</v>
      </c>
      <c r="K34" t="s">
        <v>449</v>
      </c>
    </row>
    <row r="35" spans="1:11">
      <c r="A35">
        <v>16202</v>
      </c>
      <c r="B35" t="s">
        <v>597</v>
      </c>
      <c r="C35">
        <v>177.99</v>
      </c>
      <c r="D35">
        <v>396.39699999999999</v>
      </c>
      <c r="E35">
        <v>1.5009999999999999</v>
      </c>
      <c r="F35" t="s">
        <v>598</v>
      </c>
      <c r="G35">
        <v>1</v>
      </c>
      <c r="H35">
        <v>313.41300000000001</v>
      </c>
      <c r="I35" t="s">
        <v>448</v>
      </c>
      <c r="J35" t="s">
        <v>448</v>
      </c>
      <c r="K35" t="s">
        <v>449</v>
      </c>
    </row>
    <row r="36" spans="1:11">
      <c r="A36">
        <v>16203</v>
      </c>
      <c r="B36" t="s">
        <v>599</v>
      </c>
      <c r="C36">
        <v>200.95599999999999</v>
      </c>
      <c r="D36">
        <v>382.41899999999998</v>
      </c>
      <c r="E36">
        <v>1.0369999999999999</v>
      </c>
      <c r="F36" t="s">
        <v>600</v>
      </c>
      <c r="G36">
        <v>1</v>
      </c>
      <c r="H36">
        <v>307.62099999999998</v>
      </c>
      <c r="I36" t="s">
        <v>448</v>
      </c>
      <c r="J36" t="s">
        <v>448</v>
      </c>
      <c r="K36" t="s">
        <v>449</v>
      </c>
    </row>
    <row r="37" spans="1:11">
      <c r="A37">
        <v>16204</v>
      </c>
      <c r="B37" t="s">
        <v>601</v>
      </c>
      <c r="C37">
        <v>277.041</v>
      </c>
      <c r="D37">
        <v>434.863</v>
      </c>
      <c r="E37">
        <v>2.0590000000000002</v>
      </c>
      <c r="F37" t="s">
        <v>602</v>
      </c>
      <c r="G37">
        <v>1</v>
      </c>
      <c r="H37">
        <v>351.60399999999998</v>
      </c>
      <c r="I37" t="s">
        <v>448</v>
      </c>
      <c r="J37" t="s">
        <v>448</v>
      </c>
      <c r="K37" t="s">
        <v>449</v>
      </c>
    </row>
    <row r="38" spans="1:11">
      <c r="A38">
        <v>16205</v>
      </c>
      <c r="B38" t="s">
        <v>603</v>
      </c>
      <c r="C38">
        <v>122.42100000000001</v>
      </c>
      <c r="D38">
        <v>393.45699999999999</v>
      </c>
      <c r="E38">
        <v>2.3620000000000001</v>
      </c>
      <c r="F38" t="s">
        <v>604</v>
      </c>
      <c r="G38">
        <v>1</v>
      </c>
      <c r="H38">
        <v>314.31200000000001</v>
      </c>
      <c r="I38" t="s">
        <v>448</v>
      </c>
      <c r="J38" t="s">
        <v>448</v>
      </c>
      <c r="K38" t="s">
        <v>449</v>
      </c>
    </row>
    <row r="39" spans="1:11">
      <c r="A39">
        <v>16206</v>
      </c>
      <c r="B39" t="s">
        <v>605</v>
      </c>
      <c r="C39">
        <v>223.173</v>
      </c>
      <c r="D39">
        <v>424.03500000000003</v>
      </c>
      <c r="E39">
        <v>1.47</v>
      </c>
      <c r="F39" t="s">
        <v>606</v>
      </c>
      <c r="G39">
        <v>1</v>
      </c>
      <c r="H39">
        <v>334.30500000000001</v>
      </c>
      <c r="I39" t="s">
        <v>448</v>
      </c>
      <c r="J39" t="s">
        <v>448</v>
      </c>
      <c r="K39" t="s">
        <v>449</v>
      </c>
    </row>
    <row r="40" spans="1:11">
      <c r="A40">
        <v>16207</v>
      </c>
      <c r="B40" t="s">
        <v>607</v>
      </c>
      <c r="C40">
        <v>155.822</v>
      </c>
      <c r="D40">
        <v>379.99099999999999</v>
      </c>
      <c r="E40">
        <v>1.099</v>
      </c>
      <c r="F40" t="s">
        <v>608</v>
      </c>
      <c r="G40">
        <v>1</v>
      </c>
      <c r="H40">
        <v>304.17200000000003</v>
      </c>
      <c r="I40" t="s">
        <v>448</v>
      </c>
      <c r="J40" t="s">
        <v>448</v>
      </c>
      <c r="K40" t="s">
        <v>449</v>
      </c>
    </row>
    <row r="41" spans="1:11">
      <c r="A41">
        <v>16208</v>
      </c>
      <c r="B41" t="s">
        <v>609</v>
      </c>
      <c r="C41">
        <v>184.8</v>
      </c>
      <c r="D41">
        <v>412.98</v>
      </c>
      <c r="E41">
        <v>1.496</v>
      </c>
      <c r="F41" t="s">
        <v>610</v>
      </c>
      <c r="G41">
        <v>1</v>
      </c>
      <c r="H41">
        <v>329.92500000000001</v>
      </c>
      <c r="I41" t="s">
        <v>448</v>
      </c>
      <c r="J41" t="s">
        <v>448</v>
      </c>
      <c r="K41" t="s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39EB-6635-4217-956E-EC981A228948}">
  <dimension ref="A1:O80"/>
  <sheetViews>
    <sheetView workbookViewId="0">
      <selection activeCell="D2" sqref="D2:D39"/>
    </sheetView>
  </sheetViews>
  <sheetFormatPr defaultColWidth="8.875" defaultRowHeight="14.25"/>
  <cols>
    <col min="3" max="3" width="20" bestFit="1" customWidth="1"/>
    <col min="4" max="4" width="24.375" bestFit="1" customWidth="1"/>
    <col min="5" max="5" width="26.125" bestFit="1" customWidth="1"/>
    <col min="6" max="6" width="28.75" bestFit="1" customWidth="1"/>
    <col min="7" max="7" width="23.875" bestFit="1" customWidth="1"/>
    <col min="8" max="8" width="22.375" bestFit="1" customWidth="1"/>
    <col min="9" max="9" width="28" bestFit="1" customWidth="1"/>
    <col min="13" max="15" width="9.25" bestFit="1" customWidth="1"/>
  </cols>
  <sheetData>
    <row r="1" spans="1:15" ht="15">
      <c r="A1" s="18" t="s">
        <v>36</v>
      </c>
      <c r="B1" s="18" t="s">
        <v>37</v>
      </c>
      <c r="C1" s="18" t="s">
        <v>41</v>
      </c>
      <c r="D1" s="19" t="s">
        <v>611</v>
      </c>
      <c r="E1" s="19" t="s">
        <v>612</v>
      </c>
      <c r="F1" s="19" t="s">
        <v>613</v>
      </c>
      <c r="G1" s="19" t="s">
        <v>614</v>
      </c>
      <c r="H1" s="19" t="s">
        <v>615</v>
      </c>
      <c r="I1" s="19" t="s">
        <v>616</v>
      </c>
    </row>
    <row r="2" spans="1:15">
      <c r="A2" s="13">
        <v>37</v>
      </c>
      <c r="B2" s="13" t="s">
        <v>44</v>
      </c>
      <c r="C2" s="13" t="s">
        <v>45</v>
      </c>
      <c r="D2" s="20">
        <v>56.027000000000001</v>
      </c>
      <c r="E2" s="20">
        <v>215.78200000000001</v>
      </c>
      <c r="F2" s="20">
        <f>Table4[[#This Row],[Initial Body Fat Mass (g)]]/BW[[#This Row],[2-Apr]] *100</f>
        <v>18.564280980781973</v>
      </c>
      <c r="G2" s="13">
        <v>67.257000000000005</v>
      </c>
      <c r="H2" s="13">
        <v>206.73599999999999</v>
      </c>
      <c r="I2" s="20">
        <f>Table4[[#This Row],[Final Body Fat Mass (g)]]/BW[[#This Row],[1-Jun]]*100</f>
        <v>22.109467455621303</v>
      </c>
      <c r="L2" t="s">
        <v>617</v>
      </c>
    </row>
    <row r="3" spans="1:15">
      <c r="A3" s="14">
        <v>38</v>
      </c>
      <c r="B3" s="14" t="s">
        <v>44</v>
      </c>
      <c r="C3" s="14" t="s">
        <v>47</v>
      </c>
      <c r="D3" s="21">
        <v>71.731999999999999</v>
      </c>
      <c r="E3" s="21">
        <v>216.471</v>
      </c>
      <c r="F3" s="21">
        <f>Table4[[#This Row],[Initial Body Fat Mass (g)]]/BW[[#This Row],[2-Apr]] *100</f>
        <v>22.528894472361809</v>
      </c>
      <c r="G3" s="14">
        <v>122.946</v>
      </c>
      <c r="H3" s="14">
        <v>214.553</v>
      </c>
      <c r="I3" s="21">
        <f>Table4[[#This Row],[Final Body Fat Mass (g)]]/BW[[#This Row],[1-Jun]]*100</f>
        <v>33.794942275975806</v>
      </c>
      <c r="M3" t="s">
        <v>45</v>
      </c>
      <c r="N3" t="s">
        <v>46</v>
      </c>
      <c r="O3" t="s">
        <v>47</v>
      </c>
    </row>
    <row r="4" spans="1:15">
      <c r="A4" s="13">
        <v>39</v>
      </c>
      <c r="B4" s="13" t="s">
        <v>44</v>
      </c>
      <c r="C4" s="13" t="s">
        <v>46</v>
      </c>
      <c r="D4" s="20">
        <v>46.354999999999997</v>
      </c>
      <c r="E4" s="20">
        <v>192.35</v>
      </c>
      <c r="F4" s="20">
        <f>Table4[[#This Row],[Initial Body Fat Mass (g)]]/BW[[#This Row],[2-Apr]] *100</f>
        <v>17.374437781109446</v>
      </c>
      <c r="G4" s="13">
        <v>113.71899999999999</v>
      </c>
      <c r="H4" s="13">
        <v>187.30600000000001</v>
      </c>
      <c r="I4" s="20">
        <f>Table4[[#This Row],[Final Body Fat Mass (g)]]/BW[[#This Row],[1-Jun]]*100</f>
        <v>35.749449858535051</v>
      </c>
      <c r="L4" t="s">
        <v>44</v>
      </c>
      <c r="M4" s="17">
        <f>AVERAGEIFS(Table4[Initial Body Fat Mass (g)], Table4[Sex], "Female", Table4[Group Assignment], "CHOW")</f>
        <v>77.677000000000007</v>
      </c>
      <c r="N4" s="17">
        <f>AVERAGEIFS(Table4[Initial Body Fat Mass (g)], Table4[Sex], "Female", Table4[Group Assignment], "PALM")</f>
        <v>69.250142857142848</v>
      </c>
      <c r="O4" s="17">
        <f>AVERAGEIFS(Table4[Initial Body Fat Mass (g)], Table4[Sex], "Female", Table4[Group Assignment], "COCO")</f>
        <v>72.06283333333333</v>
      </c>
    </row>
    <row r="5" spans="1:15">
      <c r="A5" s="14">
        <v>40</v>
      </c>
      <c r="B5" s="14" t="s">
        <v>44</v>
      </c>
      <c r="C5" s="14" t="s">
        <v>46</v>
      </c>
      <c r="D5" s="21">
        <v>71.271000000000001</v>
      </c>
      <c r="E5" s="21">
        <v>204.06899999999999</v>
      </c>
      <c r="F5" s="21">
        <f>Table4[[#This Row],[Initial Body Fat Mass (g)]]/BW[[#This Row],[2-Apr]] *100</f>
        <v>23.124918883841662</v>
      </c>
      <c r="G5" s="14">
        <v>94.494</v>
      </c>
      <c r="H5" s="14">
        <v>198.149</v>
      </c>
      <c r="I5" s="21">
        <f>Table4[[#This Row],[Final Body Fat Mass (g)]]/BW[[#This Row],[1-Jun]]*100</f>
        <v>30.064906140629972</v>
      </c>
      <c r="L5" t="s">
        <v>48</v>
      </c>
      <c r="M5" s="17">
        <f>AVERAGEIFS(Table4[Initial Body Fat Mass (g)], Table4[Sex], "Male", Table4[Group Assignment], "CHOW")</f>
        <v>101.9355</v>
      </c>
      <c r="N5" s="17">
        <f>AVERAGEIFS(Table4[Initial Body Fat Mass (g)], Table4[Sex], "Male", Table4[Group Assignment], "PALM")</f>
        <v>98.680857142857135</v>
      </c>
      <c r="O5" s="17">
        <f>AVERAGEIFS(Table4[Initial Body Fat Mass (g)], Table4[Sex], "Male", Table4[Group Assignment], "COCO")</f>
        <v>114.08483333333334</v>
      </c>
    </row>
    <row r="6" spans="1:15">
      <c r="A6" s="13">
        <v>41</v>
      </c>
      <c r="B6" s="13" t="s">
        <v>44</v>
      </c>
      <c r="C6" s="13" t="s">
        <v>46</v>
      </c>
      <c r="D6" s="20">
        <v>69.792000000000002</v>
      </c>
      <c r="E6" s="20">
        <v>222.29599999999999</v>
      </c>
      <c r="F6" s="20">
        <f>Table4[[#This Row],[Initial Body Fat Mass (g)]]/BW[[#This Row],[2-Apr]] *100</f>
        <v>21.654359292584548</v>
      </c>
      <c r="G6" s="13">
        <v>130.73500000000001</v>
      </c>
      <c r="H6" s="13">
        <v>219.084</v>
      </c>
      <c r="I6" s="20">
        <f>Table4[[#This Row],[Final Body Fat Mass (g)]]/BW[[#This Row],[1-Jun]]*100</f>
        <v>35.458367236235425</v>
      </c>
      <c r="M6" s="17"/>
      <c r="N6" s="17"/>
      <c r="O6" s="17"/>
    </row>
    <row r="7" spans="1:15">
      <c r="A7" s="14">
        <v>42</v>
      </c>
      <c r="B7" s="14" t="s">
        <v>44</v>
      </c>
      <c r="C7" s="14" t="s">
        <v>47</v>
      </c>
      <c r="D7" s="21">
        <v>55.005000000000003</v>
      </c>
      <c r="E7" s="21">
        <v>230.16</v>
      </c>
      <c r="F7" s="21">
        <f>Table4[[#This Row],[Initial Body Fat Mass (g)]]/BW[[#This Row],[2-Apr]] *100</f>
        <v>17.19443576117537</v>
      </c>
      <c r="G7" s="14">
        <v>106.471</v>
      </c>
      <c r="H7" s="14">
        <v>223.661</v>
      </c>
      <c r="I7" s="21">
        <f>Table4[[#This Row],[Final Body Fat Mass (g)]]/BW[[#This Row],[1-Jun]]*100</f>
        <v>29.941226096737907</v>
      </c>
      <c r="L7" t="s">
        <v>618</v>
      </c>
      <c r="M7" s="17"/>
      <c r="N7" s="17"/>
      <c r="O7" s="17"/>
    </row>
    <row r="8" spans="1:15">
      <c r="A8" s="13">
        <v>43</v>
      </c>
      <c r="B8" s="13" t="s">
        <v>44</v>
      </c>
      <c r="C8" s="13" t="s">
        <v>47</v>
      </c>
      <c r="D8" s="20">
        <v>72.34</v>
      </c>
      <c r="E8" s="20">
        <v>191.50800000000001</v>
      </c>
      <c r="F8" s="20">
        <f>Table4[[#This Row],[Initial Body Fat Mass (g)]]/BW[[#This Row],[2-Apr]] *100</f>
        <v>24.927636113025503</v>
      </c>
      <c r="G8" s="13">
        <v>113.538</v>
      </c>
      <c r="H8" s="13">
        <v>191.34399999999999</v>
      </c>
      <c r="I8" s="20">
        <f>Table4[[#This Row],[Final Body Fat Mass (g)]]/BW[[#This Row],[1-Jun]]*100</f>
        <v>35.010175763182239</v>
      </c>
      <c r="M8" s="17" t="s">
        <v>45</v>
      </c>
      <c r="N8" s="17" t="s">
        <v>46</v>
      </c>
      <c r="O8" s="17" t="s">
        <v>47</v>
      </c>
    </row>
    <row r="9" spans="1:15">
      <c r="A9" s="14">
        <v>44</v>
      </c>
      <c r="B9" s="14" t="s">
        <v>44</v>
      </c>
      <c r="C9" s="14" t="s">
        <v>45</v>
      </c>
      <c r="D9" s="21">
        <v>62.677999999999997</v>
      </c>
      <c r="E9" s="21">
        <v>226.904</v>
      </c>
      <c r="F9" s="21">
        <f>Table4[[#This Row],[Initial Body Fat Mass (g)]]/BW[[#This Row],[2-Apr]] *100</f>
        <v>19.617527386541468</v>
      </c>
      <c r="G9" s="14">
        <v>73.623000000000005</v>
      </c>
      <c r="H9" s="14">
        <v>233.70500000000001</v>
      </c>
      <c r="I9" s="21">
        <f>Table4[[#This Row],[Final Body Fat Mass (g)]]/BW[[#This Row],[1-Jun]]*100</f>
        <v>22.459731543624162</v>
      </c>
      <c r="L9" t="s">
        <v>44</v>
      </c>
      <c r="M9" s="17">
        <f>AVERAGEIFS(Table4[Initial Lean Body Mass (g)], Table4[Sex], "Female", Table4[Group Assignment], "CHOW")</f>
        <v>217.00216666666668</v>
      </c>
      <c r="N9" s="17">
        <f>AVERAGEIFS(Table4[Initial Lean Body Mass (g)], Table4[Sex], "Female", Table4[Group Assignment], "PALM")</f>
        <v>200.58985714285714</v>
      </c>
      <c r="O9" s="17">
        <f>AVERAGEIFS(Table4[Initial Lean Body Mass (g)], Table4[Sex], "Female", Table4[Group Assignment], "COCO")</f>
        <v>213.11333333333332</v>
      </c>
    </row>
    <row r="10" spans="1:15">
      <c r="A10" s="13">
        <v>45</v>
      </c>
      <c r="B10" s="13" t="s">
        <v>44</v>
      </c>
      <c r="C10" s="13" t="s">
        <v>47</v>
      </c>
      <c r="D10" s="20">
        <v>56.808</v>
      </c>
      <c r="E10" s="20">
        <v>212.78800000000001</v>
      </c>
      <c r="F10" s="20">
        <f>Table4[[#This Row],[Initial Body Fat Mass (g)]]/BW[[#This Row],[2-Apr]] *100</f>
        <v>18.860557768924306</v>
      </c>
      <c r="G10" s="13">
        <v>103.57</v>
      </c>
      <c r="H10" s="13">
        <v>208.56800000000001</v>
      </c>
      <c r="I10" s="20">
        <f>Table4[[#This Row],[Final Body Fat Mass (g)]]/BW[[#This Row],[1-Jun]]*100</f>
        <v>30.89797136038186</v>
      </c>
      <c r="L10" t="s">
        <v>48</v>
      </c>
      <c r="M10" s="17">
        <f>AVERAGEIFS(Table4[Initial Lean Body Mass (g)], Table4[Sex], "Male", Table4[Group Assignment], "CHOW")</f>
        <v>408.85500000000002</v>
      </c>
      <c r="N10" s="17">
        <f>AVERAGEIFS(Table4[Initial Lean Body Mass (g)], Table4[Sex], "Male", Table4[Group Assignment], "PALM")</f>
        <v>392.59985714285716</v>
      </c>
      <c r="O10" s="17">
        <f>AVERAGEIFS(Table4[Initial Lean Body Mass (g)], Table4[Sex], "Male", Table4[Group Assignment], "COCO")</f>
        <v>388.59800000000001</v>
      </c>
    </row>
    <row r="11" spans="1:15">
      <c r="A11" s="14">
        <v>46</v>
      </c>
      <c r="B11" s="14" t="s">
        <v>44</v>
      </c>
      <c r="C11" s="14" t="s">
        <v>47</v>
      </c>
      <c r="D11" s="21">
        <v>60.103000000000002</v>
      </c>
      <c r="E11" s="21">
        <v>197.65199999999999</v>
      </c>
      <c r="F11" s="21">
        <f>Table4[[#This Row],[Initial Body Fat Mass (g)]]/BW[[#This Row],[2-Apr]] *100</f>
        <v>21.118411806043568</v>
      </c>
      <c r="G11" s="14">
        <v>114.279</v>
      </c>
      <c r="H11" s="14">
        <v>189.95699999999999</v>
      </c>
      <c r="I11" s="21">
        <f>Table4[[#This Row],[Final Body Fat Mass (g)]]/BW[[#This Row],[1-Jun]]*100</f>
        <v>35.04415823367065</v>
      </c>
      <c r="M11" s="17"/>
      <c r="N11" s="17"/>
      <c r="O11" s="17"/>
    </row>
    <row r="12" spans="1:15">
      <c r="A12" s="13">
        <v>47</v>
      </c>
      <c r="B12" s="13" t="s">
        <v>44</v>
      </c>
      <c r="C12" s="13" t="s">
        <v>45</v>
      </c>
      <c r="D12" s="20">
        <v>89.777000000000001</v>
      </c>
      <c r="E12" s="20">
        <v>220.30600000000001</v>
      </c>
      <c r="F12" s="20">
        <f>Table4[[#This Row],[Initial Body Fat Mass (g)]]/BW[[#This Row],[2-Apr]] *100</f>
        <v>26.12834691501746</v>
      </c>
      <c r="G12" s="13">
        <v>91.551000000000002</v>
      </c>
      <c r="H12" s="13">
        <v>225.63900000000001</v>
      </c>
      <c r="I12" s="20">
        <f>Table4[[#This Row],[Final Body Fat Mass (g)]]/BW[[#This Row],[1-Jun]]*100</f>
        <v>26.950544598174865</v>
      </c>
      <c r="L12" t="s">
        <v>619</v>
      </c>
      <c r="M12" s="17"/>
      <c r="N12" s="17"/>
      <c r="O12" s="17"/>
    </row>
    <row r="13" spans="1:15">
      <c r="A13" s="14">
        <v>48</v>
      </c>
      <c r="B13" s="14" t="s">
        <v>44</v>
      </c>
      <c r="C13" s="14" t="s">
        <v>45</v>
      </c>
      <c r="D13" s="21">
        <v>100.276</v>
      </c>
      <c r="E13" s="21">
        <v>211.51300000000001</v>
      </c>
      <c r="F13" s="21">
        <f>Table4[[#This Row],[Initial Body Fat Mass (g)]]/BW[[#This Row],[2-Apr]] *100</f>
        <v>29.432345171705311</v>
      </c>
      <c r="G13" s="14">
        <v>95.171000000000006</v>
      </c>
      <c r="H13" s="14">
        <v>220.17500000000001</v>
      </c>
      <c r="I13" s="21">
        <f>Table4[[#This Row],[Final Body Fat Mass (g)]]/BW[[#This Row],[1-Jun]]*100</f>
        <v>28.366915052160955</v>
      </c>
      <c r="M13" s="17" t="s">
        <v>45</v>
      </c>
      <c r="N13" s="17" t="s">
        <v>46</v>
      </c>
      <c r="O13" s="17" t="s">
        <v>47</v>
      </c>
    </row>
    <row r="14" spans="1:15">
      <c r="A14" s="13">
        <v>49</v>
      </c>
      <c r="B14" s="13" t="s">
        <v>44</v>
      </c>
      <c r="C14" s="13" t="s">
        <v>46</v>
      </c>
      <c r="D14" s="20">
        <v>54.734999999999999</v>
      </c>
      <c r="E14" s="20">
        <v>190.71100000000001</v>
      </c>
      <c r="F14" s="20">
        <f>Table4[[#This Row],[Initial Body Fat Mass (g)]]/BW[[#This Row],[2-Apr]] *100</f>
        <v>20.227272727272723</v>
      </c>
      <c r="G14" s="13">
        <v>93.183999999999997</v>
      </c>
      <c r="H14" s="13">
        <v>188.846</v>
      </c>
      <c r="I14" s="20">
        <f>Table4[[#This Row],[Final Body Fat Mass (g)]]/BW[[#This Row],[1-Jun]]*100</f>
        <v>31.009650582362731</v>
      </c>
      <c r="L14" t="s">
        <v>44</v>
      </c>
      <c r="M14" s="17">
        <f>AVERAGEIFS(Table4[Initial Body Fat Mass (% BW)], Table4[Sex], "Female", Table4[Group Assignment], "CHOW")</f>
        <v>23.822701234047543</v>
      </c>
      <c r="N14" s="17">
        <f>AVERAGEIFS(Table4[Initial Body Fat Mass (% BW)], Table4[Sex], "Female", Table4[Group Assignment], "PALM")</f>
        <v>22.77305103595339</v>
      </c>
      <c r="O14" s="17">
        <f>AVERAGEIFS(Table4[Initial Body Fat Mass (% BW)], Table4[Sex], "Female", Table4[Group Assignment], "COCO")</f>
        <v>22.567398980047091</v>
      </c>
    </row>
    <row r="15" spans="1:15">
      <c r="A15" s="14">
        <v>50</v>
      </c>
      <c r="B15" s="14" t="s">
        <v>44</v>
      </c>
      <c r="C15" s="14" t="s">
        <v>45</v>
      </c>
      <c r="D15" s="21">
        <v>81.05</v>
      </c>
      <c r="E15" s="21">
        <v>206.12100000000001</v>
      </c>
      <c r="F15" s="21">
        <f>Table4[[#This Row],[Initial Body Fat Mass (g)]]/BW[[#This Row],[2-Apr]] *100</f>
        <v>26.044344473007712</v>
      </c>
      <c r="G15" s="14">
        <v>95.429000000000002</v>
      </c>
      <c r="H15" s="14">
        <v>195.76499999999999</v>
      </c>
      <c r="I15" s="21">
        <f>Table4[[#This Row],[Final Body Fat Mass (g)]]/BW[[#This Row],[1-Jun]]*100</f>
        <v>30.372056015276893</v>
      </c>
      <c r="L15" t="s">
        <v>48</v>
      </c>
      <c r="M15" s="17">
        <f>AVERAGEIFS(Table4[Initial Body Fat Mass (% BW)], Table4[Sex], "Male", Table4[Group Assignment], "CHOW")</f>
        <v>18.202706341028634</v>
      </c>
      <c r="N15" s="17">
        <f>AVERAGEIFS(Table4[Initial Body Fat Mass (% BW)], Table4[Sex], "Male", Table4[Group Assignment], "PALM")</f>
        <v>18.034866620422896</v>
      </c>
      <c r="O15" s="17">
        <f>AVERAGEIFS(Table4[Initial Body Fat Mass (% BW)], Table4[Sex], "Male", Table4[Group Assignment], "COCO")</f>
        <v>20.389373040869604</v>
      </c>
    </row>
    <row r="16" spans="1:15">
      <c r="A16" s="13">
        <v>51</v>
      </c>
      <c r="B16" s="13" t="s">
        <v>44</v>
      </c>
      <c r="C16" s="13" t="s">
        <v>46</v>
      </c>
      <c r="D16" s="20">
        <v>109.026</v>
      </c>
      <c r="E16" s="20">
        <v>206.72300000000001</v>
      </c>
      <c r="F16" s="20">
        <f>Table4[[#This Row],[Initial Body Fat Mass (g)]]/BW[[#This Row],[2-Apr]] *100</f>
        <v>31.43771626297578</v>
      </c>
      <c r="G16" s="13">
        <v>175.39699999999999</v>
      </c>
      <c r="H16" s="13">
        <v>212.58099999999999</v>
      </c>
      <c r="I16" s="20">
        <f>Table4[[#This Row],[Final Body Fat Mass (g)]]/BW[[#This Row],[1-Jun]]*100</f>
        <v>42.947355533790407</v>
      </c>
    </row>
    <row r="17" spans="1:15">
      <c r="A17" s="14">
        <v>52</v>
      </c>
      <c r="B17" s="14" t="s">
        <v>44</v>
      </c>
      <c r="C17" s="14" t="s">
        <v>45</v>
      </c>
      <c r="D17" s="21">
        <v>76.254000000000005</v>
      </c>
      <c r="E17" s="21">
        <v>221.387</v>
      </c>
      <c r="F17" s="21">
        <f>Table4[[#This Row],[Initial Body Fat Mass (g)]]/BW[[#This Row],[2-Apr]] *100</f>
        <v>23.149362477231332</v>
      </c>
      <c r="G17" s="14">
        <v>82.462999999999994</v>
      </c>
      <c r="H17" s="14">
        <v>213.46100000000001</v>
      </c>
      <c r="I17" s="21">
        <f>Table4[[#This Row],[Final Body Fat Mass (g)]]/BW[[#This Row],[1-Jun]]*100</f>
        <v>25.381040320098492</v>
      </c>
    </row>
    <row r="18" spans="1:15">
      <c r="A18" s="13">
        <v>53</v>
      </c>
      <c r="B18" s="13" t="s">
        <v>44</v>
      </c>
      <c r="C18" s="13" t="s">
        <v>46</v>
      </c>
      <c r="D18" s="20">
        <v>71.796999999999997</v>
      </c>
      <c r="E18" s="20">
        <v>199.69200000000001</v>
      </c>
      <c r="F18" s="20">
        <f>Table4[[#This Row],[Initial Body Fat Mass (g)]]/BW[[#This Row],[2-Apr]] *100</f>
        <v>23.242797021689867</v>
      </c>
      <c r="G18" s="13">
        <v>137.00899999999999</v>
      </c>
      <c r="H18" s="13">
        <v>200.137</v>
      </c>
      <c r="I18" s="20">
        <f>Table4[[#This Row],[Final Body Fat Mass (g)]]/BW[[#This Row],[1-Jun]]*100</f>
        <v>38.100389321468292</v>
      </c>
    </row>
    <row r="19" spans="1:15">
      <c r="A19" s="14">
        <v>54</v>
      </c>
      <c r="B19" s="14" t="s">
        <v>44</v>
      </c>
      <c r="C19" s="14" t="s">
        <v>47</v>
      </c>
      <c r="D19" s="21">
        <v>116.389</v>
      </c>
      <c r="E19" s="21">
        <v>230.101</v>
      </c>
      <c r="F19" s="21">
        <f>Table4[[#This Row],[Initial Body Fat Mass (g)]]/BW[[#This Row],[2-Apr]] *100</f>
        <v>30.774457958751984</v>
      </c>
      <c r="G19" s="14">
        <v>221.774</v>
      </c>
      <c r="H19" s="14">
        <v>232.071</v>
      </c>
      <c r="I19" s="21">
        <f>Table4[[#This Row],[Final Body Fat Mass (g)]]/BW[[#This Row],[1-Jun]]*100</f>
        <v>46.030303030303024</v>
      </c>
      <c r="L19" t="s">
        <v>620</v>
      </c>
    </row>
    <row r="20" spans="1:15">
      <c r="A20" s="13">
        <v>55</v>
      </c>
      <c r="B20" s="13" t="s">
        <v>44</v>
      </c>
      <c r="C20" s="13" t="s">
        <v>46</v>
      </c>
      <c r="D20" s="20">
        <v>61.774999999999999</v>
      </c>
      <c r="E20" s="20">
        <v>188.28800000000001</v>
      </c>
      <c r="F20" s="20">
        <f>Table4[[#This Row],[Initial Body Fat Mass (g)]]/BW[[#This Row],[2-Apr]] *100</f>
        <v>22.349855282199712</v>
      </c>
      <c r="G20" s="13">
        <v>116.86499999999999</v>
      </c>
      <c r="H20" s="13">
        <v>183.48699999999999</v>
      </c>
      <c r="I20" s="20">
        <f>Table4[[#This Row],[Final Body Fat Mass (g)]]/BW[[#This Row],[1-Jun]]*100</f>
        <v>35.980603448275858</v>
      </c>
      <c r="M20" t="s">
        <v>45</v>
      </c>
      <c r="N20" t="s">
        <v>46</v>
      </c>
      <c r="O20" t="s">
        <v>47</v>
      </c>
    </row>
    <row r="21" spans="1:15">
      <c r="A21" s="14">
        <v>56</v>
      </c>
      <c r="B21" s="14" t="s">
        <v>48</v>
      </c>
      <c r="C21" s="14" t="s">
        <v>47</v>
      </c>
      <c r="D21" s="21">
        <v>68.061000000000007</v>
      </c>
      <c r="E21" s="21">
        <v>388.62299999999999</v>
      </c>
      <c r="F21" s="21">
        <f>Table4[[#This Row],[Initial Body Fat Mass (g)]]/BW[[#This Row],[2-Apr]] *100</f>
        <v>13.353148911124194</v>
      </c>
      <c r="G21" s="14">
        <v>142.42099999999999</v>
      </c>
      <c r="H21" s="14">
        <v>384.471</v>
      </c>
      <c r="I21" s="21">
        <f>Table4[[#This Row],[Final Body Fat Mass (g)]]/BW[[#This Row],[1-Jun]]*100</f>
        <v>25.310289674782293</v>
      </c>
      <c r="L21" t="s">
        <v>44</v>
      </c>
      <c r="M21" s="17">
        <f>AVERAGEIFS(Table4[Final Body Fat Mass (g)], Table4[Sex], "Female", Table4[Group Assignment], "CHOW")</f>
        <v>84.248999999999981</v>
      </c>
      <c r="N21" s="17">
        <f>AVERAGEIFS(Table4[Final Body Fat Mass (g)], Table4[Sex], "Female", Table4[Group Assignment], "PALM")</f>
        <v>123.05757142857144</v>
      </c>
      <c r="O21" s="17">
        <f>AVERAGEIFS(Table4[Final Body Fat Mass (g)], Table4[Sex], "Female", Table4[Group Assignment], "COCO")</f>
        <v>130.42966666666666</v>
      </c>
    </row>
    <row r="22" spans="1:15">
      <c r="A22" s="13">
        <v>57</v>
      </c>
      <c r="B22" s="13" t="s">
        <v>48</v>
      </c>
      <c r="C22" s="13" t="s">
        <v>45</v>
      </c>
      <c r="D22" s="20">
        <v>84.188000000000002</v>
      </c>
      <c r="E22" s="20">
        <v>400.17599999999999</v>
      </c>
      <c r="F22" s="20">
        <f>Table4[[#This Row],[Initial Body Fat Mass (g)]]/BW[[#This Row],[2-Apr]] *100</f>
        <v>15.706716417910449</v>
      </c>
      <c r="G22" s="13">
        <v>102.43600000000001</v>
      </c>
      <c r="H22" s="13">
        <v>398.21199999999999</v>
      </c>
      <c r="I22" s="20">
        <f>Table4[[#This Row],[Final Body Fat Mass (g)]]/BW[[#This Row],[1-Jun]]*100</f>
        <v>18.903118656578709</v>
      </c>
      <c r="L22" t="s">
        <v>48</v>
      </c>
      <c r="M22" s="17">
        <f>AVERAGEIFS(Table4[Final Body Fat Mass (g)], Table4[Sex], "Male", Table4[Group Assignment], "CHOW")</f>
        <v>134.87833333333333</v>
      </c>
      <c r="N22" s="17">
        <f>AVERAGEIFS(Table4[Final Body Fat Mass (g)], Table4[Sex], "Male", Table4[Group Assignment], "PALM")</f>
        <v>208.61228571428569</v>
      </c>
      <c r="O22" s="17">
        <f>AVERAGEIFS(Table4[Final Body Fat Mass (g)], Table4[Sex], "Male", Table4[Group Assignment], "COCO")</f>
        <v>208.75450000000001</v>
      </c>
    </row>
    <row r="23" spans="1:15">
      <c r="A23" s="14">
        <v>58</v>
      </c>
      <c r="B23" s="14" t="s">
        <v>48</v>
      </c>
      <c r="C23" s="14" t="s">
        <v>45</v>
      </c>
      <c r="D23" s="21">
        <v>106.011</v>
      </c>
      <c r="E23" s="21">
        <v>388.09100000000001</v>
      </c>
      <c r="F23" s="21">
        <f>Table4[[#This Row],[Initial Body Fat Mass (g)]]/BW[[#This Row],[2-Apr]] *100</f>
        <v>19.690007429420504</v>
      </c>
      <c r="G23" s="14">
        <v>148.262</v>
      </c>
      <c r="H23" s="14">
        <v>387.08600000000001</v>
      </c>
      <c r="I23" s="21">
        <f>Table4[[#This Row],[Final Body Fat Mass (g)]]/BW[[#This Row],[1-Jun]]*100</f>
        <v>25.78021213701965</v>
      </c>
      <c r="M23" s="17"/>
      <c r="N23" s="17"/>
      <c r="O23" s="17"/>
    </row>
    <row r="24" spans="1:15">
      <c r="A24" s="13">
        <v>59</v>
      </c>
      <c r="B24" s="13" t="s">
        <v>48</v>
      </c>
      <c r="C24" s="13" t="s">
        <v>46</v>
      </c>
      <c r="D24" s="20">
        <v>106.968</v>
      </c>
      <c r="E24" s="20">
        <v>382.9</v>
      </c>
      <c r="F24" s="20">
        <f>Table4[[#This Row],[Initial Body Fat Mass (g)]]/BW[[#This Row],[2-Apr]] *100</f>
        <v>19.732152739346983</v>
      </c>
      <c r="G24" s="13">
        <v>240.614</v>
      </c>
      <c r="H24" s="13">
        <v>376.84300000000002</v>
      </c>
      <c r="I24" s="20">
        <f>Table4[[#This Row],[Final Body Fat Mass (g)]]/BW[[#This Row],[1-Jun]]*100</f>
        <v>36.915311445228596</v>
      </c>
      <c r="L24" t="s">
        <v>621</v>
      </c>
      <c r="M24" s="17"/>
      <c r="N24" s="17"/>
      <c r="O24" s="17"/>
    </row>
    <row r="25" spans="1:15">
      <c r="A25" s="14">
        <v>60</v>
      </c>
      <c r="B25" s="14" t="s">
        <v>48</v>
      </c>
      <c r="C25" s="14" t="s">
        <v>47</v>
      </c>
      <c r="D25" s="21">
        <v>118.866</v>
      </c>
      <c r="E25" s="21">
        <v>364.87799999999999</v>
      </c>
      <c r="F25" s="21">
        <f>Table4[[#This Row],[Initial Body Fat Mass (g)]]/BW[[#This Row],[2-Apr]] *100</f>
        <v>22.431779581053028</v>
      </c>
      <c r="G25" s="14">
        <v>211.68</v>
      </c>
      <c r="H25" s="14">
        <v>362.88299999999998</v>
      </c>
      <c r="I25" s="21">
        <f>Table4[[#This Row],[Final Body Fat Mass (g)]]/BW[[#This Row],[1-Jun]]*100</f>
        <v>34.810064134188458</v>
      </c>
      <c r="M25" s="17" t="s">
        <v>45</v>
      </c>
      <c r="N25" s="17" t="s">
        <v>46</v>
      </c>
      <c r="O25" s="17" t="s">
        <v>47</v>
      </c>
    </row>
    <row r="26" spans="1:15">
      <c r="A26" s="13">
        <v>61</v>
      </c>
      <c r="B26" s="13" t="s">
        <v>48</v>
      </c>
      <c r="C26" s="13" t="s">
        <v>46</v>
      </c>
      <c r="D26" s="20">
        <v>103.417</v>
      </c>
      <c r="E26" s="20">
        <v>360.827</v>
      </c>
      <c r="F26" s="20">
        <f>Table4[[#This Row],[Initial Body Fat Mass (g)]]/BW[[#This Row],[2-Apr]] *100</f>
        <v>20.011029411764707</v>
      </c>
      <c r="G26" s="13">
        <v>196.816</v>
      </c>
      <c r="H26" s="13">
        <v>372.80700000000002</v>
      </c>
      <c r="I26" s="20">
        <f>Table4[[#This Row],[Final Body Fat Mass (g)]]/BW[[#This Row],[1-Jun]]*100</f>
        <v>32.574644157563718</v>
      </c>
      <c r="L26" t="s">
        <v>44</v>
      </c>
      <c r="M26" s="17">
        <f>AVERAGEIFS(Table4[Final Lean Body Mass (g)], Table4[Sex], "Female", Table4[Group Assignment], "CHOW")</f>
        <v>215.9135</v>
      </c>
      <c r="N26" s="17">
        <f>AVERAGEIFS(Table4[Final Lean Body Mass (g)], Table4[Sex], "Female", Table4[Group Assignment], "PALM")</f>
        <v>198.51285714285717</v>
      </c>
      <c r="O26" s="17">
        <f>AVERAGEIFS(Table4[Final Lean Body Mass (g)], Table4[Sex], "Female", Table4[Group Assignment], "COCO")</f>
        <v>210.02566666666667</v>
      </c>
    </row>
    <row r="27" spans="1:15">
      <c r="A27" s="14">
        <v>62</v>
      </c>
      <c r="B27" s="14" t="s">
        <v>48</v>
      </c>
      <c r="C27" s="14" t="s">
        <v>45</v>
      </c>
      <c r="D27" s="21">
        <v>106.70099999999999</v>
      </c>
      <c r="E27" s="21">
        <v>408.40100000000001</v>
      </c>
      <c r="F27" s="21">
        <f>Table4[[#This Row],[Initial Body Fat Mass (g)]]/BW[[#This Row],[2-Apr]] *100</f>
        <v>19.183926645091688</v>
      </c>
      <c r="G27" s="14">
        <v>134.92699999999999</v>
      </c>
      <c r="H27" s="14">
        <v>397.14400000000001</v>
      </c>
      <c r="I27" s="21">
        <f>Table4[[#This Row],[Final Body Fat Mass (g)]]/BW[[#This Row],[1-Jun]]*100</f>
        <v>23.721343178621659</v>
      </c>
      <c r="L27" t="s">
        <v>48</v>
      </c>
      <c r="M27" s="17">
        <f>AVERAGEIFS(Table4[Final Lean Body Mass (g)], Table4[Sex], "Male", Table4[Group Assignment], "CHOW")</f>
        <v>394.50916666666666</v>
      </c>
      <c r="N27" s="17">
        <f>AVERAGEIFS(Table4[Final Lean Body Mass (g)], Table4[Sex], "Male", Table4[Group Assignment], "PALM")</f>
        <v>400.61742857142855</v>
      </c>
      <c r="O27" s="17">
        <f>AVERAGEIFS(Table4[Final Lean Body Mass (g)], Table4[Sex], "Male", Table4[Group Assignment], "COCO")</f>
        <v>386.74349999999998</v>
      </c>
    </row>
    <row r="28" spans="1:15">
      <c r="A28" s="13">
        <v>63</v>
      </c>
      <c r="B28" s="13" t="s">
        <v>48</v>
      </c>
      <c r="C28" s="13" t="s">
        <v>47</v>
      </c>
      <c r="D28" s="20">
        <v>110.53400000000001</v>
      </c>
      <c r="E28" s="20">
        <v>385.8</v>
      </c>
      <c r="F28" s="20">
        <f>Table4[[#This Row],[Initial Body Fat Mass (g)]]/BW[[#This Row],[2-Apr]] *100</f>
        <v>20.259164222873903</v>
      </c>
      <c r="G28" s="13">
        <v>233.03700000000001</v>
      </c>
      <c r="H28" s="13">
        <v>378.50900000000001</v>
      </c>
      <c r="I28" s="20">
        <f>Table4[[#This Row],[Final Body Fat Mass (g)]]/BW[[#This Row],[1-Jun]]*100</f>
        <v>36.062674094707518</v>
      </c>
      <c r="M28" s="17"/>
      <c r="N28" s="17"/>
      <c r="O28" s="17"/>
    </row>
    <row r="29" spans="1:15">
      <c r="A29" s="14">
        <v>64</v>
      </c>
      <c r="B29" s="14" t="s">
        <v>48</v>
      </c>
      <c r="C29" s="14" t="s">
        <v>45</v>
      </c>
      <c r="D29" s="21">
        <v>103.30200000000001</v>
      </c>
      <c r="E29" s="21">
        <v>467.93200000000002</v>
      </c>
      <c r="F29" s="21">
        <f>Table4[[#This Row],[Initial Body Fat Mass (g)]]/BW[[#This Row],[2-Apr]] *100</f>
        <v>16.666989351403679</v>
      </c>
      <c r="G29" s="14">
        <v>164.09200000000001</v>
      </c>
      <c r="H29" s="14">
        <v>435.11700000000002</v>
      </c>
      <c r="I29" s="21">
        <f>Table4[[#This Row],[Final Body Fat Mass (g)]]/BW[[#This Row],[1-Jun]]*100</f>
        <v>25.2643571978445</v>
      </c>
      <c r="L29" t="s">
        <v>622</v>
      </c>
      <c r="M29" s="17"/>
      <c r="N29" s="17"/>
      <c r="O29" s="17"/>
    </row>
    <row r="30" spans="1:15">
      <c r="A30" s="13">
        <v>65</v>
      </c>
      <c r="B30" s="13" t="s">
        <v>48</v>
      </c>
      <c r="C30" s="13" t="s">
        <v>46</v>
      </c>
      <c r="D30" s="20">
        <v>94.24</v>
      </c>
      <c r="E30" s="20">
        <v>429.11500000000001</v>
      </c>
      <c r="F30" s="20">
        <f>Table4[[#This Row],[Initial Body Fat Mass (g)]]/BW[[#This Row],[2-Apr]] *100</f>
        <v>16.256684491978607</v>
      </c>
      <c r="G30" s="13">
        <v>204.23699999999999</v>
      </c>
      <c r="H30" s="13">
        <v>444.41899999999998</v>
      </c>
      <c r="I30" s="20">
        <f>Table4[[#This Row],[Final Body Fat Mass (g)]]/BW[[#This Row],[1-Jun]]*100</f>
        <v>29.256123764503648</v>
      </c>
      <c r="M30" s="17" t="s">
        <v>45</v>
      </c>
      <c r="N30" s="17" t="s">
        <v>46</v>
      </c>
      <c r="O30" s="17" t="s">
        <v>47</v>
      </c>
    </row>
    <row r="31" spans="1:15">
      <c r="A31" s="14">
        <v>66</v>
      </c>
      <c r="B31" s="14" t="s">
        <v>48</v>
      </c>
      <c r="C31" s="14" t="s">
        <v>47</v>
      </c>
      <c r="D31" s="21">
        <v>155.68899999999999</v>
      </c>
      <c r="E31" s="21">
        <v>379.18900000000002</v>
      </c>
      <c r="F31" s="21">
        <f>Table4[[#This Row],[Initial Body Fat Mass (g)]]/BW[[#This Row],[2-Apr]] *100</f>
        <v>26.379024059640798</v>
      </c>
      <c r="G31" s="14">
        <v>264.226</v>
      </c>
      <c r="H31" s="14">
        <v>374.166</v>
      </c>
      <c r="I31" s="21">
        <f>Table4[[#This Row],[Final Body Fat Mass (g)]]/BW[[#This Row],[1-Jun]]*100</f>
        <v>39.336906357004615</v>
      </c>
      <c r="L31" t="s">
        <v>44</v>
      </c>
      <c r="M31" s="17">
        <f>AVERAGEIFS(Table4[Final Body Fat Mass (% BW)], Table4[Sex], "Female", Table4[Group Assignment], "CHOW")</f>
        <v>25.939959164159443</v>
      </c>
      <c r="N31" s="17">
        <f>AVERAGEIFS(Table4[Final Body Fat Mass (% BW)], Table4[Sex], "Female", Table4[Group Assignment], "PALM")</f>
        <v>35.61581744589968</v>
      </c>
      <c r="O31" s="17">
        <f>AVERAGEIFS(Table4[Final Body Fat Mass (% BW)], Table4[Sex], "Female", Table4[Group Assignment], "COCO")</f>
        <v>35.119796126708586</v>
      </c>
    </row>
    <row r="32" spans="1:15">
      <c r="A32" s="13">
        <v>67</v>
      </c>
      <c r="B32" s="13" t="s">
        <v>48</v>
      </c>
      <c r="C32" s="13" t="s">
        <v>45</v>
      </c>
      <c r="D32" s="20">
        <v>108.312</v>
      </c>
      <c r="E32" s="20">
        <v>394.95800000000003</v>
      </c>
      <c r="F32" s="20">
        <f>Table4[[#This Row],[Initial Body Fat Mass (g)]]/BW[[#This Row],[2-Apr]] *100</f>
        <v>19.445601436265708</v>
      </c>
      <c r="G32" s="13">
        <v>137.13200000000001</v>
      </c>
      <c r="H32" s="13">
        <v>356.03899999999999</v>
      </c>
      <c r="I32" s="20">
        <f>Table4[[#This Row],[Final Body Fat Mass (g)]]/BW[[#This Row],[1-Jun]]*100</f>
        <v>25.333825974505825</v>
      </c>
      <c r="L32" t="s">
        <v>48</v>
      </c>
      <c r="M32" s="17">
        <f>AVERAGEIFS(Table4[Final Body Fat Mass (% BW)], Table4[Sex], "Male", Table4[Group Assignment], "CHOW")</f>
        <v>23.474691037299916</v>
      </c>
      <c r="N32" s="17">
        <f>AVERAGEIFS(Table4[Final Body Fat Mass (% BW)], Table4[Sex], "Male", Table4[Group Assignment], "PALM")</f>
        <v>31.864177386657275</v>
      </c>
      <c r="O32" s="17">
        <f>AVERAGEIFS(Table4[Final Body Fat Mass (% BW)], Table4[Sex], "Male", Table4[Group Assignment], "COCO")</f>
        <v>32.76511213178884</v>
      </c>
    </row>
    <row r="33" spans="1:14">
      <c r="A33" s="14">
        <v>68</v>
      </c>
      <c r="B33" s="14" t="s">
        <v>48</v>
      </c>
      <c r="C33" s="14" t="s">
        <v>47</v>
      </c>
      <c r="D33" s="21">
        <v>104.291</v>
      </c>
      <c r="E33" s="21">
        <v>385.459</v>
      </c>
      <c r="F33" s="21">
        <f>Table4[[#This Row],[Initial Body Fat Mass (g)]]/BW[[#This Row],[2-Apr]] *100</f>
        <v>19.003462099125365</v>
      </c>
      <c r="G33" s="14">
        <v>177.99</v>
      </c>
      <c r="H33" s="14">
        <v>396.39699999999999</v>
      </c>
      <c r="I33" s="21">
        <f>Table4[[#This Row],[Final Body Fat Mass (g)]]/BW[[#This Row],[1-Jun]]*100</f>
        <v>28.708064516129035</v>
      </c>
    </row>
    <row r="34" spans="1:14">
      <c r="A34" s="13">
        <v>69</v>
      </c>
      <c r="B34" s="13" t="s">
        <v>48</v>
      </c>
      <c r="C34" s="13" t="s">
        <v>46</v>
      </c>
      <c r="D34" s="20">
        <v>93.009</v>
      </c>
      <c r="E34" s="20">
        <v>378.25299999999999</v>
      </c>
      <c r="F34" s="20">
        <f>Table4[[#This Row],[Initial Body Fat Mass (g)]]/BW[[#This Row],[2-Apr]] *100</f>
        <v>17.658819062084678</v>
      </c>
      <c r="G34" s="13">
        <v>200.95599999999999</v>
      </c>
      <c r="H34" s="13">
        <v>382.41899999999998</v>
      </c>
      <c r="I34" s="20">
        <f>Table4[[#This Row],[Final Body Fat Mass (g)]]/BW[[#This Row],[1-Jun]]*100</f>
        <v>31.81193604559126</v>
      </c>
    </row>
    <row r="35" spans="1:14">
      <c r="A35" s="14">
        <v>70</v>
      </c>
      <c r="B35" s="14" t="s">
        <v>48</v>
      </c>
      <c r="C35" s="14" t="s">
        <v>46</v>
      </c>
      <c r="D35" s="21">
        <v>135.56800000000001</v>
      </c>
      <c r="E35" s="21">
        <v>408.971</v>
      </c>
      <c r="F35" s="21">
        <f>Table4[[#This Row],[Initial Body Fat Mass (g)]]/BW[[#This Row],[2-Apr]] *100</f>
        <v>22.441317662638639</v>
      </c>
      <c r="G35" s="14">
        <v>277.041</v>
      </c>
      <c r="H35" s="14">
        <v>434.863</v>
      </c>
      <c r="I35" s="21">
        <f>Table4[[#This Row],[Final Body Fat Mass (g)]]/BW[[#This Row],[1-Jun]]*100</f>
        <v>36.699032984501258</v>
      </c>
    </row>
    <row r="36" spans="1:14">
      <c r="A36" s="13">
        <v>71</v>
      </c>
      <c r="B36" s="13" t="s">
        <v>48</v>
      </c>
      <c r="C36" s="13" t="s">
        <v>45</v>
      </c>
      <c r="D36" s="20">
        <v>103.099</v>
      </c>
      <c r="E36" s="20">
        <v>393.572</v>
      </c>
      <c r="F36" s="20">
        <f>Table4[[#This Row],[Initial Body Fat Mass (g)]]/BW[[#This Row],[2-Apr]] *100</f>
        <v>18.522996766079768</v>
      </c>
      <c r="G36" s="13">
        <v>122.42100000000001</v>
      </c>
      <c r="H36" s="13">
        <v>393.45699999999999</v>
      </c>
      <c r="I36" s="20">
        <f>Table4[[#This Row],[Final Body Fat Mass (g)]]/BW[[#This Row],[1-Jun]]*100</f>
        <v>21.845289079229126</v>
      </c>
    </row>
    <row r="37" spans="1:14">
      <c r="A37" s="14">
        <v>72</v>
      </c>
      <c r="B37" s="14" t="s">
        <v>48</v>
      </c>
      <c r="C37" s="14" t="s">
        <v>47</v>
      </c>
      <c r="D37" s="21">
        <v>127.068</v>
      </c>
      <c r="E37" s="21">
        <v>427.63900000000001</v>
      </c>
      <c r="F37" s="21">
        <f>Table4[[#This Row],[Initial Body Fat Mass (g)]]/BW[[#This Row],[2-Apr]] *100</f>
        <v>20.909659371400359</v>
      </c>
      <c r="G37" s="14">
        <v>223.173</v>
      </c>
      <c r="H37" s="14">
        <v>424.03500000000003</v>
      </c>
      <c r="I37" s="21">
        <f>Table4[[#This Row],[Final Body Fat Mass (g)]]/BW[[#This Row],[1-Jun]]*100</f>
        <v>32.362674013921108</v>
      </c>
    </row>
    <row r="38" spans="1:14">
      <c r="A38" s="13">
        <v>73</v>
      </c>
      <c r="B38" s="13" t="s">
        <v>48</v>
      </c>
      <c r="C38" s="13" t="s">
        <v>46</v>
      </c>
      <c r="D38" s="20">
        <v>71.685000000000002</v>
      </c>
      <c r="E38" s="20">
        <v>377.10700000000003</v>
      </c>
      <c r="F38" s="20">
        <f>Table4[[#This Row],[Initial Body Fat Mass (g)]]/BW[[#This Row],[2-Apr]] *100</f>
        <v>14.455535390199639</v>
      </c>
      <c r="G38" s="13">
        <v>155.822</v>
      </c>
      <c r="H38" s="13">
        <v>379.99099999999999</v>
      </c>
      <c r="I38" s="20">
        <f>Table4[[#This Row],[Final Body Fat Mass (g)]]/BW[[#This Row],[1-Jun]]*100</f>
        <v>26.926213927769137</v>
      </c>
    </row>
    <row r="39" spans="1:14">
      <c r="A39" s="14">
        <v>74</v>
      </c>
      <c r="B39" s="14" t="s">
        <v>48</v>
      </c>
      <c r="C39" s="14" t="s">
        <v>46</v>
      </c>
      <c r="D39" s="21">
        <v>85.879000000000005</v>
      </c>
      <c r="E39" s="21">
        <v>411.02600000000001</v>
      </c>
      <c r="F39" s="21">
        <f>Table4[[#This Row],[Initial Body Fat Mass (g)]]/BW[[#This Row],[2-Apr]] *100</f>
        <v>15.688527584947023</v>
      </c>
      <c r="G39" s="14">
        <v>184.8</v>
      </c>
      <c r="H39" s="14">
        <v>412.98</v>
      </c>
      <c r="I39" s="21">
        <f>Table4[[#This Row],[Final Body Fat Mass (g)]]/BW[[#This Row],[1-Jun]]*100</f>
        <v>28.865979381443296</v>
      </c>
    </row>
    <row r="41" spans="1:14">
      <c r="A41" t="s">
        <v>623</v>
      </c>
    </row>
    <row r="42" spans="1:14">
      <c r="A42" t="s">
        <v>36</v>
      </c>
      <c r="B42" t="s">
        <v>37</v>
      </c>
      <c r="C42" t="s">
        <v>123</v>
      </c>
      <c r="D42" t="s">
        <v>624</v>
      </c>
      <c r="E42" t="s">
        <v>625</v>
      </c>
      <c r="F42" t="s">
        <v>613</v>
      </c>
      <c r="G42" t="s">
        <v>626</v>
      </c>
      <c r="H42" t="s">
        <v>627</v>
      </c>
      <c r="I42" t="s">
        <v>628</v>
      </c>
      <c r="J42" t="s">
        <v>616</v>
      </c>
      <c r="K42" t="s">
        <v>629</v>
      </c>
      <c r="L42" t="s">
        <v>630</v>
      </c>
      <c r="M42" t="s">
        <v>631</v>
      </c>
      <c r="N42" t="s">
        <v>632</v>
      </c>
    </row>
    <row r="43" spans="1:14">
      <c r="A43">
        <v>37</v>
      </c>
      <c r="B43">
        <v>1</v>
      </c>
      <c r="C43">
        <v>0</v>
      </c>
      <c r="D43">
        <v>56.027000000000001</v>
      </c>
      <c r="E43">
        <v>215.78200000000001</v>
      </c>
      <c r="F43">
        <v>18.564280980781973</v>
      </c>
      <c r="G43" s="26">
        <f>E43/AVERAGEIFS(E$43:E$80,B$43:B$80,B43,C$43:C$80,0)</f>
        <v>0.99437716827712164</v>
      </c>
      <c r="H43">
        <v>67.257000000000005</v>
      </c>
      <c r="I43">
        <v>206.73599999999999</v>
      </c>
      <c r="J43">
        <v>22.109467455621303</v>
      </c>
      <c r="K43" s="26">
        <f>H43/AVERAGEIFS(H$43:H$80,B$43:B$80,B43,C$43:C$80,0)</f>
        <v>0.79831214613823331</v>
      </c>
      <c r="L43">
        <f t="shared" ref="L43:L80" si="0">H43-D43</f>
        <v>11.230000000000004</v>
      </c>
      <c r="M43">
        <f t="shared" ref="M43:M80" si="1">(H43-D43)/D43*100</f>
        <v>20.043907401788431</v>
      </c>
      <c r="N43">
        <f t="shared" ref="N43:N80" si="2">L43/AVERAGEIFS(L$43:L$80,B$43:B$80,B43,C$43:C$80, 0)</f>
        <v>1.7087644552647594</v>
      </c>
    </row>
    <row r="44" spans="1:14">
      <c r="A44">
        <v>38</v>
      </c>
      <c r="B44">
        <v>1</v>
      </c>
      <c r="C44">
        <v>2</v>
      </c>
      <c r="D44">
        <v>71.731999999999999</v>
      </c>
      <c r="E44">
        <v>216.471</v>
      </c>
      <c r="F44">
        <v>22.528894472361809</v>
      </c>
      <c r="G44" s="26">
        <f t="shared" ref="G44:G80" si="3">E44/AVERAGEIFS(E$43:E$80,B$43:B$80,B44,C$43:C$80,0)</f>
        <v>0.99755225178243223</v>
      </c>
      <c r="H44">
        <v>122.946</v>
      </c>
      <c r="I44">
        <v>214.553</v>
      </c>
      <c r="J44">
        <v>33.794942275975806</v>
      </c>
      <c r="K44" s="26">
        <f t="shared" ref="K44:K80" si="4">H44/AVERAGEIFS(H$43:H$80,B$43:B$80,B44,C$43:C$80,0)</f>
        <v>1.4593170245344163</v>
      </c>
      <c r="L44">
        <f t="shared" si="0"/>
        <v>51.213999999999999</v>
      </c>
      <c r="M44">
        <f t="shared" si="1"/>
        <v>71.396308481570287</v>
      </c>
      <c r="N44">
        <f t="shared" si="2"/>
        <v>7.7927571515520357</v>
      </c>
    </row>
    <row r="45" spans="1:14">
      <c r="A45">
        <v>39</v>
      </c>
      <c r="B45">
        <v>1</v>
      </c>
      <c r="C45">
        <v>1</v>
      </c>
      <c r="D45">
        <v>46.354999999999997</v>
      </c>
      <c r="E45">
        <v>192.35</v>
      </c>
      <c r="F45">
        <v>17.374437781109446</v>
      </c>
      <c r="G45" s="26">
        <f t="shared" si="3"/>
        <v>0.88639667960304536</v>
      </c>
      <c r="H45">
        <v>113.71899999999999</v>
      </c>
      <c r="I45">
        <v>187.30600000000001</v>
      </c>
      <c r="J45">
        <v>35.749449858535051</v>
      </c>
      <c r="K45" s="26">
        <f t="shared" si="4"/>
        <v>1.3497964367529587</v>
      </c>
      <c r="L45">
        <f t="shared" si="0"/>
        <v>67.364000000000004</v>
      </c>
      <c r="M45">
        <f t="shared" si="1"/>
        <v>145.32197173983391</v>
      </c>
      <c r="N45">
        <f t="shared" si="2"/>
        <v>10.250152160681676</v>
      </c>
    </row>
    <row r="46" spans="1:14">
      <c r="A46">
        <v>40</v>
      </c>
      <c r="B46">
        <v>1</v>
      </c>
      <c r="C46">
        <v>1</v>
      </c>
      <c r="D46">
        <v>71.271000000000001</v>
      </c>
      <c r="E46">
        <v>204.06899999999999</v>
      </c>
      <c r="F46">
        <v>23.124918883841662</v>
      </c>
      <c r="G46" s="26">
        <f t="shared" si="3"/>
        <v>0.94040074868684098</v>
      </c>
      <c r="H46">
        <v>94.494</v>
      </c>
      <c r="I46">
        <v>198.149</v>
      </c>
      <c r="J46">
        <v>30.064906140629972</v>
      </c>
      <c r="K46" s="26">
        <f t="shared" si="4"/>
        <v>1.1216038172559915</v>
      </c>
      <c r="L46">
        <f t="shared" si="0"/>
        <v>23.222999999999999</v>
      </c>
      <c r="M46">
        <f t="shared" si="1"/>
        <v>32.58408048154228</v>
      </c>
      <c r="N46">
        <f t="shared" si="2"/>
        <v>3.5336275106512463</v>
      </c>
    </row>
    <row r="47" spans="1:14">
      <c r="A47">
        <v>41</v>
      </c>
      <c r="B47">
        <v>1</v>
      </c>
      <c r="C47">
        <v>1</v>
      </c>
      <c r="D47">
        <v>69.792000000000002</v>
      </c>
      <c r="E47">
        <v>222.29599999999999</v>
      </c>
      <c r="F47">
        <v>21.654359292584548</v>
      </c>
      <c r="G47" s="26">
        <f t="shared" si="3"/>
        <v>1.0243953017366185</v>
      </c>
      <c r="H47">
        <v>130.73500000000001</v>
      </c>
      <c r="I47">
        <v>219.084</v>
      </c>
      <c r="J47">
        <v>35.458367236235425</v>
      </c>
      <c r="K47" s="26">
        <f t="shared" si="4"/>
        <v>1.5517691604648132</v>
      </c>
      <c r="L47">
        <f t="shared" si="0"/>
        <v>60.943000000000012</v>
      </c>
      <c r="M47">
        <f t="shared" si="1"/>
        <v>87.320896377808353</v>
      </c>
      <c r="N47">
        <f t="shared" si="2"/>
        <v>9.2731284236153364</v>
      </c>
    </row>
    <row r="48" spans="1:14">
      <c r="A48">
        <v>42</v>
      </c>
      <c r="B48">
        <v>1</v>
      </c>
      <c r="C48">
        <v>2</v>
      </c>
      <c r="D48">
        <v>55.005000000000003</v>
      </c>
      <c r="E48">
        <v>230.16</v>
      </c>
      <c r="F48">
        <v>17.19443576117537</v>
      </c>
      <c r="G48" s="26">
        <f t="shared" si="3"/>
        <v>1.0606345712369998</v>
      </c>
      <c r="H48">
        <v>106.471</v>
      </c>
      <c r="I48">
        <v>223.661</v>
      </c>
      <c r="J48">
        <v>29.941226096737907</v>
      </c>
      <c r="K48" s="26">
        <f t="shared" si="4"/>
        <v>1.263765742026612</v>
      </c>
      <c r="L48">
        <f t="shared" si="0"/>
        <v>51.466000000000001</v>
      </c>
      <c r="M48">
        <f t="shared" si="1"/>
        <v>93.566039450959011</v>
      </c>
      <c r="N48">
        <f t="shared" si="2"/>
        <v>7.8311016433353586</v>
      </c>
    </row>
    <row r="49" spans="1:14">
      <c r="A49">
        <v>43</v>
      </c>
      <c r="B49">
        <v>1</v>
      </c>
      <c r="C49">
        <v>2</v>
      </c>
      <c r="D49">
        <v>72.34</v>
      </c>
      <c r="E49">
        <v>191.50800000000001</v>
      </c>
      <c r="F49">
        <v>24.927636113025503</v>
      </c>
      <c r="G49" s="26">
        <f t="shared" si="3"/>
        <v>0.88251653401310126</v>
      </c>
      <c r="H49">
        <v>113.538</v>
      </c>
      <c r="I49">
        <v>191.34399999999999</v>
      </c>
      <c r="J49">
        <v>35.010175763182239</v>
      </c>
      <c r="K49" s="26">
        <f t="shared" si="4"/>
        <v>1.3476480433002174</v>
      </c>
      <c r="L49">
        <f t="shared" si="0"/>
        <v>41.197999999999993</v>
      </c>
      <c r="M49">
        <f t="shared" si="1"/>
        <v>56.95051147359689</v>
      </c>
      <c r="N49">
        <f t="shared" si="2"/>
        <v>6.2687157638466182</v>
      </c>
    </row>
    <row r="50" spans="1:14">
      <c r="A50">
        <v>44</v>
      </c>
      <c r="B50">
        <v>1</v>
      </c>
      <c r="C50">
        <v>0</v>
      </c>
      <c r="D50">
        <v>62.677999999999997</v>
      </c>
      <c r="E50">
        <v>226.904</v>
      </c>
      <c r="F50">
        <v>19.617527386541468</v>
      </c>
      <c r="G50" s="26">
        <f t="shared" si="3"/>
        <v>1.0456301127561705</v>
      </c>
      <c r="H50">
        <v>73.623000000000005</v>
      </c>
      <c r="I50">
        <v>233.70500000000001</v>
      </c>
      <c r="J50">
        <v>22.459731543624162</v>
      </c>
      <c r="K50" s="26">
        <f t="shared" si="4"/>
        <v>0.87387387387387416</v>
      </c>
      <c r="L50">
        <f t="shared" si="0"/>
        <v>10.945000000000007</v>
      </c>
      <c r="M50">
        <f t="shared" si="1"/>
        <v>17.462267462267477</v>
      </c>
      <c r="N50">
        <f t="shared" si="2"/>
        <v>1.6653986609860016</v>
      </c>
    </row>
    <row r="51" spans="1:14">
      <c r="A51">
        <v>45</v>
      </c>
      <c r="B51">
        <v>1</v>
      </c>
      <c r="C51">
        <v>2</v>
      </c>
      <c r="D51">
        <v>56.808</v>
      </c>
      <c r="E51">
        <v>212.78800000000001</v>
      </c>
      <c r="F51">
        <v>18.860557768924306</v>
      </c>
      <c r="G51" s="26">
        <f t="shared" si="3"/>
        <v>0.98058007101311584</v>
      </c>
      <c r="H51">
        <v>103.57</v>
      </c>
      <c r="I51">
        <v>208.56800000000001</v>
      </c>
      <c r="J51">
        <v>30.89797136038186</v>
      </c>
      <c r="K51" s="26">
        <f t="shared" si="4"/>
        <v>1.2293320988973164</v>
      </c>
      <c r="L51">
        <f t="shared" si="0"/>
        <v>46.761999999999993</v>
      </c>
      <c r="M51">
        <f t="shared" si="1"/>
        <v>82.315871004083917</v>
      </c>
      <c r="N51">
        <f t="shared" si="2"/>
        <v>7.1153377967133249</v>
      </c>
    </row>
    <row r="52" spans="1:14">
      <c r="A52">
        <v>46</v>
      </c>
      <c r="B52">
        <v>1</v>
      </c>
      <c r="C52">
        <v>2</v>
      </c>
      <c r="D52">
        <v>60.103000000000002</v>
      </c>
      <c r="E52">
        <v>197.65199999999999</v>
      </c>
      <c r="F52">
        <v>21.118411806043568</v>
      </c>
      <c r="G52" s="26">
        <f t="shared" si="3"/>
        <v>0.91082961537250384</v>
      </c>
      <c r="H52">
        <v>114.279</v>
      </c>
      <c r="I52">
        <v>189.95699999999999</v>
      </c>
      <c r="J52">
        <v>35.04415823367065</v>
      </c>
      <c r="K52" s="26">
        <f t="shared" si="4"/>
        <v>1.356443399921661</v>
      </c>
      <c r="L52">
        <f t="shared" si="0"/>
        <v>54.175999999999995</v>
      </c>
      <c r="M52">
        <f t="shared" si="1"/>
        <v>90.138595411210744</v>
      </c>
      <c r="N52">
        <f t="shared" si="2"/>
        <v>8.2434570906877624</v>
      </c>
    </row>
    <row r="53" spans="1:14">
      <c r="A53">
        <v>47</v>
      </c>
      <c r="B53">
        <v>1</v>
      </c>
      <c r="C53">
        <v>0</v>
      </c>
      <c r="D53">
        <v>89.777000000000001</v>
      </c>
      <c r="E53">
        <v>220.30600000000001</v>
      </c>
      <c r="F53">
        <v>26.12834691501746</v>
      </c>
      <c r="G53" s="26">
        <f t="shared" si="3"/>
        <v>1.0152248863874631</v>
      </c>
      <c r="H53">
        <v>91.551000000000002</v>
      </c>
      <c r="I53">
        <v>225.63900000000001</v>
      </c>
      <c r="J53">
        <v>26.950544598174865</v>
      </c>
      <c r="K53" s="26">
        <f t="shared" si="4"/>
        <v>1.0866716518890434</v>
      </c>
      <c r="L53">
        <f t="shared" si="0"/>
        <v>1.7740000000000009</v>
      </c>
      <c r="M53">
        <f t="shared" si="1"/>
        <v>1.9760072178843142</v>
      </c>
      <c r="N53">
        <f t="shared" si="2"/>
        <v>0.2699330493000609</v>
      </c>
    </row>
    <row r="54" spans="1:14">
      <c r="A54">
        <v>48</v>
      </c>
      <c r="B54">
        <v>1</v>
      </c>
      <c r="C54">
        <v>0</v>
      </c>
      <c r="D54">
        <v>100.276</v>
      </c>
      <c r="E54">
        <v>211.51300000000001</v>
      </c>
      <c r="F54">
        <v>29.432345171705311</v>
      </c>
      <c r="G54" s="26">
        <f t="shared" si="3"/>
        <v>0.97470455364116948</v>
      </c>
      <c r="H54">
        <v>95.171000000000006</v>
      </c>
      <c r="I54">
        <v>220.17500000000001</v>
      </c>
      <c r="J54">
        <v>28.366915052160955</v>
      </c>
      <c r="K54" s="26">
        <f t="shared" si="4"/>
        <v>1.129639520943869</v>
      </c>
      <c r="L54">
        <f t="shared" si="0"/>
        <v>-5.1049999999999898</v>
      </c>
      <c r="M54">
        <f t="shared" si="1"/>
        <v>-5.0909489808129464</v>
      </c>
      <c r="N54">
        <f t="shared" si="2"/>
        <v>-0.77678027997565247</v>
      </c>
    </row>
    <row r="55" spans="1:14">
      <c r="A55">
        <v>49</v>
      </c>
      <c r="B55">
        <v>1</v>
      </c>
      <c r="C55">
        <v>1</v>
      </c>
      <c r="D55">
        <v>54.734999999999999</v>
      </c>
      <c r="E55">
        <v>190.71100000000001</v>
      </c>
      <c r="F55">
        <v>20.227272727272723</v>
      </c>
      <c r="G55" s="26">
        <f t="shared" si="3"/>
        <v>0.87884375962451988</v>
      </c>
      <c r="H55">
        <v>93.183999999999997</v>
      </c>
      <c r="I55">
        <v>188.846</v>
      </c>
      <c r="J55">
        <v>31.009650582362731</v>
      </c>
      <c r="K55" s="26">
        <f t="shared" si="4"/>
        <v>1.1060546712720627</v>
      </c>
      <c r="L55">
        <f t="shared" si="0"/>
        <v>38.448999999999998</v>
      </c>
      <c r="M55">
        <f t="shared" si="1"/>
        <v>70.245729423586369</v>
      </c>
      <c r="N55">
        <f t="shared" si="2"/>
        <v>5.8504260499087009</v>
      </c>
    </row>
    <row r="56" spans="1:14">
      <c r="A56">
        <v>50</v>
      </c>
      <c r="B56">
        <v>1</v>
      </c>
      <c r="C56">
        <v>0</v>
      </c>
      <c r="D56">
        <v>81.05</v>
      </c>
      <c r="E56">
        <v>206.12100000000001</v>
      </c>
      <c r="F56">
        <v>26.044344473007712</v>
      </c>
      <c r="G56" s="26">
        <f t="shared" si="3"/>
        <v>0.94985687546898534</v>
      </c>
      <c r="H56">
        <v>95.429000000000002</v>
      </c>
      <c r="I56">
        <v>195.76499999999999</v>
      </c>
      <c r="J56">
        <v>30.372056015276893</v>
      </c>
      <c r="K56" s="26">
        <f t="shared" si="4"/>
        <v>1.132701871832307</v>
      </c>
      <c r="L56">
        <f t="shared" si="0"/>
        <v>14.379000000000005</v>
      </c>
      <c r="M56">
        <f t="shared" si="1"/>
        <v>17.740900678593469</v>
      </c>
      <c r="N56">
        <f t="shared" si="2"/>
        <v>2.1879184418746194</v>
      </c>
    </row>
    <row r="57" spans="1:14">
      <c r="A57">
        <v>51</v>
      </c>
      <c r="B57">
        <v>1</v>
      </c>
      <c r="C57">
        <v>1</v>
      </c>
      <c r="D57">
        <v>109.026</v>
      </c>
      <c r="E57">
        <v>206.72300000000001</v>
      </c>
      <c r="F57">
        <v>31.43771626297578</v>
      </c>
      <c r="G57" s="26">
        <f t="shared" si="3"/>
        <v>0.95263104131832788</v>
      </c>
      <c r="H57">
        <v>175.39699999999999</v>
      </c>
      <c r="I57">
        <v>212.58099999999999</v>
      </c>
      <c r="J57">
        <v>42.947355533790407</v>
      </c>
      <c r="K57" s="26">
        <f t="shared" si="4"/>
        <v>2.0818882123229954</v>
      </c>
      <c r="L57">
        <f t="shared" si="0"/>
        <v>66.370999999999995</v>
      </c>
      <c r="M57">
        <f t="shared" si="1"/>
        <v>60.876304734650446</v>
      </c>
      <c r="N57">
        <f t="shared" si="2"/>
        <v>10.09905660377358</v>
      </c>
    </row>
    <row r="58" spans="1:14">
      <c r="A58">
        <v>52</v>
      </c>
      <c r="B58">
        <v>1</v>
      </c>
      <c r="C58">
        <v>0</v>
      </c>
      <c r="D58">
        <v>76.254000000000005</v>
      </c>
      <c r="E58">
        <v>221.387</v>
      </c>
      <c r="F58">
        <v>23.149362477231332</v>
      </c>
      <c r="G58" s="26">
        <f t="shared" si="3"/>
        <v>1.0202064034690896</v>
      </c>
      <c r="H58">
        <v>82.462999999999994</v>
      </c>
      <c r="I58">
        <v>213.46100000000001</v>
      </c>
      <c r="J58">
        <v>25.381040320098492</v>
      </c>
      <c r="K58" s="26">
        <f t="shared" si="4"/>
        <v>0.97880093532267465</v>
      </c>
      <c r="L58">
        <f t="shared" si="0"/>
        <v>6.208999999999989</v>
      </c>
      <c r="M58">
        <f t="shared" si="1"/>
        <v>8.142523670889382</v>
      </c>
      <c r="N58">
        <f t="shared" si="2"/>
        <v>0.94476567255021093</v>
      </c>
    </row>
    <row r="59" spans="1:14">
      <c r="A59">
        <v>53</v>
      </c>
      <c r="B59">
        <v>1</v>
      </c>
      <c r="C59">
        <v>1</v>
      </c>
      <c r="D59">
        <v>71.796999999999997</v>
      </c>
      <c r="E59">
        <v>199.69200000000001</v>
      </c>
      <c r="F59">
        <v>23.242797021689867</v>
      </c>
      <c r="G59" s="26">
        <f t="shared" si="3"/>
        <v>0.92023044316761815</v>
      </c>
      <c r="H59">
        <v>137.00899999999999</v>
      </c>
      <c r="I59">
        <v>200.137</v>
      </c>
      <c r="J59">
        <v>38.100389321468292</v>
      </c>
      <c r="K59" s="26">
        <f t="shared" si="4"/>
        <v>1.6262388871084525</v>
      </c>
      <c r="L59">
        <f t="shared" si="0"/>
        <v>65.211999999999989</v>
      </c>
      <c r="M59">
        <f t="shared" si="1"/>
        <v>90.828307589453587</v>
      </c>
      <c r="N59">
        <f t="shared" si="2"/>
        <v>9.9227023737066276</v>
      </c>
    </row>
    <row r="60" spans="1:14">
      <c r="A60">
        <v>54</v>
      </c>
      <c r="B60">
        <v>1</v>
      </c>
      <c r="C60">
        <v>2</v>
      </c>
      <c r="D60">
        <v>116.389</v>
      </c>
      <c r="E60">
        <v>230.101</v>
      </c>
      <c r="F60">
        <v>30.774457958751984</v>
      </c>
      <c r="G60" s="26">
        <f t="shared" si="3"/>
        <v>1.0603626845507685</v>
      </c>
      <c r="H60">
        <v>221.774</v>
      </c>
      <c r="I60">
        <v>232.071</v>
      </c>
      <c r="J60">
        <v>46.030303030303024</v>
      </c>
      <c r="K60" s="26">
        <f t="shared" si="4"/>
        <v>2.6323635888853287</v>
      </c>
      <c r="L60">
        <f t="shared" si="0"/>
        <v>105.38500000000001</v>
      </c>
      <c r="M60">
        <f t="shared" si="1"/>
        <v>90.545498285920502</v>
      </c>
      <c r="N60">
        <f t="shared" si="2"/>
        <v>16.0354534388314</v>
      </c>
    </row>
    <row r="61" spans="1:14">
      <c r="A61">
        <v>55</v>
      </c>
      <c r="B61">
        <v>1</v>
      </c>
      <c r="C61">
        <v>1</v>
      </c>
      <c r="D61">
        <v>61.774999999999999</v>
      </c>
      <c r="E61">
        <v>188.28800000000001</v>
      </c>
      <c r="F61">
        <v>22.349855282199712</v>
      </c>
      <c r="G61" s="26">
        <f t="shared" si="3"/>
        <v>0.8676779724933622</v>
      </c>
      <c r="H61">
        <v>116.86499999999999</v>
      </c>
      <c r="I61">
        <v>183.48699999999999</v>
      </c>
      <c r="J61">
        <v>35.980603448275858</v>
      </c>
      <c r="K61" s="26">
        <f t="shared" si="4"/>
        <v>1.3871381262685614</v>
      </c>
      <c r="L61">
        <f t="shared" si="0"/>
        <v>55.089999999999996</v>
      </c>
      <c r="M61">
        <f t="shared" si="1"/>
        <v>89.178470254957503</v>
      </c>
      <c r="N61">
        <f t="shared" si="2"/>
        <v>8.3825319537431486</v>
      </c>
    </row>
    <row r="62" spans="1:14">
      <c r="A62">
        <v>56</v>
      </c>
      <c r="B62">
        <v>0</v>
      </c>
      <c r="C62">
        <v>2</v>
      </c>
      <c r="D62">
        <v>68.061000000000007</v>
      </c>
      <c r="E62">
        <v>388.62299999999999</v>
      </c>
      <c r="F62">
        <v>13.353148911124194</v>
      </c>
      <c r="G62" s="26">
        <f t="shared" si="3"/>
        <v>0.95051546391752573</v>
      </c>
      <c r="H62">
        <v>142.42099999999999</v>
      </c>
      <c r="I62">
        <v>384.471</v>
      </c>
      <c r="J62">
        <v>25.310289674782293</v>
      </c>
      <c r="K62" s="26">
        <f t="shared" si="4"/>
        <v>1.0559220037811854</v>
      </c>
      <c r="L62">
        <f t="shared" si="0"/>
        <v>74.359999999999985</v>
      </c>
      <c r="M62">
        <f t="shared" si="1"/>
        <v>109.25493307474174</v>
      </c>
      <c r="N62">
        <f t="shared" si="2"/>
        <v>2.2572436088780048</v>
      </c>
    </row>
    <row r="63" spans="1:14">
      <c r="A63">
        <v>57</v>
      </c>
      <c r="B63">
        <v>0</v>
      </c>
      <c r="C63">
        <v>0</v>
      </c>
      <c r="D63">
        <v>84.188000000000002</v>
      </c>
      <c r="E63">
        <v>400.17599999999999</v>
      </c>
      <c r="F63">
        <v>15.706716417910449</v>
      </c>
      <c r="G63" s="26">
        <f t="shared" si="3"/>
        <v>0.97877242543199905</v>
      </c>
      <c r="H63">
        <v>102.43600000000001</v>
      </c>
      <c r="I63">
        <v>398.21199999999999</v>
      </c>
      <c r="J63">
        <v>18.903118656578709</v>
      </c>
      <c r="K63" s="26">
        <f t="shared" si="4"/>
        <v>0.75946964548296625</v>
      </c>
      <c r="L63">
        <f t="shared" si="0"/>
        <v>18.248000000000005</v>
      </c>
      <c r="M63">
        <f t="shared" si="1"/>
        <v>21.675298142253059</v>
      </c>
      <c r="N63">
        <f t="shared" si="2"/>
        <v>0.55392928153316101</v>
      </c>
    </row>
    <row r="64" spans="1:14">
      <c r="A64">
        <v>58</v>
      </c>
      <c r="B64">
        <v>0</v>
      </c>
      <c r="C64">
        <v>0</v>
      </c>
      <c r="D64">
        <v>106.011</v>
      </c>
      <c r="E64">
        <v>388.09100000000001</v>
      </c>
      <c r="F64">
        <v>19.690007429420504</v>
      </c>
      <c r="G64" s="26">
        <f t="shared" si="3"/>
        <v>0.94921426911741325</v>
      </c>
      <c r="H64">
        <v>148.262</v>
      </c>
      <c r="I64">
        <v>387.08600000000001</v>
      </c>
      <c r="J64">
        <v>25.78021213701965</v>
      </c>
      <c r="K64" s="26">
        <f t="shared" si="4"/>
        <v>1.0992276990374041</v>
      </c>
      <c r="L64">
        <f t="shared" si="0"/>
        <v>42.251000000000005</v>
      </c>
      <c r="M64">
        <f t="shared" si="1"/>
        <v>39.85529803510957</v>
      </c>
      <c r="N64">
        <f t="shared" si="2"/>
        <v>1.2825551333876362</v>
      </c>
    </row>
    <row r="65" spans="1:14">
      <c r="A65">
        <v>59</v>
      </c>
      <c r="B65">
        <v>0</v>
      </c>
      <c r="C65">
        <v>1</v>
      </c>
      <c r="D65">
        <v>106.968</v>
      </c>
      <c r="E65">
        <v>382.9</v>
      </c>
      <c r="F65">
        <v>19.732152739346983</v>
      </c>
      <c r="G65" s="26">
        <f t="shared" si="3"/>
        <v>0.93651783639676645</v>
      </c>
      <c r="H65">
        <v>240.614</v>
      </c>
      <c r="I65">
        <v>376.84300000000002</v>
      </c>
      <c r="J65">
        <v>36.915311445228596</v>
      </c>
      <c r="K65" s="26">
        <f t="shared" si="4"/>
        <v>1.7839336686149245</v>
      </c>
      <c r="L65">
        <f t="shared" si="0"/>
        <v>133.64600000000002</v>
      </c>
      <c r="M65">
        <f t="shared" si="1"/>
        <v>124.94016902251141</v>
      </c>
      <c r="N65">
        <f t="shared" si="2"/>
        <v>4.0569066615399398</v>
      </c>
    </row>
    <row r="66" spans="1:14">
      <c r="A66">
        <v>60</v>
      </c>
      <c r="B66">
        <v>0</v>
      </c>
      <c r="C66">
        <v>2</v>
      </c>
      <c r="D66">
        <v>118.866</v>
      </c>
      <c r="E66">
        <v>364.87799999999999</v>
      </c>
      <c r="F66">
        <v>22.431779581053028</v>
      </c>
      <c r="G66" s="26">
        <f t="shared" si="3"/>
        <v>0.89243863961551151</v>
      </c>
      <c r="H66">
        <v>211.68</v>
      </c>
      <c r="I66">
        <v>362.88299999999998</v>
      </c>
      <c r="J66">
        <v>34.810064134188458</v>
      </c>
      <c r="K66" s="26">
        <f t="shared" si="4"/>
        <v>1.5694144105181214</v>
      </c>
      <c r="L66">
        <f t="shared" si="0"/>
        <v>92.814000000000007</v>
      </c>
      <c r="M66">
        <f t="shared" si="1"/>
        <v>78.082883246681149</v>
      </c>
      <c r="N66">
        <f t="shared" si="2"/>
        <v>2.8174261473158042</v>
      </c>
    </row>
    <row r="67" spans="1:14">
      <c r="A67">
        <v>61</v>
      </c>
      <c r="B67">
        <v>0</v>
      </c>
      <c r="C67">
        <v>1</v>
      </c>
      <c r="D67">
        <v>103.417</v>
      </c>
      <c r="E67">
        <v>360.827</v>
      </c>
      <c r="F67">
        <v>20.011029411764707</v>
      </c>
      <c r="G67" s="26">
        <f t="shared" si="3"/>
        <v>0.88253048146653457</v>
      </c>
      <c r="H67">
        <v>196.816</v>
      </c>
      <c r="I67">
        <v>372.80700000000002</v>
      </c>
      <c r="J67">
        <v>32.574644157563718</v>
      </c>
      <c r="K67" s="26">
        <f t="shared" si="4"/>
        <v>1.4592113880410742</v>
      </c>
      <c r="L67">
        <f t="shared" si="0"/>
        <v>93.399000000000001</v>
      </c>
      <c r="M67">
        <f t="shared" si="1"/>
        <v>90.313004631733662</v>
      </c>
      <c r="N67">
        <f t="shared" si="2"/>
        <v>2.8351841827003339</v>
      </c>
    </row>
    <row r="68" spans="1:14">
      <c r="A68">
        <v>62</v>
      </c>
      <c r="B68">
        <v>0</v>
      </c>
      <c r="C68">
        <v>0</v>
      </c>
      <c r="D68">
        <v>106.70099999999999</v>
      </c>
      <c r="E68">
        <v>408.40100000000001</v>
      </c>
      <c r="F68">
        <v>19.183926645091688</v>
      </c>
      <c r="G68" s="26">
        <f t="shared" si="3"/>
        <v>0.99888958188110699</v>
      </c>
      <c r="H68">
        <v>134.92699999999999</v>
      </c>
      <c r="I68">
        <v>397.14400000000001</v>
      </c>
      <c r="J68">
        <v>23.721343178621659</v>
      </c>
      <c r="K68" s="26">
        <f t="shared" si="4"/>
        <v>1.0003608190097248</v>
      </c>
      <c r="L68">
        <f t="shared" si="0"/>
        <v>28.225999999999999</v>
      </c>
      <c r="M68">
        <f t="shared" si="1"/>
        <v>26.453360324645502</v>
      </c>
      <c r="N68">
        <f t="shared" si="2"/>
        <v>0.85681761839955051</v>
      </c>
    </row>
    <row r="69" spans="1:14">
      <c r="A69">
        <v>63</v>
      </c>
      <c r="B69">
        <v>0</v>
      </c>
      <c r="C69">
        <v>2</v>
      </c>
      <c r="D69">
        <v>110.53400000000001</v>
      </c>
      <c r="E69">
        <v>385.8</v>
      </c>
      <c r="F69">
        <v>20.259164222873903</v>
      </c>
      <c r="G69" s="26">
        <f t="shared" si="3"/>
        <v>0.94361081557031223</v>
      </c>
      <c r="H69">
        <v>233.03700000000001</v>
      </c>
      <c r="I69">
        <v>378.50900000000001</v>
      </c>
      <c r="J69">
        <v>36.062674094707518</v>
      </c>
      <c r="K69" s="26">
        <f t="shared" si="4"/>
        <v>1.7277571144364676</v>
      </c>
      <c r="L69">
        <f t="shared" si="0"/>
        <v>122.503</v>
      </c>
      <c r="M69">
        <f t="shared" si="1"/>
        <v>110.82834241048003</v>
      </c>
      <c r="N69">
        <f t="shared" si="2"/>
        <v>3.7186540319847001</v>
      </c>
    </row>
    <row r="70" spans="1:14">
      <c r="A70">
        <v>64</v>
      </c>
      <c r="B70">
        <v>0</v>
      </c>
      <c r="C70">
        <v>0</v>
      </c>
      <c r="D70">
        <v>103.30200000000001</v>
      </c>
      <c r="E70">
        <v>467.93200000000002</v>
      </c>
      <c r="F70">
        <v>16.666989351403679</v>
      </c>
      <c r="G70" s="26">
        <f t="shared" si="3"/>
        <v>1.1444937691846742</v>
      </c>
      <c r="H70">
        <v>164.09200000000001</v>
      </c>
      <c r="I70">
        <v>435.11700000000002</v>
      </c>
      <c r="J70">
        <v>25.2643571978445</v>
      </c>
      <c r="K70" s="26">
        <f t="shared" si="4"/>
        <v>1.2165927317211809</v>
      </c>
      <c r="L70">
        <f t="shared" si="0"/>
        <v>60.790000000000006</v>
      </c>
      <c r="M70">
        <f t="shared" si="1"/>
        <v>58.846876149542126</v>
      </c>
      <c r="N70">
        <f t="shared" si="2"/>
        <v>1.8453178991889989</v>
      </c>
    </row>
    <row r="71" spans="1:14">
      <c r="A71">
        <v>65</v>
      </c>
      <c r="B71">
        <v>0</v>
      </c>
      <c r="C71">
        <v>1</v>
      </c>
      <c r="D71">
        <v>94.24</v>
      </c>
      <c r="E71">
        <v>429.11500000000001</v>
      </c>
      <c r="F71">
        <v>16.256684491978607</v>
      </c>
      <c r="G71" s="26">
        <f t="shared" si="3"/>
        <v>1.0495530200193222</v>
      </c>
      <c r="H71">
        <v>204.23699999999999</v>
      </c>
      <c r="I71">
        <v>444.41899999999998</v>
      </c>
      <c r="J71">
        <v>29.256123764503648</v>
      </c>
      <c r="K71" s="26">
        <f t="shared" si="4"/>
        <v>1.5142313442979476</v>
      </c>
      <c r="L71">
        <f t="shared" si="0"/>
        <v>109.997</v>
      </c>
      <c r="M71">
        <f t="shared" si="1"/>
        <v>116.72007640067912</v>
      </c>
      <c r="N71">
        <f t="shared" si="2"/>
        <v>3.3390266977643082</v>
      </c>
    </row>
    <row r="72" spans="1:14">
      <c r="A72">
        <v>66</v>
      </c>
      <c r="B72">
        <v>0</v>
      </c>
      <c r="C72">
        <v>2</v>
      </c>
      <c r="D72">
        <v>155.68899999999999</v>
      </c>
      <c r="E72">
        <v>379.18900000000002</v>
      </c>
      <c r="F72">
        <v>26.379024059640798</v>
      </c>
      <c r="G72" s="26">
        <f t="shared" si="3"/>
        <v>0.92744126890951561</v>
      </c>
      <c r="H72">
        <v>264.226</v>
      </c>
      <c r="I72">
        <v>374.166</v>
      </c>
      <c r="J72">
        <v>39.336906357004615</v>
      </c>
      <c r="K72" s="26">
        <f t="shared" si="4"/>
        <v>1.9589951437715472</v>
      </c>
      <c r="L72">
        <f t="shared" si="0"/>
        <v>108.53700000000001</v>
      </c>
      <c r="M72">
        <f t="shared" si="1"/>
        <v>69.713981077661245</v>
      </c>
      <c r="N72">
        <f t="shared" si="2"/>
        <v>3.2947074983430888</v>
      </c>
    </row>
    <row r="73" spans="1:14">
      <c r="A73">
        <v>67</v>
      </c>
      <c r="B73">
        <v>0</v>
      </c>
      <c r="C73">
        <v>0</v>
      </c>
      <c r="D73">
        <v>108.312</v>
      </c>
      <c r="E73">
        <v>394.95800000000003</v>
      </c>
      <c r="F73">
        <v>19.445601436265708</v>
      </c>
      <c r="G73" s="26">
        <f t="shared" si="3"/>
        <v>0.96600995462939188</v>
      </c>
      <c r="H73">
        <v>137.13200000000001</v>
      </c>
      <c r="I73">
        <v>356.03899999999999</v>
      </c>
      <c r="J73">
        <v>25.333825974505825</v>
      </c>
      <c r="K73" s="26">
        <f t="shared" si="4"/>
        <v>1.0167088857859552</v>
      </c>
      <c r="L73">
        <f t="shared" si="0"/>
        <v>28.820000000000007</v>
      </c>
      <c r="M73">
        <f t="shared" si="1"/>
        <v>26.608316714676128</v>
      </c>
      <c r="N73">
        <f t="shared" si="2"/>
        <v>0.87484885432845794</v>
      </c>
    </row>
    <row r="74" spans="1:14">
      <c r="A74">
        <v>68</v>
      </c>
      <c r="B74">
        <v>0</v>
      </c>
      <c r="C74">
        <v>2</v>
      </c>
      <c r="D74">
        <v>104.291</v>
      </c>
      <c r="E74">
        <v>385.459</v>
      </c>
      <c r="F74">
        <v>19.003462099125365</v>
      </c>
      <c r="G74" s="26">
        <f t="shared" si="3"/>
        <v>0.94277677905369872</v>
      </c>
      <c r="H74">
        <v>177.99</v>
      </c>
      <c r="I74">
        <v>396.39699999999999</v>
      </c>
      <c r="J74">
        <v>28.708064516129035</v>
      </c>
      <c r="K74" s="26">
        <f t="shared" si="4"/>
        <v>1.3196337439914987</v>
      </c>
      <c r="L74">
        <f t="shared" si="0"/>
        <v>73.699000000000012</v>
      </c>
      <c r="M74">
        <f t="shared" si="1"/>
        <v>70.666692236146943</v>
      </c>
      <c r="N74">
        <f t="shared" si="2"/>
        <v>2.2371785466742891</v>
      </c>
    </row>
    <row r="75" spans="1:14">
      <c r="A75">
        <v>69</v>
      </c>
      <c r="B75">
        <v>0</v>
      </c>
      <c r="C75">
        <v>1</v>
      </c>
      <c r="D75">
        <v>93.009</v>
      </c>
      <c r="E75">
        <v>378.25299999999999</v>
      </c>
      <c r="F75">
        <v>17.658819062084678</v>
      </c>
      <c r="G75" s="26">
        <f t="shared" si="3"/>
        <v>0.92515194873488149</v>
      </c>
      <c r="H75">
        <v>200.95599999999999</v>
      </c>
      <c r="I75">
        <v>382.41899999999998</v>
      </c>
      <c r="J75">
        <v>31.81193604559126</v>
      </c>
      <c r="K75" s="26">
        <f t="shared" si="4"/>
        <v>1.4899057174984862</v>
      </c>
      <c r="L75">
        <f t="shared" si="0"/>
        <v>107.94699999999999</v>
      </c>
      <c r="M75">
        <f t="shared" si="1"/>
        <v>116.06081131933468</v>
      </c>
      <c r="N75">
        <f t="shared" si="2"/>
        <v>3.2767976848783489</v>
      </c>
    </row>
    <row r="76" spans="1:14">
      <c r="A76">
        <v>70</v>
      </c>
      <c r="B76">
        <v>0</v>
      </c>
      <c r="C76">
        <v>1</v>
      </c>
      <c r="D76">
        <v>135.56800000000001</v>
      </c>
      <c r="E76">
        <v>408.971</v>
      </c>
      <c r="F76">
        <v>22.441317662638639</v>
      </c>
      <c r="G76" s="26">
        <f t="shared" si="3"/>
        <v>1.0002837191669418</v>
      </c>
      <c r="H76">
        <v>277.041</v>
      </c>
      <c r="I76">
        <v>434.863</v>
      </c>
      <c r="J76">
        <v>36.699032984501258</v>
      </c>
      <c r="K76" s="26">
        <f t="shared" si="4"/>
        <v>2.0540066973939477</v>
      </c>
      <c r="L76">
        <f t="shared" si="0"/>
        <v>141.47299999999998</v>
      </c>
      <c r="M76">
        <f t="shared" si="1"/>
        <v>104.35574766906643</v>
      </c>
      <c r="N76">
        <f t="shared" si="2"/>
        <v>4.2945000683001346</v>
      </c>
    </row>
    <row r="77" spans="1:14">
      <c r="A77">
        <v>71</v>
      </c>
      <c r="B77">
        <v>0</v>
      </c>
      <c r="C77">
        <v>0</v>
      </c>
      <c r="D77">
        <v>103.099</v>
      </c>
      <c r="E77">
        <v>393.572</v>
      </c>
      <c r="F77">
        <v>18.522996766079768</v>
      </c>
      <c r="G77" s="26">
        <f t="shared" si="3"/>
        <v>0.96261999975541446</v>
      </c>
      <c r="H77">
        <v>122.42100000000001</v>
      </c>
      <c r="I77">
        <v>393.45699999999999</v>
      </c>
      <c r="J77">
        <v>21.845289079229126</v>
      </c>
      <c r="K77" s="26">
        <f t="shared" si="4"/>
        <v>0.90764021896276903</v>
      </c>
      <c r="L77">
        <f t="shared" si="0"/>
        <v>19.322000000000003</v>
      </c>
      <c r="M77">
        <f t="shared" si="1"/>
        <v>18.741209905042727</v>
      </c>
      <c r="N77">
        <f t="shared" si="2"/>
        <v>0.58653121316219503</v>
      </c>
    </row>
    <row r="78" spans="1:14">
      <c r="A78">
        <v>72</v>
      </c>
      <c r="B78">
        <v>0</v>
      </c>
      <c r="C78">
        <v>2</v>
      </c>
      <c r="D78">
        <v>127.068</v>
      </c>
      <c r="E78">
        <v>427.63900000000001</v>
      </c>
      <c r="F78">
        <v>20.909659371400359</v>
      </c>
      <c r="G78" s="26">
        <f t="shared" si="3"/>
        <v>1.0459429382054763</v>
      </c>
      <c r="H78">
        <v>223.173</v>
      </c>
      <c r="I78">
        <v>424.03500000000003</v>
      </c>
      <c r="J78">
        <v>32.362674013921108</v>
      </c>
      <c r="K78" s="26">
        <f t="shared" si="4"/>
        <v>1.6546245381640243</v>
      </c>
      <c r="L78">
        <f t="shared" si="0"/>
        <v>96.105000000000004</v>
      </c>
      <c r="M78">
        <f t="shared" si="1"/>
        <v>75.632732080460869</v>
      </c>
      <c r="N78">
        <f t="shared" si="2"/>
        <v>2.9173264797098</v>
      </c>
    </row>
    <row r="79" spans="1:14">
      <c r="A79">
        <v>73</v>
      </c>
      <c r="B79">
        <v>0</v>
      </c>
      <c r="C79">
        <v>1</v>
      </c>
      <c r="D79">
        <v>71.685000000000002</v>
      </c>
      <c r="E79">
        <v>377.10700000000003</v>
      </c>
      <c r="F79">
        <v>14.455535390199639</v>
      </c>
      <c r="G79" s="26">
        <f t="shared" si="3"/>
        <v>0.92234899903388734</v>
      </c>
      <c r="H79">
        <v>155.822</v>
      </c>
      <c r="I79">
        <v>379.99099999999999</v>
      </c>
      <c r="J79">
        <v>26.926213927769137</v>
      </c>
      <c r="K79" s="26">
        <f t="shared" si="4"/>
        <v>1.1552782136987656</v>
      </c>
      <c r="L79">
        <f t="shared" si="0"/>
        <v>84.137</v>
      </c>
      <c r="M79">
        <f t="shared" si="1"/>
        <v>117.37044011996932</v>
      </c>
      <c r="N79">
        <f t="shared" si="2"/>
        <v>2.5540304669199667</v>
      </c>
    </row>
    <row r="80" spans="1:14">
      <c r="A80">
        <v>74</v>
      </c>
      <c r="B80">
        <v>0</v>
      </c>
      <c r="C80">
        <v>1</v>
      </c>
      <c r="D80">
        <v>85.879000000000005</v>
      </c>
      <c r="E80">
        <v>411.02600000000001</v>
      </c>
      <c r="F80">
        <v>15.688527584947023</v>
      </c>
      <c r="G80" s="26">
        <f t="shared" si="3"/>
        <v>1.0053099509606094</v>
      </c>
      <c r="H80">
        <v>184.8</v>
      </c>
      <c r="I80">
        <v>412.98</v>
      </c>
      <c r="J80">
        <v>28.865979381443296</v>
      </c>
      <c r="K80" s="26">
        <f t="shared" si="4"/>
        <v>1.3701236917221695</v>
      </c>
      <c r="L80">
        <f t="shared" si="0"/>
        <v>98.921000000000006</v>
      </c>
      <c r="M80">
        <f t="shared" si="1"/>
        <v>115.18648330790997</v>
      </c>
      <c r="N80">
        <f t="shared" si="2"/>
        <v>3.0028078944838783</v>
      </c>
    </row>
  </sheetData>
  <sortState xmlns:xlrd2="http://schemas.microsoft.com/office/spreadsheetml/2017/richdata2" ref="A43:L80">
    <sortCondition ref="A43:A80"/>
  </sortState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6813-D9C7-4AAE-95AD-F17A913723BC}">
  <dimension ref="A1:U47"/>
  <sheetViews>
    <sheetView workbookViewId="0">
      <selection activeCell="P14" sqref="P14"/>
    </sheetView>
  </sheetViews>
  <sheetFormatPr defaultRowHeight="14.25"/>
  <cols>
    <col min="3" max="3" width="13" bestFit="1" customWidth="1"/>
    <col min="4" max="4" width="10.75" bestFit="1" customWidth="1"/>
    <col min="5" max="5" width="17.25" bestFit="1" customWidth="1"/>
    <col min="6" max="6" width="10.125" bestFit="1" customWidth="1"/>
    <col min="7" max="7" width="11.625" bestFit="1" customWidth="1"/>
    <col min="8" max="8" width="13.75" bestFit="1" customWidth="1"/>
    <col min="9" max="9" width="29" bestFit="1" customWidth="1"/>
  </cols>
  <sheetData>
    <row r="1" spans="1:21" ht="15">
      <c r="A1" s="42" t="s">
        <v>36</v>
      </c>
      <c r="B1" s="42" t="s">
        <v>37</v>
      </c>
      <c r="C1" s="42" t="s">
        <v>633</v>
      </c>
      <c r="D1" s="43" t="s">
        <v>634</v>
      </c>
      <c r="E1" s="43" t="s">
        <v>635</v>
      </c>
      <c r="F1" s="43" t="s">
        <v>636</v>
      </c>
      <c r="G1" s="43" t="s">
        <v>637</v>
      </c>
      <c r="H1" s="43" t="s">
        <v>638</v>
      </c>
      <c r="I1" s="43" t="s">
        <v>639</v>
      </c>
      <c r="P1" t="s">
        <v>623</v>
      </c>
      <c r="Q1" t="s">
        <v>36</v>
      </c>
      <c r="R1" t="s">
        <v>37</v>
      </c>
      <c r="S1" t="s">
        <v>633</v>
      </c>
      <c r="T1" t="s">
        <v>638</v>
      </c>
      <c r="U1" t="s">
        <v>639</v>
      </c>
    </row>
    <row r="2" spans="1:21" ht="15">
      <c r="A2" s="40">
        <v>37</v>
      </c>
      <c r="B2" s="40" t="s">
        <v>44</v>
      </c>
      <c r="C2" s="40" t="s">
        <v>45</v>
      </c>
      <c r="D2" s="40">
        <v>301.89999999999998</v>
      </c>
      <c r="E2" s="44">
        <v>1</v>
      </c>
      <c r="F2" s="44">
        <v>7</v>
      </c>
      <c r="G2" s="44">
        <v>5</v>
      </c>
      <c r="H2" s="44">
        <f>Table11[[#This Row],[Correct]]+Table11[[#This Row],[Incorrect]]</f>
        <v>12</v>
      </c>
      <c r="I2" s="57">
        <f>Table11[[#This Row],[Correct]]/Table11[[#This Row],[Arm Entries]]*100</f>
        <v>58.333333333333336</v>
      </c>
      <c r="Q2">
        <v>57</v>
      </c>
      <c r="R2">
        <v>0</v>
      </c>
      <c r="S2">
        <v>0</v>
      </c>
      <c r="T2">
        <v>10</v>
      </c>
      <c r="U2">
        <v>70</v>
      </c>
    </row>
    <row r="3" spans="1:21" ht="15">
      <c r="A3" s="40">
        <v>48</v>
      </c>
      <c r="B3" s="40" t="s">
        <v>44</v>
      </c>
      <c r="C3" s="40" t="s">
        <v>45</v>
      </c>
      <c r="D3" s="40">
        <v>341.6</v>
      </c>
      <c r="E3" s="40">
        <v>1</v>
      </c>
      <c r="F3" s="40">
        <v>10</v>
      </c>
      <c r="G3" s="40">
        <v>0</v>
      </c>
      <c r="H3" s="40">
        <f>Table11[[#This Row],[Correct]]+Table11[[#This Row],[Incorrect]]</f>
        <v>10</v>
      </c>
      <c r="I3" s="58">
        <f>Table11[[#This Row],[Correct]]/Table11[[#This Row],[Arm Entries]]*100</f>
        <v>100</v>
      </c>
      <c r="Q3">
        <v>67</v>
      </c>
      <c r="R3">
        <v>0</v>
      </c>
      <c r="S3">
        <v>0</v>
      </c>
      <c r="T3">
        <v>10</v>
      </c>
      <c r="U3">
        <v>80</v>
      </c>
    </row>
    <row r="4" spans="1:21" ht="15">
      <c r="A4" s="40">
        <v>43</v>
      </c>
      <c r="B4" s="40" t="s">
        <v>44</v>
      </c>
      <c r="C4" s="40" t="s">
        <v>47</v>
      </c>
      <c r="D4" s="40">
        <v>319.5</v>
      </c>
      <c r="E4" s="40">
        <v>1</v>
      </c>
      <c r="F4" s="40">
        <v>7</v>
      </c>
      <c r="G4" s="40">
        <v>4</v>
      </c>
      <c r="H4" s="40">
        <f>Table11[[#This Row],[Correct]]+Table11[[#This Row],[Incorrect]]</f>
        <v>11</v>
      </c>
      <c r="I4" s="58">
        <f>Table11[[#This Row],[Correct]]/Table11[[#This Row],[Arm Entries]]*100</f>
        <v>63.636363636363633</v>
      </c>
      <c r="Q4">
        <v>64</v>
      </c>
      <c r="R4">
        <v>0</v>
      </c>
      <c r="S4">
        <v>0</v>
      </c>
      <c r="T4">
        <v>8</v>
      </c>
      <c r="U4">
        <v>50</v>
      </c>
    </row>
    <row r="5" spans="1:21" ht="15">
      <c r="A5" s="40">
        <v>49</v>
      </c>
      <c r="B5" s="40" t="s">
        <v>44</v>
      </c>
      <c r="C5" s="40" t="s">
        <v>46</v>
      </c>
      <c r="D5" s="40">
        <v>299.3</v>
      </c>
      <c r="E5" s="40">
        <v>1</v>
      </c>
      <c r="F5" s="40">
        <v>6</v>
      </c>
      <c r="G5" s="40">
        <v>2</v>
      </c>
      <c r="H5" s="40">
        <f>Table11[[#This Row],[Correct]]+Table11[[#This Row],[Incorrect]]</f>
        <v>8</v>
      </c>
      <c r="I5" s="58">
        <f>Table11[[#This Row],[Correct]]/Table11[[#This Row],[Arm Entries]]*100</f>
        <v>75</v>
      </c>
      <c r="Q5">
        <v>71</v>
      </c>
      <c r="R5">
        <v>0</v>
      </c>
      <c r="S5">
        <v>0</v>
      </c>
      <c r="T5">
        <v>10</v>
      </c>
      <c r="U5">
        <v>60</v>
      </c>
    </row>
    <row r="6" spans="1:21" ht="15">
      <c r="A6" s="40">
        <v>41</v>
      </c>
      <c r="B6" s="40" t="s">
        <v>44</v>
      </c>
      <c r="C6" s="40" t="s">
        <v>46</v>
      </c>
      <c r="D6" s="40">
        <v>366.9</v>
      </c>
      <c r="E6" s="40">
        <v>1</v>
      </c>
      <c r="F6" s="40">
        <v>8</v>
      </c>
      <c r="G6" s="40">
        <v>2</v>
      </c>
      <c r="H6" s="40">
        <f>Table11[[#This Row],[Correct]]+Table11[[#This Row],[Incorrect]]</f>
        <v>10</v>
      </c>
      <c r="I6" s="58">
        <f>Table11[[#This Row],[Correct]]/Table11[[#This Row],[Arm Entries]]*100</f>
        <v>80</v>
      </c>
      <c r="Q6">
        <v>62</v>
      </c>
      <c r="R6">
        <v>0</v>
      </c>
      <c r="S6">
        <v>0</v>
      </c>
      <c r="T6">
        <v>7</v>
      </c>
      <c r="U6">
        <v>71.428571428571431</v>
      </c>
    </row>
    <row r="7" spans="1:21" ht="15">
      <c r="A7" s="40">
        <v>57</v>
      </c>
      <c r="B7" s="40" t="s">
        <v>48</v>
      </c>
      <c r="C7" s="40" t="s">
        <v>45</v>
      </c>
      <c r="D7" s="40">
        <v>543.70000000000005</v>
      </c>
      <c r="E7" s="40">
        <v>1</v>
      </c>
      <c r="F7" s="40">
        <v>7</v>
      </c>
      <c r="G7" s="40">
        <v>3</v>
      </c>
      <c r="H7" s="40">
        <f>Table11[[#This Row],[Correct]]+Table11[[#This Row],[Incorrect]]</f>
        <v>10</v>
      </c>
      <c r="I7" s="58">
        <f>Table11[[#This Row],[Correct]]/Table11[[#This Row],[Arm Entries]]*100</f>
        <v>70</v>
      </c>
      <c r="Q7">
        <v>58</v>
      </c>
      <c r="R7">
        <v>0</v>
      </c>
      <c r="S7">
        <v>0</v>
      </c>
      <c r="T7">
        <v>10</v>
      </c>
      <c r="U7">
        <v>90</v>
      </c>
    </row>
    <row r="8" spans="1:21" ht="15">
      <c r="A8" s="40">
        <v>56</v>
      </c>
      <c r="B8" s="40" t="s">
        <v>48</v>
      </c>
      <c r="C8" s="40" t="s">
        <v>47</v>
      </c>
      <c r="D8" s="40">
        <v>561.20000000000005</v>
      </c>
      <c r="E8" s="40">
        <v>1</v>
      </c>
      <c r="F8" s="40">
        <v>11</v>
      </c>
      <c r="G8" s="40">
        <v>1</v>
      </c>
      <c r="H8" s="40">
        <f>Table11[[#This Row],[Correct]]+Table11[[#This Row],[Incorrect]]</f>
        <v>12</v>
      </c>
      <c r="I8" s="58">
        <f>Table11[[#This Row],[Correct]]/Table11[[#This Row],[Arm Entries]]*100</f>
        <v>91.666666666666657</v>
      </c>
      <c r="Q8">
        <v>61</v>
      </c>
      <c r="R8">
        <v>0</v>
      </c>
      <c r="S8">
        <v>1</v>
      </c>
      <c r="T8">
        <v>9</v>
      </c>
      <c r="U8">
        <v>55.555555555555557</v>
      </c>
    </row>
    <row r="9" spans="1:21" ht="15">
      <c r="A9" s="40">
        <v>66</v>
      </c>
      <c r="B9" s="40" t="s">
        <v>48</v>
      </c>
      <c r="C9" s="40" t="s">
        <v>47</v>
      </c>
      <c r="D9" s="40">
        <v>678.7</v>
      </c>
      <c r="E9" s="40">
        <v>1</v>
      </c>
      <c r="F9" s="40">
        <v>5</v>
      </c>
      <c r="G9" s="40">
        <v>3</v>
      </c>
      <c r="H9" s="40">
        <f>Table11[[#This Row],[Correct]]+Table11[[#This Row],[Incorrect]]</f>
        <v>8</v>
      </c>
      <c r="I9" s="58">
        <f>Table11[[#This Row],[Correct]]/Table11[[#This Row],[Arm Entries]]*100</f>
        <v>62.5</v>
      </c>
      <c r="Q9">
        <v>70</v>
      </c>
      <c r="R9">
        <v>0</v>
      </c>
      <c r="S9">
        <v>1</v>
      </c>
      <c r="T9">
        <v>12</v>
      </c>
      <c r="U9">
        <v>66.666666666666657</v>
      </c>
    </row>
    <row r="10" spans="1:21" ht="15">
      <c r="A10" s="40">
        <v>61</v>
      </c>
      <c r="B10" s="40" t="s">
        <v>48</v>
      </c>
      <c r="C10" s="40" t="s">
        <v>46</v>
      </c>
      <c r="D10" s="40">
        <v>569.6</v>
      </c>
      <c r="E10" s="40">
        <v>1</v>
      </c>
      <c r="F10" s="40">
        <v>5</v>
      </c>
      <c r="G10" s="40">
        <v>4</v>
      </c>
      <c r="H10" s="40">
        <f>Table11[[#This Row],[Correct]]+Table11[[#This Row],[Incorrect]]</f>
        <v>9</v>
      </c>
      <c r="I10" s="58">
        <f>Table11[[#This Row],[Correct]]/Table11[[#This Row],[Arm Entries]]*100</f>
        <v>55.555555555555557</v>
      </c>
      <c r="Q10">
        <v>73</v>
      </c>
      <c r="R10">
        <v>0</v>
      </c>
      <c r="S10">
        <v>1</v>
      </c>
      <c r="T10">
        <v>10</v>
      </c>
      <c r="U10">
        <v>80</v>
      </c>
    </row>
    <row r="11" spans="1:21" ht="15">
      <c r="A11" s="40">
        <v>70</v>
      </c>
      <c r="B11" s="40" t="s">
        <v>48</v>
      </c>
      <c r="C11" s="40" t="s">
        <v>46</v>
      </c>
      <c r="D11" s="40">
        <v>754.5</v>
      </c>
      <c r="E11" s="40">
        <v>1</v>
      </c>
      <c r="F11" s="40">
        <v>8</v>
      </c>
      <c r="G11" s="40">
        <v>4</v>
      </c>
      <c r="H11" s="40">
        <f>Table11[[#This Row],[Correct]]+Table11[[#This Row],[Incorrect]]</f>
        <v>12</v>
      </c>
      <c r="I11" s="58">
        <f>Table11[[#This Row],[Correct]]/Table11[[#This Row],[Arm Entries]]*100</f>
        <v>66.666666666666657</v>
      </c>
      <c r="Q11">
        <v>65</v>
      </c>
      <c r="R11">
        <v>0</v>
      </c>
      <c r="S11">
        <v>1</v>
      </c>
      <c r="T11">
        <v>13</v>
      </c>
      <c r="U11">
        <v>76.923076923076934</v>
      </c>
    </row>
    <row r="12" spans="1:21" ht="15">
      <c r="A12" s="40">
        <v>50</v>
      </c>
      <c r="B12" s="40" t="s">
        <v>44</v>
      </c>
      <c r="C12" s="40" t="s">
        <v>45</v>
      </c>
      <c r="D12" s="40">
        <v>318.8</v>
      </c>
      <c r="E12" s="40">
        <v>2</v>
      </c>
      <c r="F12" s="40">
        <v>7</v>
      </c>
      <c r="G12" s="40">
        <v>3</v>
      </c>
      <c r="H12" s="40">
        <f>Table11[[#This Row],[Correct]]+Table11[[#This Row],[Incorrect]]</f>
        <v>10</v>
      </c>
      <c r="I12" s="58">
        <f>Table11[[#This Row],[Correct]]/Table11[[#This Row],[Arm Entries]]*100</f>
        <v>70</v>
      </c>
      <c r="Q12">
        <v>69</v>
      </c>
      <c r="R12">
        <v>0</v>
      </c>
      <c r="S12">
        <v>1</v>
      </c>
      <c r="T12">
        <v>9</v>
      </c>
      <c r="U12">
        <v>77.777777777777786</v>
      </c>
    </row>
    <row r="13" spans="1:21" ht="15">
      <c r="A13" s="40">
        <v>46</v>
      </c>
      <c r="B13" s="40" t="s">
        <v>44</v>
      </c>
      <c r="C13" s="40" t="s">
        <v>47</v>
      </c>
      <c r="D13" s="40">
        <v>324.7</v>
      </c>
      <c r="E13" s="40">
        <v>2</v>
      </c>
      <c r="F13" s="40">
        <v>8</v>
      </c>
      <c r="G13" s="40">
        <v>2</v>
      </c>
      <c r="H13" s="40">
        <f>Table11[[#This Row],[Correct]]+Table11[[#This Row],[Incorrect]]</f>
        <v>10</v>
      </c>
      <c r="I13" s="58">
        <f>Table11[[#This Row],[Correct]]/Table11[[#This Row],[Arm Entries]]*100</f>
        <v>80</v>
      </c>
      <c r="Q13">
        <v>59</v>
      </c>
      <c r="R13">
        <v>0</v>
      </c>
      <c r="S13">
        <v>1</v>
      </c>
      <c r="T13">
        <v>8</v>
      </c>
      <c r="U13">
        <v>87.5</v>
      </c>
    </row>
    <row r="14" spans="1:21" ht="15">
      <c r="A14" s="40">
        <v>54</v>
      </c>
      <c r="B14" s="40" t="s">
        <v>44</v>
      </c>
      <c r="C14" s="40" t="s">
        <v>47</v>
      </c>
      <c r="D14" s="40">
        <v>475.5</v>
      </c>
      <c r="E14" s="40">
        <v>2</v>
      </c>
      <c r="F14" s="40">
        <v>7</v>
      </c>
      <c r="G14" s="40">
        <v>1</v>
      </c>
      <c r="H14" s="40">
        <f>Table11[[#This Row],[Correct]]+Table11[[#This Row],[Incorrect]]</f>
        <v>8</v>
      </c>
      <c r="I14" s="58">
        <f>Table11[[#This Row],[Correct]]/Table11[[#This Row],[Arm Entries]]*100</f>
        <v>87.5</v>
      </c>
      <c r="Q14">
        <v>74</v>
      </c>
      <c r="R14">
        <v>0</v>
      </c>
      <c r="S14">
        <v>1</v>
      </c>
      <c r="T14">
        <v>13</v>
      </c>
      <c r="U14">
        <v>76.923076923076934</v>
      </c>
    </row>
    <row r="15" spans="1:21" ht="15">
      <c r="A15" s="40">
        <v>39</v>
      </c>
      <c r="B15" s="40" t="s">
        <v>44</v>
      </c>
      <c r="C15" s="40" t="s">
        <v>46</v>
      </c>
      <c r="D15" s="40">
        <v>314.89999999999998</v>
      </c>
      <c r="E15" s="40">
        <v>2</v>
      </c>
      <c r="F15" s="40">
        <v>8</v>
      </c>
      <c r="G15" s="40">
        <v>4</v>
      </c>
      <c r="H15" s="40">
        <f>Table11[[#This Row],[Correct]]+Table11[[#This Row],[Incorrect]]</f>
        <v>12</v>
      </c>
      <c r="I15" s="58">
        <f>Table11[[#This Row],[Correct]]/Table11[[#This Row],[Arm Entries]]*100</f>
        <v>66.666666666666657</v>
      </c>
      <c r="Q15">
        <v>56</v>
      </c>
      <c r="R15">
        <v>0</v>
      </c>
      <c r="S15">
        <v>2</v>
      </c>
      <c r="T15">
        <v>12</v>
      </c>
      <c r="U15">
        <v>91.666666666666657</v>
      </c>
    </row>
    <row r="16" spans="1:21" ht="15">
      <c r="A16" s="40">
        <v>51</v>
      </c>
      <c r="B16" s="40" t="s">
        <v>44</v>
      </c>
      <c r="C16" s="40" t="s">
        <v>46</v>
      </c>
      <c r="D16" s="40">
        <v>404.9</v>
      </c>
      <c r="E16" s="40">
        <v>2</v>
      </c>
      <c r="F16" s="40">
        <v>9</v>
      </c>
      <c r="G16" s="40">
        <v>4</v>
      </c>
      <c r="H16" s="40">
        <f>Table11[[#This Row],[Correct]]+Table11[[#This Row],[Incorrect]]</f>
        <v>13</v>
      </c>
      <c r="I16" s="58">
        <f>Table11[[#This Row],[Correct]]/Table11[[#This Row],[Arm Entries]]*100</f>
        <v>69.230769230769226</v>
      </c>
      <c r="Q16">
        <v>66</v>
      </c>
      <c r="R16">
        <v>0</v>
      </c>
      <c r="S16">
        <v>2</v>
      </c>
      <c r="T16">
        <v>8</v>
      </c>
      <c r="U16">
        <v>62.5</v>
      </c>
    </row>
    <row r="17" spans="1:21" ht="15">
      <c r="A17" s="40">
        <v>67</v>
      </c>
      <c r="B17" s="40" t="s">
        <v>48</v>
      </c>
      <c r="C17" s="40" t="s">
        <v>45</v>
      </c>
      <c r="D17" s="40">
        <v>543.79999999999995</v>
      </c>
      <c r="E17" s="40">
        <v>2</v>
      </c>
      <c r="F17" s="40">
        <v>8</v>
      </c>
      <c r="G17" s="40">
        <v>2</v>
      </c>
      <c r="H17" s="40">
        <f>Table11[[#This Row],[Correct]]+Table11[[#This Row],[Incorrect]]</f>
        <v>10</v>
      </c>
      <c r="I17" s="58">
        <f>Table11[[#This Row],[Correct]]/Table11[[#This Row],[Arm Entries]]*100</f>
        <v>80</v>
      </c>
      <c r="Q17">
        <v>60</v>
      </c>
      <c r="R17">
        <v>0</v>
      </c>
      <c r="S17">
        <v>2</v>
      </c>
      <c r="T17">
        <v>9</v>
      </c>
      <c r="U17">
        <v>100</v>
      </c>
    </row>
    <row r="18" spans="1:21" ht="15">
      <c r="A18" s="40">
        <v>64</v>
      </c>
      <c r="B18" s="40" t="s">
        <v>48</v>
      </c>
      <c r="C18" s="40" t="s">
        <v>45</v>
      </c>
      <c r="D18" s="40">
        <v>641.6</v>
      </c>
      <c r="E18" s="40">
        <v>2</v>
      </c>
      <c r="F18" s="40">
        <v>4</v>
      </c>
      <c r="G18" s="40">
        <v>4</v>
      </c>
      <c r="H18" s="40">
        <f>Table11[[#This Row],[Correct]]+Table11[[#This Row],[Incorrect]]</f>
        <v>8</v>
      </c>
      <c r="I18" s="58">
        <f>Table11[[#This Row],[Correct]]/Table11[[#This Row],[Arm Entries]]*100</f>
        <v>50</v>
      </c>
      <c r="Q18">
        <v>68</v>
      </c>
      <c r="R18">
        <v>0</v>
      </c>
      <c r="S18">
        <v>2</v>
      </c>
      <c r="T18">
        <v>11</v>
      </c>
      <c r="U18">
        <v>81.818181818181827</v>
      </c>
    </row>
    <row r="19" spans="1:21" ht="15">
      <c r="A19" s="40">
        <v>60</v>
      </c>
      <c r="B19" s="40" t="s">
        <v>48</v>
      </c>
      <c r="C19" s="40" t="s">
        <v>47</v>
      </c>
      <c r="D19" s="40">
        <v>599.4</v>
      </c>
      <c r="E19" s="40">
        <v>2</v>
      </c>
      <c r="F19" s="40">
        <v>9</v>
      </c>
      <c r="G19" s="40">
        <v>0</v>
      </c>
      <c r="H19" s="40">
        <f>Table11[[#This Row],[Correct]]+Table11[[#This Row],[Incorrect]]</f>
        <v>9</v>
      </c>
      <c r="I19" s="58">
        <f>Table11[[#This Row],[Correct]]/Table11[[#This Row],[Arm Entries]]*100</f>
        <v>100</v>
      </c>
      <c r="Q19">
        <v>63</v>
      </c>
      <c r="R19">
        <v>0</v>
      </c>
      <c r="S19">
        <v>2</v>
      </c>
      <c r="T19">
        <v>10</v>
      </c>
      <c r="U19">
        <v>80</v>
      </c>
    </row>
    <row r="20" spans="1:21" ht="15">
      <c r="A20" s="40">
        <v>73</v>
      </c>
      <c r="B20" s="40" t="s">
        <v>48</v>
      </c>
      <c r="C20" s="40" t="s">
        <v>46</v>
      </c>
      <c r="D20" s="40">
        <v>570.29999999999995</v>
      </c>
      <c r="E20" s="40">
        <v>2</v>
      </c>
      <c r="F20" s="40">
        <v>8</v>
      </c>
      <c r="G20" s="40">
        <v>2</v>
      </c>
      <c r="H20" s="40">
        <f>Table11[[#This Row],[Correct]]+Table11[[#This Row],[Incorrect]]</f>
        <v>10</v>
      </c>
      <c r="I20" s="58">
        <f>Table11[[#This Row],[Correct]]/Table11[[#This Row],[Arm Entries]]*100</f>
        <v>80</v>
      </c>
      <c r="Q20">
        <v>72</v>
      </c>
      <c r="R20">
        <v>0</v>
      </c>
      <c r="S20">
        <v>2</v>
      </c>
      <c r="T20">
        <v>8</v>
      </c>
      <c r="U20">
        <v>62.5</v>
      </c>
    </row>
    <row r="21" spans="1:21" ht="15">
      <c r="A21" s="40">
        <v>65</v>
      </c>
      <c r="B21" s="40" t="s">
        <v>48</v>
      </c>
      <c r="C21" s="40" t="s">
        <v>46</v>
      </c>
      <c r="D21" s="40">
        <v>687</v>
      </c>
      <c r="E21" s="40">
        <v>2</v>
      </c>
      <c r="F21" s="40">
        <v>10</v>
      </c>
      <c r="G21" s="40">
        <v>3</v>
      </c>
      <c r="H21" s="40">
        <f>Table11[[#This Row],[Correct]]+Table11[[#This Row],[Incorrect]]</f>
        <v>13</v>
      </c>
      <c r="I21" s="58">
        <f>Table11[[#This Row],[Correct]]/Table11[[#This Row],[Arm Entries]]*100</f>
        <v>76.923076923076934</v>
      </c>
      <c r="Q21">
        <v>37</v>
      </c>
      <c r="R21">
        <v>1</v>
      </c>
      <c r="S21">
        <v>0</v>
      </c>
      <c r="T21">
        <v>12</v>
      </c>
      <c r="U21">
        <v>58.333333333333336</v>
      </c>
    </row>
    <row r="22" spans="1:21" ht="15">
      <c r="A22" s="40">
        <v>52</v>
      </c>
      <c r="B22" s="40" t="s">
        <v>44</v>
      </c>
      <c r="C22" s="40" t="s">
        <v>45</v>
      </c>
      <c r="D22" s="40">
        <v>329.8</v>
      </c>
      <c r="E22" s="40">
        <v>3</v>
      </c>
      <c r="F22" s="40">
        <v>7</v>
      </c>
      <c r="G22" s="40">
        <v>6</v>
      </c>
      <c r="H22" s="40">
        <f>Table11[[#This Row],[Correct]]+Table11[[#This Row],[Incorrect]]</f>
        <v>13</v>
      </c>
      <c r="I22" s="58">
        <f>Table11[[#This Row],[Correct]]/Table11[[#This Row],[Arm Entries]]*100</f>
        <v>53.846153846153847</v>
      </c>
      <c r="Q22">
        <v>48</v>
      </c>
      <c r="R22">
        <v>1</v>
      </c>
      <c r="S22">
        <v>0</v>
      </c>
      <c r="T22">
        <v>10</v>
      </c>
      <c r="U22">
        <v>100</v>
      </c>
    </row>
    <row r="23" spans="1:21" ht="15">
      <c r="A23" s="40">
        <v>45</v>
      </c>
      <c r="B23" s="40" t="s">
        <v>44</v>
      </c>
      <c r="C23" s="40" t="s">
        <v>47</v>
      </c>
      <c r="D23" s="40">
        <v>331.1</v>
      </c>
      <c r="E23" s="40">
        <v>3</v>
      </c>
      <c r="F23" s="40">
        <v>8</v>
      </c>
      <c r="G23" s="40">
        <v>4</v>
      </c>
      <c r="H23" s="40">
        <f>Table11[[#This Row],[Correct]]+Table11[[#This Row],[Incorrect]]</f>
        <v>12</v>
      </c>
      <c r="I23" s="58">
        <f>Table11[[#This Row],[Correct]]/Table11[[#This Row],[Arm Entries]]*100</f>
        <v>66.666666666666657</v>
      </c>
      <c r="Q23">
        <v>50</v>
      </c>
      <c r="R23">
        <v>1</v>
      </c>
      <c r="S23">
        <v>0</v>
      </c>
      <c r="T23">
        <v>10</v>
      </c>
      <c r="U23">
        <v>70</v>
      </c>
    </row>
    <row r="24" spans="1:21" ht="15">
      <c r="A24" s="40">
        <v>38</v>
      </c>
      <c r="B24" s="40" t="s">
        <v>44</v>
      </c>
      <c r="C24" s="40" t="s">
        <v>47</v>
      </c>
      <c r="D24" s="40">
        <v>356.8</v>
      </c>
      <c r="E24" s="40">
        <v>3</v>
      </c>
      <c r="F24" s="40">
        <v>11</v>
      </c>
      <c r="G24" s="40">
        <v>4</v>
      </c>
      <c r="H24" s="40">
        <f>Table11[[#This Row],[Correct]]+Table11[[#This Row],[Incorrect]]</f>
        <v>15</v>
      </c>
      <c r="I24" s="58">
        <f>Table11[[#This Row],[Correct]]/Table11[[#This Row],[Arm Entries]]*100</f>
        <v>73.333333333333329</v>
      </c>
      <c r="Q24">
        <v>52</v>
      </c>
      <c r="R24">
        <v>1</v>
      </c>
      <c r="S24">
        <v>0</v>
      </c>
      <c r="T24">
        <v>13</v>
      </c>
      <c r="U24">
        <v>53.846153846153847</v>
      </c>
    </row>
    <row r="25" spans="1:21" ht="15">
      <c r="A25" s="40">
        <v>40</v>
      </c>
      <c r="B25" s="40" t="s">
        <v>44</v>
      </c>
      <c r="C25" s="40" t="s">
        <v>46</v>
      </c>
      <c r="D25" s="40">
        <v>314.89999999999998</v>
      </c>
      <c r="E25" s="40">
        <v>3</v>
      </c>
      <c r="F25" s="40">
        <v>8</v>
      </c>
      <c r="G25" s="40">
        <v>4</v>
      </c>
      <c r="H25" s="40">
        <f>Table11[[#This Row],[Correct]]+Table11[[#This Row],[Incorrect]]</f>
        <v>12</v>
      </c>
      <c r="I25" s="58">
        <f>Table11[[#This Row],[Correct]]/Table11[[#This Row],[Arm Entries]]*100</f>
        <v>66.666666666666657</v>
      </c>
      <c r="Q25">
        <v>44</v>
      </c>
      <c r="R25">
        <v>1</v>
      </c>
      <c r="S25">
        <v>0</v>
      </c>
      <c r="T25">
        <v>7</v>
      </c>
      <c r="U25">
        <v>71.428571428571431</v>
      </c>
    </row>
    <row r="26" spans="1:21" ht="15">
      <c r="A26" s="40">
        <v>71</v>
      </c>
      <c r="B26" s="40" t="s">
        <v>48</v>
      </c>
      <c r="C26" s="40" t="s">
        <v>45</v>
      </c>
      <c r="D26" s="40">
        <v>556.9</v>
      </c>
      <c r="E26" s="40">
        <v>3</v>
      </c>
      <c r="F26" s="40">
        <v>6</v>
      </c>
      <c r="G26" s="40">
        <v>4</v>
      </c>
      <c r="H26" s="40">
        <f>Table11[[#This Row],[Correct]]+Table11[[#This Row],[Incorrect]]</f>
        <v>10</v>
      </c>
      <c r="I26" s="58">
        <f>Table11[[#This Row],[Correct]]/Table11[[#This Row],[Arm Entries]]*100</f>
        <v>60</v>
      </c>
      <c r="Q26">
        <v>47</v>
      </c>
      <c r="R26">
        <v>1</v>
      </c>
      <c r="S26">
        <v>0</v>
      </c>
      <c r="T26">
        <v>8</v>
      </c>
      <c r="U26">
        <v>87.5</v>
      </c>
    </row>
    <row r="27" spans="1:21" ht="15">
      <c r="A27" s="40">
        <v>62</v>
      </c>
      <c r="B27" s="40" t="s">
        <v>48</v>
      </c>
      <c r="C27" s="40" t="s">
        <v>45</v>
      </c>
      <c r="D27" s="40">
        <v>570</v>
      </c>
      <c r="E27" s="40">
        <v>3</v>
      </c>
      <c r="F27" s="40">
        <v>5</v>
      </c>
      <c r="G27" s="40">
        <v>2</v>
      </c>
      <c r="H27" s="40">
        <f>Table11[[#This Row],[Correct]]+Table11[[#This Row],[Incorrect]]</f>
        <v>7</v>
      </c>
      <c r="I27" s="58">
        <f>Table11[[#This Row],[Correct]]/Table11[[#This Row],[Arm Entries]]*100</f>
        <v>71.428571428571431</v>
      </c>
      <c r="Q27">
        <v>49</v>
      </c>
      <c r="R27">
        <v>1</v>
      </c>
      <c r="S27">
        <v>1</v>
      </c>
      <c r="T27">
        <v>8</v>
      </c>
      <c r="U27">
        <v>75</v>
      </c>
    </row>
    <row r="28" spans="1:21" ht="15">
      <c r="A28" s="40">
        <v>68</v>
      </c>
      <c r="B28" s="40" t="s">
        <v>48</v>
      </c>
      <c r="C28" s="40" t="s">
        <v>47</v>
      </c>
      <c r="D28" s="40">
        <v>621.1</v>
      </c>
      <c r="E28" s="40">
        <v>3</v>
      </c>
      <c r="F28" s="40">
        <v>9</v>
      </c>
      <c r="G28" s="40">
        <v>2</v>
      </c>
      <c r="H28" s="40">
        <f>Table11[[#This Row],[Correct]]+Table11[[#This Row],[Incorrect]]</f>
        <v>11</v>
      </c>
      <c r="I28" s="58">
        <f>Table11[[#This Row],[Correct]]/Table11[[#This Row],[Arm Entries]]*100</f>
        <v>81.818181818181827</v>
      </c>
      <c r="Q28">
        <v>41</v>
      </c>
      <c r="R28">
        <v>1</v>
      </c>
      <c r="S28">
        <v>1</v>
      </c>
      <c r="T28">
        <v>10</v>
      </c>
      <c r="U28">
        <v>80</v>
      </c>
    </row>
    <row r="29" spans="1:21" ht="15">
      <c r="A29" s="40">
        <v>69</v>
      </c>
      <c r="B29" s="40" t="s">
        <v>48</v>
      </c>
      <c r="C29" s="40" t="s">
        <v>46</v>
      </c>
      <c r="D29" s="40">
        <v>628.29999999999995</v>
      </c>
      <c r="E29" s="40">
        <v>3</v>
      </c>
      <c r="F29" s="40">
        <v>7</v>
      </c>
      <c r="G29" s="40">
        <v>2</v>
      </c>
      <c r="H29" s="40">
        <f>Table11[[#This Row],[Correct]]+Table11[[#This Row],[Incorrect]]</f>
        <v>9</v>
      </c>
      <c r="I29" s="58">
        <f>Table11[[#This Row],[Correct]]/Table11[[#This Row],[Arm Entries]]*100</f>
        <v>77.777777777777786</v>
      </c>
      <c r="Q29">
        <v>39</v>
      </c>
      <c r="R29">
        <v>1</v>
      </c>
      <c r="S29">
        <v>1</v>
      </c>
      <c r="T29">
        <v>12</v>
      </c>
      <c r="U29">
        <v>66.666666666666657</v>
      </c>
    </row>
    <row r="30" spans="1:21" ht="15">
      <c r="A30" s="40">
        <v>59</v>
      </c>
      <c r="B30" s="40" t="s">
        <v>48</v>
      </c>
      <c r="C30" s="40" t="s">
        <v>46</v>
      </c>
      <c r="D30" s="40">
        <v>649.5</v>
      </c>
      <c r="E30" s="40">
        <v>3</v>
      </c>
      <c r="F30" s="40">
        <v>7</v>
      </c>
      <c r="G30" s="40">
        <v>1</v>
      </c>
      <c r="H30" s="40">
        <f>Table11[[#This Row],[Correct]]+Table11[[#This Row],[Incorrect]]</f>
        <v>8</v>
      </c>
      <c r="I30" s="58">
        <f>Table11[[#This Row],[Correct]]/Table11[[#This Row],[Arm Entries]]*100</f>
        <v>87.5</v>
      </c>
      <c r="Q30">
        <v>51</v>
      </c>
      <c r="R30">
        <v>1</v>
      </c>
      <c r="S30">
        <v>1</v>
      </c>
      <c r="T30">
        <v>13</v>
      </c>
      <c r="U30">
        <v>69.230769230769226</v>
      </c>
    </row>
    <row r="31" spans="1:21" ht="15">
      <c r="A31" s="40">
        <v>44</v>
      </c>
      <c r="B31" s="40" t="s">
        <v>44</v>
      </c>
      <c r="C31" s="40" t="s">
        <v>45</v>
      </c>
      <c r="D31" s="40">
        <v>333.8</v>
      </c>
      <c r="E31" s="40">
        <v>4</v>
      </c>
      <c r="F31" s="40">
        <v>5</v>
      </c>
      <c r="G31" s="40">
        <v>2</v>
      </c>
      <c r="H31" s="40">
        <f>Table11[[#This Row],[Correct]]+Table11[[#This Row],[Incorrect]]</f>
        <v>7</v>
      </c>
      <c r="I31" s="58">
        <f>Table11[[#This Row],[Correct]]/Table11[[#This Row],[Arm Entries]]*100</f>
        <v>71.428571428571431</v>
      </c>
      <c r="Q31">
        <v>40</v>
      </c>
      <c r="R31">
        <v>1</v>
      </c>
      <c r="S31">
        <v>1</v>
      </c>
      <c r="T31">
        <v>12</v>
      </c>
      <c r="U31">
        <v>66.666666666666657</v>
      </c>
    </row>
    <row r="32" spans="1:21" ht="15">
      <c r="A32" s="40">
        <v>47</v>
      </c>
      <c r="B32" s="40" t="s">
        <v>44</v>
      </c>
      <c r="C32" s="40" t="s">
        <v>45</v>
      </c>
      <c r="D32" s="40">
        <v>338.5</v>
      </c>
      <c r="E32" s="40">
        <v>4</v>
      </c>
      <c r="F32" s="40">
        <v>7</v>
      </c>
      <c r="G32" s="40">
        <v>1</v>
      </c>
      <c r="H32" s="40">
        <f>Table11[[#This Row],[Correct]]+Table11[[#This Row],[Incorrect]]</f>
        <v>8</v>
      </c>
      <c r="I32" s="58">
        <f>Table11[[#This Row],[Correct]]/Table11[[#This Row],[Arm Entries]]*100</f>
        <v>87.5</v>
      </c>
      <c r="Q32">
        <v>55</v>
      </c>
      <c r="R32">
        <v>1</v>
      </c>
      <c r="S32">
        <v>1</v>
      </c>
      <c r="T32">
        <v>10</v>
      </c>
      <c r="U32">
        <v>70</v>
      </c>
    </row>
    <row r="33" spans="1:21" ht="15">
      <c r="A33" s="40">
        <v>42</v>
      </c>
      <c r="B33" s="40" t="s">
        <v>44</v>
      </c>
      <c r="C33" s="40" t="s">
        <v>47</v>
      </c>
      <c r="D33" s="40">
        <v>355.1</v>
      </c>
      <c r="E33" s="40">
        <v>4</v>
      </c>
      <c r="F33" s="40">
        <v>8</v>
      </c>
      <c r="G33" s="40">
        <v>2</v>
      </c>
      <c r="H33" s="40">
        <f>Table11[[#This Row],[Correct]]+Table11[[#This Row],[Incorrect]]</f>
        <v>10</v>
      </c>
      <c r="I33" s="58">
        <f>Table11[[#This Row],[Correct]]/Table11[[#This Row],[Arm Entries]]*100</f>
        <v>80</v>
      </c>
      <c r="Q33">
        <v>53</v>
      </c>
      <c r="R33">
        <v>1</v>
      </c>
      <c r="S33">
        <v>1</v>
      </c>
      <c r="T33">
        <v>10</v>
      </c>
      <c r="U33">
        <v>80</v>
      </c>
    </row>
    <row r="34" spans="1:21" ht="15">
      <c r="A34" s="40">
        <v>55</v>
      </c>
      <c r="B34" s="40" t="s">
        <v>44</v>
      </c>
      <c r="C34" s="40" t="s">
        <v>46</v>
      </c>
      <c r="D34" s="40">
        <v>320.7</v>
      </c>
      <c r="E34" s="40">
        <v>4</v>
      </c>
      <c r="F34" s="40">
        <v>7</v>
      </c>
      <c r="G34" s="40">
        <v>3</v>
      </c>
      <c r="H34" s="40">
        <f>Table11[[#This Row],[Correct]]+Table11[[#This Row],[Incorrect]]</f>
        <v>10</v>
      </c>
      <c r="I34" s="58">
        <f>Table11[[#This Row],[Correct]]/Table11[[#This Row],[Arm Entries]]*100</f>
        <v>70</v>
      </c>
      <c r="Q34">
        <v>43</v>
      </c>
      <c r="R34">
        <v>1</v>
      </c>
      <c r="S34">
        <v>2</v>
      </c>
      <c r="T34">
        <v>11</v>
      </c>
      <c r="U34">
        <v>63.636363636363633</v>
      </c>
    </row>
    <row r="35" spans="1:21" ht="15">
      <c r="A35" s="40">
        <v>53</v>
      </c>
      <c r="B35" s="40" t="s">
        <v>44</v>
      </c>
      <c r="C35" s="40" t="s">
        <v>46</v>
      </c>
      <c r="D35" s="40">
        <v>359.9</v>
      </c>
      <c r="E35" s="40">
        <v>4</v>
      </c>
      <c r="F35" s="40">
        <v>8</v>
      </c>
      <c r="G35" s="40">
        <v>2</v>
      </c>
      <c r="H35" s="40">
        <f>Table11[[#This Row],[Correct]]+Table11[[#This Row],[Incorrect]]</f>
        <v>10</v>
      </c>
      <c r="I35" s="58">
        <f>Table11[[#This Row],[Correct]]/Table11[[#This Row],[Arm Entries]]*100</f>
        <v>80</v>
      </c>
      <c r="Q35">
        <v>46</v>
      </c>
      <c r="R35">
        <v>1</v>
      </c>
      <c r="S35">
        <v>2</v>
      </c>
      <c r="T35">
        <v>10</v>
      </c>
      <c r="U35">
        <v>80</v>
      </c>
    </row>
    <row r="36" spans="1:21" ht="15">
      <c r="A36" s="40">
        <v>58</v>
      </c>
      <c r="B36" s="40" t="s">
        <v>48</v>
      </c>
      <c r="C36" s="40" t="s">
        <v>45</v>
      </c>
      <c r="D36" s="40">
        <v>569</v>
      </c>
      <c r="E36" s="40">
        <v>4</v>
      </c>
      <c r="F36" s="40">
        <v>9</v>
      </c>
      <c r="G36" s="40">
        <v>1</v>
      </c>
      <c r="H36" s="40">
        <f>Table11[[#This Row],[Correct]]+Table11[[#This Row],[Incorrect]]</f>
        <v>10</v>
      </c>
      <c r="I36" s="58">
        <f>Table11[[#This Row],[Correct]]/Table11[[#This Row],[Arm Entries]]*100</f>
        <v>90</v>
      </c>
      <c r="Q36">
        <v>54</v>
      </c>
      <c r="R36">
        <v>1</v>
      </c>
      <c r="S36">
        <v>2</v>
      </c>
      <c r="T36">
        <v>8</v>
      </c>
      <c r="U36">
        <v>87.5</v>
      </c>
    </row>
    <row r="37" spans="1:21" ht="15">
      <c r="A37" s="40">
        <v>63</v>
      </c>
      <c r="B37" s="40" t="s">
        <v>48</v>
      </c>
      <c r="C37" s="40" t="s">
        <v>47</v>
      </c>
      <c r="D37" s="40">
        <v>641.79999999999995</v>
      </c>
      <c r="E37" s="40">
        <v>4</v>
      </c>
      <c r="F37" s="40">
        <v>8</v>
      </c>
      <c r="G37" s="40">
        <v>2</v>
      </c>
      <c r="H37" s="40">
        <f>Table11[[#This Row],[Correct]]+Table11[[#This Row],[Incorrect]]</f>
        <v>10</v>
      </c>
      <c r="I37" s="58">
        <f>Table11[[#This Row],[Correct]]/Table11[[#This Row],[Arm Entries]]*100</f>
        <v>80</v>
      </c>
      <c r="Q37">
        <v>45</v>
      </c>
      <c r="R37">
        <v>1</v>
      </c>
      <c r="S37">
        <v>2</v>
      </c>
      <c r="T37">
        <v>12</v>
      </c>
      <c r="U37">
        <v>66.666666666666657</v>
      </c>
    </row>
    <row r="38" spans="1:21" ht="15">
      <c r="A38" s="40">
        <v>72</v>
      </c>
      <c r="B38" s="40" t="s">
        <v>48</v>
      </c>
      <c r="C38" s="40" t="s">
        <v>47</v>
      </c>
      <c r="D38" s="40">
        <v>678.4</v>
      </c>
      <c r="E38" s="40">
        <v>4</v>
      </c>
      <c r="F38" s="40">
        <v>5</v>
      </c>
      <c r="G38" s="40">
        <v>3</v>
      </c>
      <c r="H38" s="40">
        <f>Table11[[#This Row],[Correct]]+Table11[[#This Row],[Incorrect]]</f>
        <v>8</v>
      </c>
      <c r="I38" s="58">
        <f>Table11[[#This Row],[Correct]]/Table11[[#This Row],[Arm Entries]]*100</f>
        <v>62.5</v>
      </c>
      <c r="Q38">
        <v>38</v>
      </c>
      <c r="R38">
        <v>1</v>
      </c>
      <c r="S38">
        <v>2</v>
      </c>
      <c r="T38">
        <v>15</v>
      </c>
      <c r="U38">
        <v>73.333333333333329</v>
      </c>
    </row>
    <row r="39" spans="1:21" ht="15">
      <c r="A39" s="41">
        <v>74</v>
      </c>
      <c r="B39" s="41" t="s">
        <v>48</v>
      </c>
      <c r="C39" s="41" t="s">
        <v>46</v>
      </c>
      <c r="D39" s="41">
        <v>636.70000000000005</v>
      </c>
      <c r="E39" s="41">
        <v>4</v>
      </c>
      <c r="F39" s="40">
        <v>10</v>
      </c>
      <c r="G39" s="41">
        <v>3</v>
      </c>
      <c r="H39" s="41">
        <f>Table11[[#This Row],[Correct]]+Table11[[#This Row],[Incorrect]]</f>
        <v>13</v>
      </c>
      <c r="I39" s="59">
        <f>Table11[[#This Row],[Correct]]/Table11[[#This Row],[Arm Entries]]*100</f>
        <v>76.923076923076934</v>
      </c>
      <c r="Q39">
        <v>42</v>
      </c>
      <c r="R39">
        <v>1</v>
      </c>
      <c r="S39">
        <v>2</v>
      </c>
      <c r="T39">
        <v>10</v>
      </c>
      <c r="U39">
        <v>80</v>
      </c>
    </row>
    <row r="43" spans="1:21">
      <c r="B43" t="s">
        <v>640</v>
      </c>
      <c r="C43" t="s">
        <v>641</v>
      </c>
      <c r="D43" t="s">
        <v>642</v>
      </c>
      <c r="E43" t="s">
        <v>643</v>
      </c>
      <c r="F43" t="s">
        <v>644</v>
      </c>
      <c r="G43" t="s">
        <v>645</v>
      </c>
      <c r="I43" t="s">
        <v>48</v>
      </c>
      <c r="J43" t="s">
        <v>44</v>
      </c>
      <c r="L43" t="s">
        <v>45</v>
      </c>
      <c r="M43" t="s">
        <v>46</v>
      </c>
      <c r="N43" t="s">
        <v>47</v>
      </c>
    </row>
    <row r="44" spans="1:21">
      <c r="A44">
        <v>1</v>
      </c>
      <c r="B44">
        <f>COUNTIFS(Table11[Behavior Group], 1, Table11[Sex], "Male", Table11[Diet Group], "CHOW")</f>
        <v>1</v>
      </c>
      <c r="C44">
        <f>COUNTIFS(Table11[Behavior Group], 1, Table11[Sex], "Female", Table11[Diet Group], "CHOW")</f>
        <v>2</v>
      </c>
      <c r="D44">
        <f>COUNTIFS(Table11[Behavior Group], 1, Table11[Sex], "Male", Table11[Diet Group], "PALM")</f>
        <v>2</v>
      </c>
      <c r="E44">
        <f>COUNTIFS(Table11[Behavior Group], 1, Table11[Sex], "Female", Table11[Diet Group], "PALM")</f>
        <v>2</v>
      </c>
      <c r="F44">
        <f>COUNTIFS(Table11[Behavior Group], 1, Table11[Sex], "Male", Table11[Diet Group], "COCO")</f>
        <v>2</v>
      </c>
      <c r="G44">
        <f>COUNTIFS(Table11[Behavior Group], 1, Table11[Sex], "Female", Table11[Diet Group], "COCO")</f>
        <v>1</v>
      </c>
      <c r="I44">
        <f>SUM(B44,D44,F44)</f>
        <v>5</v>
      </c>
      <c r="J44">
        <f>SUM(C44,E44,G44)</f>
        <v>5</v>
      </c>
      <c r="L44">
        <f>SUM(B44:C44)</f>
        <v>3</v>
      </c>
      <c r="M44">
        <f>SUM(D44:E44)</f>
        <v>4</v>
      </c>
      <c r="N44">
        <f>SUM(F44:G44)</f>
        <v>3</v>
      </c>
    </row>
    <row r="45" spans="1:21">
      <c r="A45">
        <v>2</v>
      </c>
      <c r="B45">
        <f>COUNTIFS(Table11[Behavior Group], 2, Table11[Sex], "Male", Table11[Diet Group], "CHOW")</f>
        <v>2</v>
      </c>
      <c r="C45">
        <f>COUNTIFS(Table11[Behavior Group], 2, Table11[Sex], "Female", Table11[Diet Group], "CHOW")</f>
        <v>1</v>
      </c>
      <c r="D45">
        <f>COUNTIFS(Table11[Behavior Group], 2, Table11[Sex], "Male", Table11[Diet Group], "PALM")</f>
        <v>2</v>
      </c>
      <c r="E45">
        <f>COUNTIFS(Table11[Behavior Group], 2, Table11[Sex], "Female", Table11[Diet Group], "PALM")</f>
        <v>2</v>
      </c>
      <c r="F45">
        <f>COUNTIFS(Table11[Behavior Group], 2, Table11[Sex], "Male", Table11[Diet Group], "COCO")</f>
        <v>1</v>
      </c>
      <c r="G45">
        <f>COUNTIFS(Table11[Behavior Group], 2, Table11[Sex], "Female", Table11[Diet Group], "COCO")</f>
        <v>2</v>
      </c>
      <c r="I45">
        <f t="shared" ref="I45:I47" si="0">SUM(B45,D45,F45)</f>
        <v>5</v>
      </c>
      <c r="J45">
        <f t="shared" ref="J45:J47" si="1">SUM(C45,E45,G45)</f>
        <v>5</v>
      </c>
      <c r="L45">
        <f t="shared" ref="L45:L47" si="2">SUM(B45:C45)</f>
        <v>3</v>
      </c>
      <c r="M45">
        <f t="shared" ref="M45:M47" si="3">SUM(D45:E45)</f>
        <v>4</v>
      </c>
      <c r="N45">
        <f t="shared" ref="N45:N47" si="4">SUM(F45:G45)</f>
        <v>3</v>
      </c>
    </row>
    <row r="46" spans="1:21">
      <c r="A46">
        <v>3</v>
      </c>
      <c r="B46">
        <f>COUNTIFS(Table11[Behavior Group], 3, Table11[Sex], "Male", Table11[Diet Group], "CHOW")</f>
        <v>2</v>
      </c>
      <c r="C46">
        <f>COUNTIFS(Table11[Behavior Group], 3, Table11[Sex], "Female", Table11[Diet Group], "CHOW")</f>
        <v>1</v>
      </c>
      <c r="D46">
        <f>COUNTIFS(Table11[Behavior Group], 3, Table11[Sex], "Male", Table11[Diet Group], "PALM")</f>
        <v>2</v>
      </c>
      <c r="E46">
        <f>COUNTIFS(Table11[Behavior Group], 3, Table11[Sex], "Female", Table11[Diet Group], "PALM")</f>
        <v>1</v>
      </c>
      <c r="F46">
        <f>COUNTIFS(Table11[Behavior Group], 3, Table11[Sex], "Male", Table11[Diet Group], "COCO")</f>
        <v>1</v>
      </c>
      <c r="G46">
        <f>COUNTIFS(Table11[Behavior Group], 3, Table11[Sex], "Female", Table11[Diet Group], "COCO")</f>
        <v>2</v>
      </c>
      <c r="I46">
        <f t="shared" si="0"/>
        <v>5</v>
      </c>
      <c r="J46">
        <f t="shared" si="1"/>
        <v>4</v>
      </c>
      <c r="L46">
        <f t="shared" si="2"/>
        <v>3</v>
      </c>
      <c r="M46">
        <f t="shared" si="3"/>
        <v>3</v>
      </c>
      <c r="N46">
        <f t="shared" si="4"/>
        <v>3</v>
      </c>
    </row>
    <row r="47" spans="1:21">
      <c r="A47">
        <v>4</v>
      </c>
      <c r="B47">
        <f>COUNTIFS(Table11[Behavior Group], 4, Table11[Sex], "Male", Table11[Diet Group], "CHOW")</f>
        <v>1</v>
      </c>
      <c r="C47">
        <f>COUNTIFS(Table11[Behavior Group], 4, Table11[Sex], "Female", Table11[Diet Group], "CHOW")</f>
        <v>2</v>
      </c>
      <c r="D47">
        <f>COUNTIFS(Table11[Behavior Group], 4, Table11[Sex], "Male", Table11[Diet Group], "PALM")</f>
        <v>1</v>
      </c>
      <c r="E47">
        <f>COUNTIFS(Table11[Behavior Group], 4, Table11[Sex], "Female", Table11[Diet Group], "PALM")</f>
        <v>2</v>
      </c>
      <c r="F47">
        <f>COUNTIFS(Table11[Behavior Group], 4, Table11[Sex], "Male", Table11[Diet Group], "COCO")</f>
        <v>2</v>
      </c>
      <c r="G47">
        <f>COUNTIFS(Table11[Behavior Group], 4, Table11[Sex], "Female", Table11[Diet Group], "COCO")</f>
        <v>1</v>
      </c>
      <c r="I47">
        <f t="shared" si="0"/>
        <v>4</v>
      </c>
      <c r="J47">
        <f t="shared" si="1"/>
        <v>5</v>
      </c>
      <c r="L47">
        <f t="shared" si="2"/>
        <v>3</v>
      </c>
      <c r="M47">
        <f t="shared" si="3"/>
        <v>3</v>
      </c>
      <c r="N47">
        <f t="shared" si="4"/>
        <v>3</v>
      </c>
    </row>
  </sheetData>
  <sortState xmlns:xlrd2="http://schemas.microsoft.com/office/spreadsheetml/2017/richdata2" ref="Q2:U39">
    <sortCondition ref="R2:R39"/>
    <sortCondition ref="S2:S39"/>
  </sortState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DED8A-7A10-439F-AA2C-813C38DFE898}">
  <dimension ref="A1:O22"/>
  <sheetViews>
    <sheetView workbookViewId="0">
      <selection activeCell="C12" sqref="C12"/>
    </sheetView>
  </sheetViews>
  <sheetFormatPr defaultRowHeight="14.25"/>
  <cols>
    <col min="1" max="1" width="32.375" bestFit="1" customWidth="1"/>
    <col min="2" max="2" width="15.625" bestFit="1" customWidth="1"/>
    <col min="4" max="4" width="12.25" bestFit="1" customWidth="1"/>
    <col min="5" max="5" width="16.375" bestFit="1" customWidth="1"/>
    <col min="6" max="6" width="15.875" bestFit="1" customWidth="1"/>
    <col min="7" max="7" width="15.375" bestFit="1" customWidth="1"/>
    <col min="15" max="15" width="11.25" bestFit="1" customWidth="1"/>
    <col min="18" max="18" width="10.75" bestFit="1" customWidth="1"/>
  </cols>
  <sheetData>
    <row r="1" spans="1:15">
      <c r="A1" t="s">
        <v>646</v>
      </c>
      <c r="B1" t="s">
        <v>647</v>
      </c>
      <c r="C1" t="s">
        <v>648</v>
      </c>
      <c r="D1" t="s">
        <v>649</v>
      </c>
      <c r="E1" t="s">
        <v>650</v>
      </c>
      <c r="F1" t="s">
        <v>651</v>
      </c>
      <c r="G1" t="s">
        <v>652</v>
      </c>
      <c r="H1" t="s">
        <v>653</v>
      </c>
    </row>
    <row r="2" spans="1:15" ht="15">
      <c r="A2" t="s">
        <v>654</v>
      </c>
      <c r="B2" t="s">
        <v>655</v>
      </c>
      <c r="C2" t="s">
        <v>656</v>
      </c>
      <c r="D2" s="31">
        <v>386</v>
      </c>
      <c r="E2" s="31" t="s">
        <v>657</v>
      </c>
      <c r="F2">
        <v>0</v>
      </c>
      <c r="G2" s="31">
        <f>F2*D2</f>
        <v>0</v>
      </c>
      <c r="H2" s="33" t="s">
        <v>658</v>
      </c>
    </row>
    <row r="3" spans="1:15" ht="15">
      <c r="A3" t="s">
        <v>659</v>
      </c>
      <c r="B3" t="s">
        <v>660</v>
      </c>
      <c r="C3" s="45" t="s">
        <v>661</v>
      </c>
      <c r="D3" s="31">
        <v>188</v>
      </c>
      <c r="E3" s="31" t="s">
        <v>662</v>
      </c>
      <c r="F3">
        <v>1</v>
      </c>
      <c r="G3" s="31">
        <f>F3*D3</f>
        <v>188</v>
      </c>
      <c r="H3" s="39" t="s">
        <v>663</v>
      </c>
    </row>
    <row r="4" spans="1:15" ht="15">
      <c r="A4" t="s">
        <v>664</v>
      </c>
      <c r="B4" t="s">
        <v>660</v>
      </c>
      <c r="C4" t="s">
        <v>665</v>
      </c>
      <c r="D4" s="31">
        <v>104.65</v>
      </c>
      <c r="E4" s="31" t="s">
        <v>666</v>
      </c>
      <c r="F4">
        <v>1</v>
      </c>
      <c r="G4" s="31">
        <f>F4*D4</f>
        <v>104.65</v>
      </c>
      <c r="H4" s="33" t="s">
        <v>667</v>
      </c>
    </row>
    <row r="5" spans="1:15" ht="15">
      <c r="A5" t="s">
        <v>668</v>
      </c>
      <c r="B5" t="s">
        <v>660</v>
      </c>
      <c r="C5" s="32">
        <v>37525</v>
      </c>
      <c r="D5" s="31">
        <v>197.65</v>
      </c>
      <c r="E5" s="31" t="s">
        <v>669</v>
      </c>
      <c r="F5">
        <v>1</v>
      </c>
      <c r="G5" s="31">
        <f>F5*D5</f>
        <v>197.65</v>
      </c>
      <c r="H5" s="33" t="s">
        <v>670</v>
      </c>
    </row>
    <row r="6" spans="1:15" ht="15">
      <c r="A6" s="36" t="s">
        <v>671</v>
      </c>
      <c r="B6" s="37" t="s">
        <v>672</v>
      </c>
      <c r="C6" s="37" t="s">
        <v>673</v>
      </c>
      <c r="D6" s="38">
        <v>330</v>
      </c>
      <c r="E6" s="31" t="s">
        <v>674</v>
      </c>
      <c r="F6" s="37">
        <v>1</v>
      </c>
      <c r="G6" s="38">
        <f>F6*D6</f>
        <v>330</v>
      </c>
      <c r="H6" s="39" t="s">
        <v>675</v>
      </c>
    </row>
    <row r="7" spans="1:15" ht="15">
      <c r="A7" t="s">
        <v>676</v>
      </c>
      <c r="B7" t="s">
        <v>672</v>
      </c>
      <c r="C7" t="s">
        <v>677</v>
      </c>
      <c r="D7" s="31">
        <v>199</v>
      </c>
      <c r="E7" s="31" t="s">
        <v>678</v>
      </c>
      <c r="F7">
        <v>1</v>
      </c>
      <c r="G7" s="31">
        <v>199</v>
      </c>
      <c r="H7" s="33" t="s">
        <v>679</v>
      </c>
    </row>
    <row r="8" spans="1:15" ht="15">
      <c r="A8" t="s">
        <v>680</v>
      </c>
      <c r="D8" s="31"/>
      <c r="E8" s="31"/>
      <c r="G8" s="31">
        <f>SUM(G3:G7)</f>
        <v>1019.3</v>
      </c>
      <c r="H8" s="33"/>
    </row>
    <row r="9" spans="1:15">
      <c r="D9" s="31"/>
      <c r="F9" s="31"/>
    </row>
    <row r="11" spans="1:15">
      <c r="A11" t="s">
        <v>681</v>
      </c>
      <c r="B11" s="34" t="s">
        <v>682</v>
      </c>
      <c r="C11" s="3" t="s">
        <v>683</v>
      </c>
      <c r="D11" s="4" t="s">
        <v>684</v>
      </c>
      <c r="E11" s="3" t="s">
        <v>685</v>
      </c>
      <c r="F11" s="3" t="s">
        <v>686</v>
      </c>
      <c r="G11" s="3" t="s">
        <v>687</v>
      </c>
      <c r="H11" s="34" t="s">
        <v>688</v>
      </c>
      <c r="I11" s="3" t="s">
        <v>689</v>
      </c>
      <c r="J11" s="3" t="s">
        <v>690</v>
      </c>
      <c r="K11" s="34" t="s">
        <v>691</v>
      </c>
      <c r="L11" s="3" t="s">
        <v>692</v>
      </c>
      <c r="M11" s="4" t="s">
        <v>693</v>
      </c>
      <c r="N11" t="s">
        <v>694</v>
      </c>
      <c r="O11" t="s">
        <v>652</v>
      </c>
    </row>
    <row r="12" spans="1:15">
      <c r="A12" t="s">
        <v>695</v>
      </c>
      <c r="B12" s="23">
        <v>1</v>
      </c>
      <c r="C12">
        <v>500</v>
      </c>
      <c r="D12" s="6">
        <f>B12*1000/C12</f>
        <v>2</v>
      </c>
      <c r="E12">
        <v>47</v>
      </c>
      <c r="F12">
        <f>D12*E12</f>
        <v>94</v>
      </c>
      <c r="G12">
        <f>ROUNDUP((F12/100), 0)</f>
        <v>1</v>
      </c>
      <c r="H12" s="23">
        <v>36</v>
      </c>
      <c r="I12">
        <f>D12*H12</f>
        <v>72</v>
      </c>
      <c r="J12">
        <f>ROUNDUP((I12/100), 0)</f>
        <v>1</v>
      </c>
      <c r="K12" s="23">
        <v>38</v>
      </c>
      <c r="L12">
        <f>D12*K12</f>
        <v>76</v>
      </c>
      <c r="M12" s="6">
        <f>ROUNDUP((L12/100), 0)</f>
        <v>1</v>
      </c>
      <c r="N12">
        <f>SUM(G12,J12,M12)</f>
        <v>3</v>
      </c>
      <c r="O12" s="31">
        <f>N12*D2</f>
        <v>1158</v>
      </c>
    </row>
    <row r="13" spans="1:15">
      <c r="A13" t="s">
        <v>696</v>
      </c>
      <c r="B13" s="35">
        <v>2</v>
      </c>
      <c r="C13" s="8">
        <v>250</v>
      </c>
      <c r="D13" s="9">
        <f>B13*1000/C13</f>
        <v>8</v>
      </c>
      <c r="E13" s="8">
        <v>47</v>
      </c>
      <c r="F13" s="8">
        <f>D13*E13</f>
        <v>376</v>
      </c>
      <c r="G13" s="8">
        <f>ROUNDUP((F13/1000), 0)</f>
        <v>1</v>
      </c>
      <c r="H13" s="35">
        <v>36</v>
      </c>
      <c r="I13" s="8">
        <f>D13*H13</f>
        <v>288</v>
      </c>
      <c r="J13" s="8">
        <f>ROUNDUP((I13/1000), 0)</f>
        <v>1</v>
      </c>
      <c r="K13" s="35">
        <v>38</v>
      </c>
      <c r="L13" s="8">
        <f>D13*K13</f>
        <v>304</v>
      </c>
      <c r="M13" s="9">
        <f>ROUNDUP((L13/1000), 0)</f>
        <v>1</v>
      </c>
      <c r="N13">
        <f>SUM(G13,J13,M13)</f>
        <v>3</v>
      </c>
      <c r="O13" s="31">
        <f>N13*D3</f>
        <v>564</v>
      </c>
    </row>
    <row r="14" spans="1:15">
      <c r="O14" s="31">
        <f>SUM(O12,O13)</f>
        <v>1722</v>
      </c>
    </row>
    <row r="22" spans="6:6">
      <c r="F22">
        <f>SUM(E12,H12,K12)</f>
        <v>121</v>
      </c>
    </row>
  </sheetData>
  <hyperlinks>
    <hyperlink ref="H4" r:id="rId1" xr:uid="{F5504405-A813-4C72-95D5-0B228C0673B3}"/>
    <hyperlink ref="H5" r:id="rId2" xr:uid="{E5048E47-9177-4461-A24E-03C46F24C143}"/>
    <hyperlink ref="H7" r:id="rId3" xr:uid="{6B47AC1E-2176-42EE-91A9-8E32A965593E}"/>
    <hyperlink ref="H2" r:id="rId4" xr:uid="{77FC445A-6B1E-47D3-9C4C-373EB26F90B5}"/>
    <hyperlink ref="H3" r:id="rId5" xr:uid="{36F01E1D-A100-43C8-80E1-C3FED6567D97}"/>
    <hyperlink ref="H6" r:id="rId6" xr:uid="{6BA36DD1-EEE7-422E-987E-058635CCBCBD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Schedule</vt:lpstr>
      <vt:lpstr>Group Assignments</vt:lpstr>
      <vt:lpstr>Body Weight</vt:lpstr>
      <vt:lpstr>Food Out</vt:lpstr>
      <vt:lpstr>Food In</vt:lpstr>
      <vt:lpstr>Spillage</vt:lpstr>
      <vt:lpstr>Food Intake (DON'T WRITE)</vt:lpstr>
      <vt:lpstr>Energy Intake (DON'T WRITE)</vt:lpstr>
      <vt:lpstr>piEI</vt:lpstr>
      <vt:lpstr>NMR 04_02_24 (initial)</vt:lpstr>
      <vt:lpstr>NMR 06_01_24 (Final)</vt:lpstr>
      <vt:lpstr>Body Composition</vt:lpstr>
      <vt:lpstr>Y-Maze</vt:lpstr>
      <vt:lpstr>IBA1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Bachman, Brent Benjamin</cp:lastModifiedBy>
  <cp:revision/>
  <dcterms:created xsi:type="dcterms:W3CDTF">2024-04-02T14:52:05Z</dcterms:created>
  <dcterms:modified xsi:type="dcterms:W3CDTF">2024-09-16T19:30:26Z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2024-04-02T14:52:17Z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1e82ae69-c62c-4b32-8301-ecf175e7c01a</vt:lpwstr>
  </property>
  <property fmtid="{D5CDD505-2E9C-101B-9397-08002B2CF9AE}" pid="8" name="MSIP_Label_4044bd30-2ed7-4c9d-9d12-46200872a97b_ContentBits">
    <vt:lpwstr>0</vt:lpwstr>
  </property>
</Properties>
</file>