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ent\Astro\AstroRigs\"/>
    </mc:Choice>
  </mc:AlternateContent>
  <xr:revisionPtr revIDLastSave="0" documentId="8_{5033120E-325C-482B-BD77-A6E9C54674F6}" xr6:coauthVersionLast="47" xr6:coauthVersionMax="47" xr10:uidLastSave="{00000000-0000-0000-0000-000000000000}"/>
  <bookViews>
    <workbookView xWindow="13992" yWindow="25920" windowWidth="28380" windowHeight="16680" tabRatio="849" firstSheet="1" activeTab="3" xr2:uid="{00000000-000D-0000-FFFF-FFFF00000000}"/>
  </bookViews>
  <sheets>
    <sheet name="OpticalParts" sheetId="13" r:id="rId1"/>
    <sheet name="ScopeConfigs" sheetId="12" r:id="rId2"/>
    <sheet name="Camera Specs" sheetId="8" r:id="rId3"/>
    <sheet name="BackFocus Old" sheetId="9" r:id="rId4"/>
    <sheet name="EdgeHD SCT" sheetId="3" r:id="rId5"/>
  </sheets>
  <definedNames>
    <definedName name="_xlnm._FilterDatabase" localSheetId="0" hidden="1">OpticalParts!$A$1:$F$1</definedName>
    <definedName name="Drop_Down_Name" comment="Full Name">OpticalParts!$F:$F</definedName>
    <definedName name="ItemDescription">'BackFocus Old'!$B$2:$B$90</definedName>
    <definedName name="ItemLength">'BackFocus Old'!$C$2:$C$90</definedName>
    <definedName name="ItemNum">'BackFocus Old'!$A$2:$A$90</definedName>
    <definedName name="Optical_Length__mm">OpticalParts!$B:$B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N8" i="8"/>
  <c r="M8" i="8"/>
  <c r="F2" i="13"/>
  <c r="F81" i="13"/>
  <c r="F82" i="13"/>
  <c r="F89" i="13"/>
  <c r="F90" i="13"/>
  <c r="F91" i="13"/>
  <c r="F92" i="13"/>
  <c r="F26" i="13"/>
  <c r="F12" i="13"/>
  <c r="F20" i="13"/>
  <c r="F9" i="13"/>
  <c r="F38" i="13"/>
  <c r="F39" i="13"/>
  <c r="F55" i="13"/>
  <c r="F70" i="13"/>
  <c r="F37" i="13"/>
  <c r="F40" i="13"/>
  <c r="F22" i="13"/>
  <c r="F57" i="13"/>
  <c r="F42" i="13"/>
  <c r="F41" i="13"/>
  <c r="F14" i="13"/>
  <c r="F83" i="13"/>
  <c r="F10" i="13"/>
  <c r="F11" i="13"/>
  <c r="F4" i="13"/>
  <c r="F27" i="13"/>
  <c r="F35" i="13"/>
  <c r="F8" i="13"/>
  <c r="F67" i="13"/>
  <c r="F68" i="13"/>
  <c r="F84" i="13"/>
  <c r="F80" i="13"/>
  <c r="F79" i="13"/>
  <c r="F63" i="13"/>
  <c r="F64" i="13"/>
  <c r="F65" i="13"/>
  <c r="F66" i="13"/>
  <c r="F50" i="13"/>
  <c r="F49" i="13"/>
  <c r="F21" i="13"/>
  <c r="F24" i="13"/>
  <c r="F19" i="13"/>
  <c r="F25" i="13"/>
  <c r="F86" i="13"/>
  <c r="F18" i="13"/>
  <c r="F15" i="13"/>
  <c r="F17" i="13"/>
  <c r="F16" i="13"/>
  <c r="F88" i="13"/>
  <c r="F87" i="13"/>
  <c r="F56" i="13"/>
  <c r="F60" i="13"/>
  <c r="F59" i="13"/>
  <c r="F58" i="13"/>
  <c r="F62" i="13"/>
  <c r="F61" i="13"/>
  <c r="F13" i="13"/>
  <c r="F43" i="13"/>
  <c r="F54" i="13"/>
  <c r="F52" i="13"/>
  <c r="F53" i="13"/>
  <c r="F51" i="13"/>
  <c r="F23" i="13"/>
  <c r="F46" i="13"/>
  <c r="F45" i="13"/>
  <c r="F44" i="13"/>
  <c r="F47" i="13"/>
  <c r="F71" i="13"/>
  <c r="F78" i="13"/>
  <c r="F77" i="13"/>
  <c r="F75" i="13"/>
  <c r="F76" i="13"/>
  <c r="F73" i="13"/>
  <c r="F72" i="13"/>
  <c r="F74" i="13"/>
  <c r="F69" i="13"/>
  <c r="F7" i="13"/>
  <c r="F3" i="13"/>
  <c r="F48" i="13"/>
  <c r="F30" i="13"/>
  <c r="F28" i="13"/>
  <c r="F34" i="13"/>
  <c r="F33" i="13"/>
  <c r="F36" i="13"/>
  <c r="F6" i="13"/>
  <c r="F5" i="13"/>
  <c r="B85" i="13"/>
  <c r="F85" i="13" s="1"/>
  <c r="B32" i="13"/>
  <c r="F32" i="13" s="1"/>
  <c r="B31" i="13"/>
  <c r="F31" i="13" s="1"/>
  <c r="B29" i="13"/>
  <c r="F29" i="13" s="1"/>
  <c r="BD10" i="9"/>
  <c r="BE10" i="9"/>
  <c r="BD11" i="9"/>
  <c r="BE11" i="9"/>
  <c r="BD12" i="9"/>
  <c r="BE12" i="9"/>
  <c r="BD7" i="9"/>
  <c r="BE7" i="9"/>
  <c r="BE21" i="9"/>
  <c r="BD21" i="9"/>
  <c r="BE20" i="9"/>
  <c r="BD20" i="9"/>
  <c r="BE19" i="9"/>
  <c r="BD19" i="9"/>
  <c r="BE18" i="9"/>
  <c r="BD18" i="9"/>
  <c r="BE17" i="9"/>
  <c r="BD17" i="9"/>
  <c r="BE16" i="9"/>
  <c r="BD16" i="9"/>
  <c r="BE15" i="9"/>
  <c r="BD15" i="9"/>
  <c r="BE14" i="9"/>
  <c r="BD14" i="9"/>
  <c r="BE13" i="9"/>
  <c r="BD13" i="9"/>
  <c r="BE9" i="9"/>
  <c r="BD9" i="9"/>
  <c r="BE8" i="9"/>
  <c r="BD8" i="9"/>
  <c r="BE6" i="9"/>
  <c r="BD6" i="9"/>
  <c r="C71" i="9"/>
  <c r="BB21" i="9"/>
  <c r="BA21" i="9"/>
  <c r="BB20" i="9"/>
  <c r="BA20" i="9"/>
  <c r="BB19" i="9"/>
  <c r="BA19" i="9"/>
  <c r="BB18" i="9"/>
  <c r="BA18" i="9"/>
  <c r="BB17" i="9"/>
  <c r="BA17" i="9"/>
  <c r="BB16" i="9"/>
  <c r="BA16" i="9"/>
  <c r="BB15" i="9"/>
  <c r="BA15" i="9"/>
  <c r="BB14" i="9"/>
  <c r="BA14" i="9"/>
  <c r="BB13" i="9"/>
  <c r="BA13" i="9"/>
  <c r="BB12" i="9"/>
  <c r="BA12" i="9"/>
  <c r="BB11" i="9"/>
  <c r="BA11" i="9"/>
  <c r="BA10" i="9"/>
  <c r="BB9" i="9"/>
  <c r="BA9" i="9"/>
  <c r="BB8" i="9"/>
  <c r="BA8" i="9"/>
  <c r="BB7" i="9"/>
  <c r="BA7" i="9"/>
  <c r="BB6" i="9"/>
  <c r="BA6" i="9"/>
  <c r="AY21" i="9"/>
  <c r="AX21" i="9"/>
  <c r="AY20" i="9"/>
  <c r="AX20" i="9"/>
  <c r="AY19" i="9"/>
  <c r="AY18" i="9"/>
  <c r="AX18" i="9"/>
  <c r="AY17" i="9"/>
  <c r="AX17" i="9"/>
  <c r="AY16" i="9"/>
  <c r="AX16" i="9"/>
  <c r="AY15" i="9"/>
  <c r="AX15" i="9"/>
  <c r="AY14" i="9"/>
  <c r="AX14" i="9"/>
  <c r="AY13" i="9"/>
  <c r="AX13" i="9"/>
  <c r="AY12" i="9"/>
  <c r="AX12" i="9"/>
  <c r="AY11" i="9"/>
  <c r="AX11" i="9"/>
  <c r="AY10" i="9"/>
  <c r="AX10" i="9"/>
  <c r="AY9" i="9"/>
  <c r="AX9" i="9"/>
  <c r="AY8" i="9"/>
  <c r="AX8" i="9"/>
  <c r="AY7" i="9"/>
  <c r="AX7" i="9"/>
  <c r="AY6" i="9"/>
  <c r="AX6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U10" i="9"/>
  <c r="AV9" i="9"/>
  <c r="AU9" i="9"/>
  <c r="AV8" i="9"/>
  <c r="AU8" i="9"/>
  <c r="AV7" i="9"/>
  <c r="AU7" i="9"/>
  <c r="AV6" i="9"/>
  <c r="AU6" i="9"/>
  <c r="AP7" i="9"/>
  <c r="AS21" i="9"/>
  <c r="AR21" i="9"/>
  <c r="AS20" i="9"/>
  <c r="AR20" i="9"/>
  <c r="AS19" i="9"/>
  <c r="AR19" i="9"/>
  <c r="AS18" i="9"/>
  <c r="AR18" i="9"/>
  <c r="AS17" i="9"/>
  <c r="AR17" i="9"/>
  <c r="AS16" i="9"/>
  <c r="AR16" i="9"/>
  <c r="AS15" i="9"/>
  <c r="AR15" i="9"/>
  <c r="AS14" i="9"/>
  <c r="AR14" i="9"/>
  <c r="AS13" i="9"/>
  <c r="AR13" i="9"/>
  <c r="AS12" i="9"/>
  <c r="AR12" i="9"/>
  <c r="AS11" i="9"/>
  <c r="AR11" i="9"/>
  <c r="AS10" i="9"/>
  <c r="AR10" i="9"/>
  <c r="AS9" i="9"/>
  <c r="AR9" i="9"/>
  <c r="AS8" i="9"/>
  <c r="AR8" i="9"/>
  <c r="AS7" i="9"/>
  <c r="AR7" i="9"/>
  <c r="AS6" i="9"/>
  <c r="AR6" i="9"/>
  <c r="M3" i="8"/>
  <c r="N3" i="8"/>
  <c r="M4" i="8"/>
  <c r="N4" i="8"/>
  <c r="M5" i="8"/>
  <c r="N5" i="8"/>
  <c r="M6" i="8"/>
  <c r="N6" i="8"/>
  <c r="M7" i="8"/>
  <c r="N7" i="8"/>
  <c r="N2" i="8"/>
  <c r="M2" i="8"/>
  <c r="AP21" i="9"/>
  <c r="AO21" i="9"/>
  <c r="AP20" i="9"/>
  <c r="AO20" i="9"/>
  <c r="AP19" i="9"/>
  <c r="AO19" i="9"/>
  <c r="AP18" i="9"/>
  <c r="AO18" i="9"/>
  <c r="AP17" i="9"/>
  <c r="AO17" i="9"/>
  <c r="AP16" i="9"/>
  <c r="AO16" i="9"/>
  <c r="AP15" i="9"/>
  <c r="AO15" i="9"/>
  <c r="AP14" i="9"/>
  <c r="AO14" i="9"/>
  <c r="AP13" i="9"/>
  <c r="AO13" i="9"/>
  <c r="AP12" i="9"/>
  <c r="AO12" i="9"/>
  <c r="AP11" i="9"/>
  <c r="AO11" i="9"/>
  <c r="AP10" i="9"/>
  <c r="AO10" i="9"/>
  <c r="AP9" i="9"/>
  <c r="AO9" i="9"/>
  <c r="AP8" i="9"/>
  <c r="AO8" i="9"/>
  <c r="AO7" i="9"/>
  <c r="AP6" i="9"/>
  <c r="AO6" i="9"/>
  <c r="AM21" i="9"/>
  <c r="AL21" i="9"/>
  <c r="AM20" i="9"/>
  <c r="AL20" i="9"/>
  <c r="AM19" i="9"/>
  <c r="AL19" i="9"/>
  <c r="AM18" i="9"/>
  <c r="AL18" i="9"/>
  <c r="AM17" i="9"/>
  <c r="AL17" i="9"/>
  <c r="AM16" i="9"/>
  <c r="AL16" i="9"/>
  <c r="AM15" i="9"/>
  <c r="AL15" i="9"/>
  <c r="AM14" i="9"/>
  <c r="AL14" i="9"/>
  <c r="AM13" i="9"/>
  <c r="AL13" i="9"/>
  <c r="AM12" i="9"/>
  <c r="AL12" i="9"/>
  <c r="AM11" i="9"/>
  <c r="AL11" i="9"/>
  <c r="AM10" i="9"/>
  <c r="AL10" i="9"/>
  <c r="AM9" i="9"/>
  <c r="AL9" i="9"/>
  <c r="AM8" i="9"/>
  <c r="AL8" i="9"/>
  <c r="AM7" i="9"/>
  <c r="AL7" i="9"/>
  <c r="AM6" i="9"/>
  <c r="AL6" i="9"/>
  <c r="AI6" i="9"/>
  <c r="AJ21" i="9"/>
  <c r="AI21" i="9"/>
  <c r="AJ20" i="9"/>
  <c r="AI20" i="9"/>
  <c r="AJ19" i="9"/>
  <c r="AI19" i="9"/>
  <c r="AJ18" i="9"/>
  <c r="AI18" i="9"/>
  <c r="AJ17" i="9"/>
  <c r="AI17" i="9"/>
  <c r="AJ16" i="9"/>
  <c r="AI16" i="9"/>
  <c r="AJ15" i="9"/>
  <c r="AI15" i="9"/>
  <c r="AJ14" i="9"/>
  <c r="AI14" i="9"/>
  <c r="AJ13" i="9"/>
  <c r="AI13" i="9"/>
  <c r="AJ12" i="9"/>
  <c r="AI12" i="9"/>
  <c r="AJ11" i="9"/>
  <c r="AI11" i="9"/>
  <c r="AJ10" i="9"/>
  <c r="AI10" i="9"/>
  <c r="AJ9" i="9"/>
  <c r="AI9" i="9"/>
  <c r="AJ8" i="9"/>
  <c r="AI8" i="9"/>
  <c r="AJ7" i="9"/>
  <c r="AI7" i="9"/>
  <c r="AJ6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D21" i="9"/>
  <c r="AC21" i="9"/>
  <c r="AD20" i="9"/>
  <c r="AC20" i="9"/>
  <c r="AD19" i="9"/>
  <c r="AC19" i="9"/>
  <c r="AD18" i="9"/>
  <c r="AC18" i="9"/>
  <c r="AD17" i="9"/>
  <c r="AC17" i="9"/>
  <c r="AD16" i="9"/>
  <c r="AC16" i="9"/>
  <c r="AD15" i="9"/>
  <c r="AC15" i="9"/>
  <c r="AD14" i="9"/>
  <c r="AC14" i="9"/>
  <c r="AD13" i="9"/>
  <c r="AC13" i="9"/>
  <c r="AD12" i="9"/>
  <c r="AC12" i="9"/>
  <c r="AD11" i="9"/>
  <c r="AC11" i="9"/>
  <c r="AD10" i="9"/>
  <c r="AC10" i="9"/>
  <c r="AD9" i="9"/>
  <c r="AC9" i="9"/>
  <c r="AD8" i="9"/>
  <c r="AC8" i="9"/>
  <c r="AD7" i="9"/>
  <c r="AC7" i="9"/>
  <c r="AD6" i="9"/>
  <c r="AC6" i="9"/>
  <c r="AA21" i="9"/>
  <c r="Z21" i="9"/>
  <c r="AA20" i="9"/>
  <c r="Z20" i="9"/>
  <c r="AA19" i="9"/>
  <c r="Z19" i="9"/>
  <c r="AA18" i="9"/>
  <c r="Z18" i="9"/>
  <c r="AA17" i="9"/>
  <c r="Z17" i="9"/>
  <c r="AA16" i="9"/>
  <c r="Z16" i="9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AA6" i="9"/>
  <c r="Z6" i="9"/>
  <c r="X21" i="9"/>
  <c r="W21" i="9"/>
  <c r="X20" i="9"/>
  <c r="W20" i="9"/>
  <c r="X19" i="9"/>
  <c r="W19" i="9"/>
  <c r="X18" i="9"/>
  <c r="W18" i="9"/>
  <c r="X17" i="9"/>
  <c r="W17" i="9"/>
  <c r="X16" i="9"/>
  <c r="W16" i="9"/>
  <c r="X15" i="9"/>
  <c r="W15" i="9"/>
  <c r="X14" i="9"/>
  <c r="W14" i="9"/>
  <c r="X13" i="9"/>
  <c r="W13" i="9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H6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C3" i="9"/>
  <c r="I7" i="9" s="1"/>
  <c r="C2" i="9"/>
  <c r="C4" i="9"/>
  <c r="L7" i="9" s="1"/>
  <c r="R21" i="9"/>
  <c r="Q21" i="9"/>
  <c r="R20" i="9"/>
  <c r="Q20" i="9"/>
  <c r="R19" i="9"/>
  <c r="Q19" i="9"/>
  <c r="R18" i="9"/>
  <c r="Q18" i="9"/>
  <c r="R17" i="9"/>
  <c r="Q17" i="9"/>
  <c r="R16" i="9"/>
  <c r="Q16" i="9"/>
  <c r="R15" i="9"/>
  <c r="Q15" i="9"/>
  <c r="R14" i="9"/>
  <c r="Q14" i="9"/>
  <c r="R13" i="9"/>
  <c r="Q13" i="9"/>
  <c r="R12" i="9"/>
  <c r="Q12" i="9"/>
  <c r="R11" i="9"/>
  <c r="Q11" i="9"/>
  <c r="R10" i="9"/>
  <c r="Q10" i="9"/>
  <c r="R9" i="9"/>
  <c r="Q9" i="9"/>
  <c r="R8" i="9"/>
  <c r="Q8" i="9"/>
  <c r="R7" i="9"/>
  <c r="Q7" i="9"/>
  <c r="R6" i="9"/>
  <c r="Q6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N7" i="9"/>
  <c r="O6" i="9"/>
  <c r="N6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K7" i="9"/>
  <c r="L6" i="9"/>
  <c r="K6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K7" i="8"/>
  <c r="K2" i="8"/>
  <c r="K3" i="8"/>
  <c r="K5" i="8"/>
  <c r="K6" i="8"/>
  <c r="K4" i="8"/>
  <c r="AA19" i="12" l="1"/>
  <c r="AA22" i="12"/>
  <c r="AA10" i="12"/>
  <c r="AA11" i="12"/>
  <c r="AA12" i="12"/>
  <c r="AA23" i="12"/>
  <c r="AA24" i="12"/>
  <c r="AA25" i="12"/>
  <c r="AA13" i="12"/>
  <c r="AA14" i="12"/>
  <c r="X22" i="12"/>
  <c r="AA15" i="12"/>
  <c r="AA16" i="12"/>
  <c r="AA17" i="12"/>
  <c r="AA18" i="12"/>
  <c r="AA20" i="12"/>
  <c r="AA21" i="12"/>
  <c r="X15" i="12"/>
  <c r="X16" i="12"/>
  <c r="X17" i="12"/>
  <c r="X18" i="12"/>
  <c r="X19" i="12"/>
  <c r="X20" i="12"/>
  <c r="X21" i="12"/>
  <c r="X10" i="12"/>
  <c r="U25" i="12"/>
  <c r="X11" i="12"/>
  <c r="X23" i="12"/>
  <c r="X12" i="12"/>
  <c r="X24" i="12"/>
  <c r="X13" i="12"/>
  <c r="X25" i="12"/>
  <c r="X14" i="12"/>
  <c r="O10" i="12"/>
  <c r="O21" i="12"/>
  <c r="O11" i="12"/>
  <c r="O12" i="12"/>
  <c r="O13" i="12"/>
  <c r="O15" i="12"/>
  <c r="O22" i="12"/>
  <c r="O24" i="12"/>
  <c r="O25" i="12"/>
  <c r="U11" i="12"/>
  <c r="U13" i="12"/>
  <c r="O18" i="12"/>
  <c r="U14" i="12"/>
  <c r="O19" i="12"/>
  <c r="U15" i="12"/>
  <c r="O20" i="12"/>
  <c r="U16" i="12"/>
  <c r="U17" i="12"/>
  <c r="U18" i="12"/>
  <c r="O23" i="12"/>
  <c r="U19" i="12"/>
  <c r="U20" i="12"/>
  <c r="U21" i="12"/>
  <c r="O14" i="12"/>
  <c r="U10" i="12"/>
  <c r="U22" i="12"/>
  <c r="U23" i="12"/>
  <c r="O16" i="12"/>
  <c r="U12" i="12"/>
  <c r="U24" i="12"/>
  <c r="O17" i="12"/>
  <c r="R18" i="12"/>
  <c r="L12" i="12"/>
  <c r="L24" i="12"/>
  <c r="R23" i="12"/>
  <c r="L13" i="12"/>
  <c r="L25" i="12"/>
  <c r="R22" i="12"/>
  <c r="L14" i="12"/>
  <c r="R10" i="12"/>
  <c r="R21" i="12"/>
  <c r="L15" i="12"/>
  <c r="R11" i="12"/>
  <c r="R20" i="12"/>
  <c r="L16" i="12"/>
  <c r="C24" i="12"/>
  <c r="R19" i="12"/>
  <c r="L17" i="12"/>
  <c r="C23" i="12"/>
  <c r="I25" i="12"/>
  <c r="L18" i="12"/>
  <c r="C22" i="12"/>
  <c r="R17" i="12"/>
  <c r="L19" i="12"/>
  <c r="C15" i="12"/>
  <c r="R16" i="12"/>
  <c r="L20" i="12"/>
  <c r="C14" i="12"/>
  <c r="R15" i="12"/>
  <c r="L21" i="12"/>
  <c r="C13" i="12"/>
  <c r="R14" i="12"/>
  <c r="L10" i="12"/>
  <c r="L22" i="12"/>
  <c r="R25" i="12"/>
  <c r="R13" i="12"/>
  <c r="L11" i="12"/>
  <c r="L23" i="12"/>
  <c r="R24" i="12"/>
  <c r="R12" i="12"/>
  <c r="F10" i="12"/>
  <c r="F11" i="12"/>
  <c r="F12" i="12"/>
  <c r="F15" i="12"/>
  <c r="F23" i="12"/>
  <c r="F25" i="12"/>
  <c r="I10" i="12"/>
  <c r="I21" i="12"/>
  <c r="I22" i="12"/>
  <c r="I13" i="12"/>
  <c r="F19" i="12"/>
  <c r="I15" i="12"/>
  <c r="F20" i="12"/>
  <c r="I16" i="12"/>
  <c r="F21" i="12"/>
  <c r="I17" i="12"/>
  <c r="I18" i="12"/>
  <c r="I19" i="12"/>
  <c r="F18" i="12"/>
  <c r="F22" i="12"/>
  <c r="F24" i="12"/>
  <c r="I20" i="12"/>
  <c r="F13" i="12"/>
  <c r="F14" i="12"/>
  <c r="I14" i="12"/>
  <c r="I11" i="12"/>
  <c r="I23" i="12"/>
  <c r="F16" i="12"/>
  <c r="I12" i="12"/>
  <c r="I24" i="12"/>
  <c r="F17" i="12"/>
  <c r="C10" i="12"/>
  <c r="C11" i="12"/>
  <c r="C20" i="12"/>
  <c r="C16" i="12"/>
  <c r="C21" i="12"/>
  <c r="C19" i="12"/>
  <c r="C18" i="12"/>
  <c r="C17" i="12"/>
  <c r="C25" i="12"/>
  <c r="C12" i="12"/>
  <c r="BE22" i="9"/>
  <c r="BD4" i="9" s="1"/>
  <c r="BB22" i="9"/>
  <c r="BA4" i="9" s="1"/>
  <c r="AY22" i="9"/>
  <c r="AX4" i="9" s="1"/>
  <c r="AV22" i="9"/>
  <c r="AU4" i="9" s="1"/>
  <c r="AS22" i="9"/>
  <c r="AR4" i="9" s="1"/>
  <c r="AP22" i="9"/>
  <c r="AO4" i="9" s="1"/>
  <c r="AM22" i="9"/>
  <c r="AL4" i="9" s="1"/>
  <c r="AJ22" i="9"/>
  <c r="AI4" i="9" s="1"/>
  <c r="AG22" i="9"/>
  <c r="AF4" i="9" s="1"/>
  <c r="AD22" i="9"/>
  <c r="AC4" i="9" s="1"/>
  <c r="AA22" i="9"/>
  <c r="Z4" i="9" s="1"/>
  <c r="X22" i="9"/>
  <c r="W4" i="9" s="1"/>
  <c r="U22" i="9"/>
  <c r="T4" i="9" s="1"/>
  <c r="R22" i="9"/>
  <c r="Q4" i="9" s="1"/>
  <c r="O7" i="9"/>
  <c r="O22" i="9" s="1"/>
  <c r="N4" i="9" s="1"/>
  <c r="L22" i="9"/>
  <c r="K4" i="9" s="1"/>
  <c r="I22" i="9"/>
  <c r="H4" i="9" s="1"/>
  <c r="D6" i="3"/>
  <c r="E6" i="3"/>
  <c r="F6" i="3"/>
  <c r="C6" i="3"/>
  <c r="AA26" i="12" l="1"/>
  <c r="Z8" i="12" s="1"/>
  <c r="X26" i="12"/>
  <c r="W8" i="12" s="1"/>
  <c r="U26" i="12"/>
  <c r="T8" i="12" s="1"/>
  <c r="O26" i="12"/>
  <c r="N8" i="12" s="1"/>
  <c r="R26" i="12"/>
  <c r="Q8" i="12" s="1"/>
  <c r="L26" i="12"/>
  <c r="K8" i="12" s="1"/>
  <c r="C26" i="12"/>
  <c r="B8" i="12" s="1"/>
  <c r="F26" i="12"/>
  <c r="E8" i="12" s="1"/>
  <c r="I26" i="12"/>
  <c r="H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tc={94422FFE-A9DC-48AB-BB91-5E0966CED3C4}</author>
    <author>tc={E9C9022E-FA0C-472E-A26F-B2DCA7E2B5CE}</author>
  </authors>
  <commentList>
    <comment ref="A1" authorId="0" shapeId="0" xr:uid="{94422FFE-A9DC-48AB-BB91-5E0966CED3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if have configurations that use this name and change it - it will 'break' the lookup and you will have to update the name in the configuration</t>
      </text>
    </comment>
    <comment ref="A34" authorId="1" shapeId="0" xr:uid="{E9C9022E-FA0C-472E-A26F-B2DCA7E2B5CE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mm external- internal thread depth (6.5) For measurements the internal thread depth should be subtracted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tc={1A259FDB-6866-48EB-9379-268DEDDCA2AE}</author>
    <author>tc={ADC359F5-4BB1-4EEE-91EE-1065A16F2BC6}</author>
    <author>tc={80757D61-60B7-4A6D-A934-384D1331CD93}</author>
    <author>tc={70772DC3-324B-4E83-9273-7885E32CC1F7}</author>
    <author>tc={E060CB29-C4DA-4A89-A22B-6A7DCECF243F}</author>
    <author>tc={8C855DD1-38A6-4717-9C12-05CBD0B3B65B}</author>
    <author>tc={2AA60AB8-DFFC-4C9F-B4F6-E1687510ABF3}</author>
    <author>tc={2968D03B-FD61-43EC-8CF5-A638C74EE756}</author>
    <author>tc={8EAABDEA-F0F5-4EBE-A2AB-2C296C63988A}</author>
    <author>tc={C5D997C2-7EE5-4EF3-9550-6E7B7EE3C322}</author>
    <author>tc={BA53708C-4C18-4E0B-B380-EBDC918A80F3}</author>
    <author>tc={03A2EB95-F642-49D3-A245-BC4EBD59C11A}</author>
    <author>tc={E50845F5-DEDC-4058-B716-2EBF07430A27}</author>
    <author>tc={5806D1AF-E0D6-4671-B587-EE0044A28D09}</author>
    <author>tc={75B03DBB-082F-4856-A581-0A13329855B8}</author>
    <author>tc={F1F16247-A0FE-40FF-8AF6-EAD22FC5FE98}</author>
    <author>tc={37C62793-17FD-44F3-BE08-D24D2D121AE4}</author>
    <author>tc={903C3CB9-6F4B-4E62-A0A7-CD3033FD263C}</author>
    <author>tc={F7D24AA5-6A06-44A0-A2CD-14704D89E9EE}</author>
    <author>tc={926868DF-9A72-43E5-9FC6-2B53187CE9E1}</author>
    <author>tc={B889E5D2-6F3E-477D-95C4-446E58B6946E}</author>
    <author>tc={F4E8BC27-AC8E-423B-8060-F42EDF2F8B00}</author>
    <author>tc={9036E195-F407-4A60-A623-4DB3D58C03C9}</author>
    <author>tc={537E64FC-9838-4162-AFD8-D87EA9332279}</author>
    <author>tc={0BACB33E-C8D7-4DB8-B110-B51F4D5BBF0D}</author>
    <author>tc={B33E94EB-93D7-4071-A159-71EEF36C1F9B}</author>
    <author>tc={10A0FEF0-5DE6-4861-9BB6-3B76D28DD5E5}</author>
    <author>tc={1A38F8C3-B7C5-4678-82EE-560D57F532F4}</author>
    <author>tc={0A2FA39D-71C4-49A9-A14B-33265D165053}</author>
    <author>tc={D2CA44F1-97E2-447D-893D-7FAF74DE9802}</author>
    <author>tc={6D419278-0A6F-49B6-9056-8D4B8B70E3AD}</author>
    <author>tc={BF0D1D4E-6DB1-4BAA-B5FC-43DF09165A0F}</author>
    <author>tc={C39933D6-B309-4810-BBC8-4813E56B814F}</author>
    <author>tc={4B8C2C18-7947-41BC-957F-EB9FDBAF6A23}</author>
    <author>tc={F8DAD43E-D229-4B72-8176-2099907CFCBC}</author>
    <author>tc={C7C6958A-C9FD-4465-9C03-35314E1BBC46}</author>
  </authors>
  <commentList>
    <comment ref="A5" authorId="0" shapeId="0" xr:uid="{1A259FDB-6866-48EB-9379-268DEDDCA2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D5" authorId="1" shapeId="0" xr:uid="{ADC359F5-4BB1-4EEE-91EE-1065A16F2B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G5" authorId="2" shapeId="0" xr:uid="{80757D61-60B7-4A6D-A934-384D1331CD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J5" authorId="3" shapeId="0" xr:uid="{70772DC3-324B-4E83-9273-7885E32CC1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M5" authorId="4" shapeId="0" xr:uid="{E060CB29-C4DA-4A89-A22B-6A7DCECF24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P5" authorId="5" shapeId="0" xr:uid="{8C855DD1-38A6-4717-9C12-05CBD0B3B6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S5" authorId="6" shapeId="0" xr:uid="{2AA60AB8-DFFC-4C9F-B4F6-E1687510AB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V5" authorId="7" shapeId="0" xr:uid="{2968D03B-FD61-43EC-8CF5-A638C74EE7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Y5" authorId="8" shapeId="0" xr:uid="{8EAABDEA-F0F5-4EBE-A2AB-2C296C639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B6" authorId="9" shapeId="0" xr:uid="{C5D997C2-7EE5-4EF3-9550-6E7B7EE3C322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E6" authorId="10" shapeId="0" xr:uid="{BA53708C-4C18-4E0B-B380-EBDC918A80F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H6" authorId="11" shapeId="0" xr:uid="{03A2EB95-F642-49D3-A245-BC4EBD59C11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K6" authorId="12" shapeId="0" xr:uid="{E50845F5-DEDC-4058-B716-2EBF07430A27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N6" authorId="13" shapeId="0" xr:uid="{5806D1AF-E0D6-4671-B587-EE0044A28D09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Q6" authorId="14" shapeId="0" xr:uid="{75B03DBB-082F-4856-A581-0A13329855B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T6" authorId="15" shapeId="0" xr:uid="{F1F16247-A0FE-40FF-8AF6-EAD22FC5FE9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W6" authorId="16" shapeId="0" xr:uid="{37C62793-17FD-44F3-BE08-D24D2D121AE4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Z6" authorId="17" shapeId="0" xr:uid="{903C3CB9-6F4B-4E62-A0A7-CD3033FD263C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7" authorId="18" shapeId="0" xr:uid="{F7D24AA5-6A06-44A0-A2CD-14704D89E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B7" authorId="19" shapeId="0" xr:uid="{926868DF-9A72-43E5-9FC6-2B53187CE9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D7" authorId="20" shapeId="0" xr:uid="{B889E5D2-6F3E-477D-95C4-446E58B69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E7" authorId="21" shapeId="0" xr:uid="{F4E8BC27-AC8E-423B-8060-F42EDF2F8B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G7" authorId="22" shapeId="0" xr:uid="{9036E195-F407-4A60-A623-4DB3D58C03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H7" authorId="23" shapeId="0" xr:uid="{537E64FC-9838-4162-AFD8-D87EA9332279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J7" authorId="24" shapeId="0" xr:uid="{0BACB33E-C8D7-4DB8-B110-B51F4D5BBF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K7" authorId="25" shapeId="0" xr:uid="{B33E94EB-93D7-4071-A159-71EEF36C1F9B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M7" authorId="26" shapeId="0" xr:uid="{10A0FEF0-5DE6-4861-9BB6-3B76D28DD5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N7" authorId="27" shapeId="0" xr:uid="{1A38F8C3-B7C5-4678-82EE-560D57F532F4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P7" authorId="28" shapeId="0" xr:uid="{0A2FA39D-71C4-49A9-A14B-33265D1650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Q7" authorId="29" shapeId="0" xr:uid="{D2CA44F1-97E2-447D-893D-7FAF74DE9802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S7" authorId="30" shapeId="0" xr:uid="{6D419278-0A6F-49B6-9056-8D4B8B70E3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T7" authorId="31" shapeId="0" xr:uid="{BF0D1D4E-6DB1-4BAA-B5FC-43DF09165A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V7" authorId="32" shapeId="0" xr:uid="{C39933D6-B309-4810-BBC8-4813E56B81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W7" authorId="33" shapeId="0" xr:uid="{4B8C2C18-7947-41BC-957F-EB9FDBAF6A23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Y7" authorId="34" shapeId="0" xr:uid="{F8DAD43E-D229-4B72-8176-2099907CFC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Z7" authorId="35" shapeId="0" xr:uid="{C7C6958A-C9FD-4465-9C03-35314E1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tc={30D7F4DE-B1AE-4D74-BADE-E3387F82B8B4}</author>
    <author>tc={ED85087A-CFC7-438D-9B13-1B8D04F2AF05}</author>
    <author>tc={FD59E7A7-9F59-4316-9A25-A7DDD7CA7508}</author>
    <author>tc={2724A3F0-6364-4136-905C-0C33B898683D}</author>
    <author>tc={551AA1D4-67EC-4F99-962D-7237BB4F3F8B}</author>
    <author>tc={66A1592A-7E45-473C-84EA-E6B4C56CF43C}</author>
    <author>tc={CFDF4CE7-4E18-4946-84C7-A09FBE273453}</author>
    <author>tc={9159CAAD-2D7C-4DFA-B977-BA84277781D4}</author>
    <author>tc={B4FCF414-30A8-4C43-89E8-14930513F1B3}</author>
    <author>tc={A5ADC203-CDA3-4944-A9EF-6577B9A3ABC7}</author>
    <author>tc={48EC6E80-85B7-4110-BF07-CE0B059C4913}</author>
    <author>tc={3736670B-D8E5-47CD-B2E7-01CC1D8727B8}</author>
    <author>tc={ABB57FBB-0950-40FE-9CB2-D7940FA8AA9D}</author>
    <author>tc={418CA673-7405-4B36-A438-386A3D5A17C7}</author>
    <author>tc={B75FFA7E-4EFE-42F5-819F-069D593665CE}</author>
    <author>tc={8D05C8B2-898B-4987-98DB-11DF267B4FBF}</author>
  </authors>
  <commentList>
    <comment ref="H3" authorId="0" shapeId="0" xr:uid="{30D7F4DE-B1AE-4D74-BADE-E3387F82B8B4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K3" authorId="1" shapeId="0" xr:uid="{ED85087A-CFC7-438D-9B13-1B8D04F2AF05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N3" authorId="2" shapeId="0" xr:uid="{FD59E7A7-9F59-4316-9A25-A7DDD7CA750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Q3" authorId="3" shapeId="0" xr:uid="{2724A3F0-6364-4136-905C-0C33B898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T3" authorId="4" shapeId="0" xr:uid="{551AA1D4-67EC-4F99-962D-7237BB4F3F8B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W3" authorId="5" shapeId="0" xr:uid="{66A1592A-7E45-473C-84EA-E6B4C56CF43C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Z3" authorId="6" shapeId="0" xr:uid="{CFDF4CE7-4E18-4946-84C7-A09FBE27345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AC3" authorId="7" shapeId="0" xr:uid="{9159CAAD-2D7C-4DFA-B977-BA84277781D4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AF3" authorId="8" shapeId="0" xr:uid="{B4FCF414-30A8-4C43-89E8-14930513F1B3}">
      <text>
        <t>[Threaded comment]
Your version of Excel allows you to read this threaded comment; however, any edits to it will get removed if the file is opened in a newer version of Excel. Learn more: https://go.microsoft.com/fwlink/?linkid=870924
Comment:
    59.7 without filters - with radian this was too short</t>
      </text>
    </comment>
    <comment ref="AI3" authorId="9" shapeId="0" xr:uid="{A5ADC203-CDA3-4944-A9EF-6577B9A3ABC7}">
      <text>
        <t>[Threaded comment]
Your version of Excel allows you to read this threaded comment; however, any edits to it will get removed if the file is opened in a newer version of Excel. Learn more: https://go.microsoft.com/fwlink/?linkid=870924
Comment:
    59.7 without filters - with radian this was too short</t>
      </text>
    </comment>
    <comment ref="AL3" authorId="10" shapeId="0" xr:uid="{48EC6E80-85B7-4110-BF07-CE0B059C4913}">
      <text>
        <t>[Threaded comment]
Your version of Excel allows you to read this threaded comment; however, any edits to it will get removed if the file is opened in a newer version of Excel. Learn more: https://go.microsoft.com/fwlink/?linkid=870924
Comment:
    91.5 mm + 1 mm optical</t>
      </text>
    </comment>
    <comment ref="AO3" authorId="11" shapeId="0" xr:uid="{3736670B-D8E5-47CD-B2E7-01CC1D87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AU3" authorId="12" shapeId="0" xr:uid="{ABB57FBB-0950-40FE-9CB2-D7940FA8AA9D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BA3" authorId="13" shapeId="0" xr:uid="{418CA673-7405-4B36-A438-386A3D5A17C7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BD3" authorId="14" shapeId="0" xr:uid="{B75FFA7E-4EFE-42F5-819F-069D5936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without filters</t>
      </text>
    </comment>
    <comment ref="B9" authorId="15" shapeId="0" xr:uid="{8D05C8B2-898B-4987-98DB-11DF267B4FBF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mm external- internal thread depth (6.5) For measurements the internal thread depth should be subtracted</t>
      </text>
    </comment>
  </commentList>
</comments>
</file>

<file path=xl/sharedStrings.xml><?xml version="1.0" encoding="utf-8"?>
<sst xmlns="http://schemas.openxmlformats.org/spreadsheetml/2006/main" count="1131" uniqueCount="426">
  <si>
    <t>Notes</t>
  </si>
  <si>
    <t>Type</t>
  </si>
  <si>
    <t>Focal Length</t>
  </si>
  <si>
    <t>Weight (lbs)</t>
  </si>
  <si>
    <t>Dawes Limit</t>
  </si>
  <si>
    <t>#91030-XLT</t>
  </si>
  <si>
    <t>#91040-XLT</t>
  </si>
  <si>
    <t>#91050-XLT</t>
  </si>
  <si>
    <t>#91060-XLT</t>
  </si>
  <si>
    <t>EdgeHD 800</t>
  </si>
  <si>
    <t>EdgeHD 925</t>
  </si>
  <si>
    <t>EdgeHD 1100</t>
  </si>
  <si>
    <t>EdgeHD 1400</t>
  </si>
  <si>
    <t>Diameter</t>
  </si>
  <si>
    <t>203mm (8") EdgeHD
Optics</t>
  </si>
  <si>
    <t>235mm (9.25") EdgeHD
Optics</t>
  </si>
  <si>
    <t>280mm (11") EdgeHD
Optics</t>
  </si>
  <si>
    <t>356mm (14") EdgeHD
Optics</t>
  </si>
  <si>
    <t>2032mm F/10</t>
  </si>
  <si>
    <t>2350mm F/10</t>
  </si>
  <si>
    <t>2800mm F/10</t>
  </si>
  <si>
    <t>3910mm F/10</t>
  </si>
  <si>
    <t>Eyepiece</t>
  </si>
  <si>
    <t>40mm - 1.25"  (51x)</t>
  </si>
  <si>
    <t>23mm - 2"  (102x)</t>
  </si>
  <si>
    <t>23mm - 2"  (122x)</t>
  </si>
  <si>
    <t>23mm - 2"  (170x)</t>
  </si>
  <si>
    <t>Finderscope</t>
  </si>
  <si>
    <t>9x50</t>
  </si>
  <si>
    <t>Diagonal</t>
  </si>
  <si>
    <t>90° - 1.25"</t>
  </si>
  <si>
    <t>90° - 2" with 1.25"
adapter</t>
  </si>
  <si>
    <t>Technical Specs</t>
  </si>
  <si>
    <t>Highest Useful Magnification</t>
  </si>
  <si>
    <t>480x</t>
  </si>
  <si>
    <t>555x</t>
  </si>
  <si>
    <t>660x</t>
  </si>
  <si>
    <t>840x</t>
  </si>
  <si>
    <t>Lowest Useful Magnification</t>
  </si>
  <si>
    <t>29x</t>
  </si>
  <si>
    <t>34x</t>
  </si>
  <si>
    <t>40x</t>
  </si>
  <si>
    <t>51x</t>
  </si>
  <si>
    <t>Limiting Stellar Magnitude</t>
  </si>
  <si>
    <t>Resolution: Rayleigh</t>
  </si>
  <si>
    <t>.68 arc seconds</t>
  </si>
  <si>
    <t>.59 arc seconds</t>
  </si>
  <si>
    <t>.50 arc seconds</t>
  </si>
  <si>
    <t>.39 arc seconds</t>
  </si>
  <si>
    <t>.57 arc seconds</t>
  </si>
  <si>
    <t>.49 arc seconds</t>
  </si>
  <si>
    <t>.42 arc seconds</t>
  </si>
  <si>
    <t>.33 arc seconds</t>
  </si>
  <si>
    <t>Light Gathering Power</t>
  </si>
  <si>
    <t>843x unaided eye</t>
  </si>
  <si>
    <t>1127x unaided eye</t>
  </si>
  <si>
    <t>1593x unaided eye</t>
  </si>
  <si>
    <t>2579x unaided eye</t>
  </si>
  <si>
    <t>Field of View: standard eyepiece</t>
  </si>
  <si>
    <t>.85º</t>
  </si>
  <si>
    <t>.8º</t>
  </si>
  <si>
    <t>.67º</t>
  </si>
  <si>
    <t>.48º</t>
  </si>
  <si>
    <t>Linear FOV (@1000 yds)</t>
  </si>
  <si>
    <t>44 ft.</t>
  </si>
  <si>
    <t>42 ft.</t>
  </si>
  <si>
    <t>35 ft.</t>
  </si>
  <si>
    <t>25 ft.</t>
  </si>
  <si>
    <t>Optical Coatings - Standard</t>
  </si>
  <si>
    <t>Starbright XLT Coating</t>
  </si>
  <si>
    <t>Secondary Mirror Obstruction</t>
  </si>
  <si>
    <t>2.7"</t>
  </si>
  <si>
    <t>3.35"</t>
  </si>
  <si>
    <t>3.75"</t>
  </si>
  <si>
    <t>4.5"</t>
  </si>
  <si>
    <t>by Area</t>
  </si>
  <si>
    <t>by Diameter</t>
  </si>
  <si>
    <t>Optical tube length</t>
  </si>
  <si>
    <t>17 inches</t>
  </si>
  <si>
    <t>22 inches</t>
  </si>
  <si>
    <t>24 inches</t>
  </si>
  <si>
    <t>31 inches</t>
  </si>
  <si>
    <t>Focal Length (mm)</t>
  </si>
  <si>
    <t>Focal Length with 0.7 Reducer</t>
  </si>
  <si>
    <t>FL for hyperstar</t>
  </si>
  <si>
    <t>540 f/1.9</t>
  </si>
  <si>
    <t>525 f/2.2</t>
  </si>
  <si>
    <t>Reducer</t>
  </si>
  <si>
    <t>OAG</t>
  </si>
  <si>
    <t>Total</t>
  </si>
  <si>
    <t>Camera</t>
  </si>
  <si>
    <t>Canon R</t>
  </si>
  <si>
    <t>Canon R5</t>
  </si>
  <si>
    <t>Item</t>
  </si>
  <si>
    <t>Description</t>
  </si>
  <si>
    <t>Model</t>
  </si>
  <si>
    <t>OSC</t>
  </si>
  <si>
    <t>Pixels W</t>
  </si>
  <si>
    <t>ASI120mm</t>
  </si>
  <si>
    <t>ASI2600mc</t>
  </si>
  <si>
    <t>bit depth</t>
  </si>
  <si>
    <t>ASI290mm</t>
  </si>
  <si>
    <t>Quantum Efficiency</t>
  </si>
  <si>
    <t>pixel size (µm)</t>
  </si>
  <si>
    <t>mono</t>
  </si>
  <si>
    <t>Speed (fps)</t>
  </si>
  <si>
    <t>Max ADC</t>
  </si>
  <si>
    <t xml:space="preserve">Read Noise (e) </t>
  </si>
  <si>
    <t>ASI2600mm</t>
  </si>
  <si>
    <t>No</t>
  </si>
  <si>
    <t>Component</t>
  </si>
  <si>
    <t>Length (mm)</t>
  </si>
  <si>
    <t>Celestron OAG Body</t>
  </si>
  <si>
    <t>SCT-OAG Wide Adapter</t>
  </si>
  <si>
    <t>SCT-OAG Adapter</t>
  </si>
  <si>
    <t>M42M-M48F-16.5L</t>
  </si>
  <si>
    <t>M42M-M42F-21L</t>
  </si>
  <si>
    <t>M42 Spacer (m/f) 30 mm</t>
  </si>
  <si>
    <t>M42 spacer (m/f) textured 6</t>
  </si>
  <si>
    <t>M42 spacer (m/f) textured 11.5</t>
  </si>
  <si>
    <t>M42 spacer (m/f) textured 24.5</t>
  </si>
  <si>
    <t>M42 Spacer (m/f) 12 mm</t>
  </si>
  <si>
    <t>ZWO ASI 2600</t>
  </si>
  <si>
    <t>Blue Fireball M48 1 mm</t>
  </si>
  <si>
    <t>Blue Fireball M48 0.8 mm</t>
  </si>
  <si>
    <t>Blue Fireball M48 0.5 mm</t>
  </si>
  <si>
    <t>Blue Fireball M42 1 mm</t>
  </si>
  <si>
    <t>Blue Fireball M42 0.8 mm</t>
  </si>
  <si>
    <t>Blue Fireball M42 0.5 mm</t>
  </si>
  <si>
    <t>ZWO poly spacer M42 0.5 mm</t>
  </si>
  <si>
    <t>ZWO poly spacer M42 0.2 mm</t>
  </si>
  <si>
    <t>ZWO poly spacer M42 0.1 mm</t>
  </si>
  <si>
    <t>ZWO M54M-M48F [EFW]</t>
  </si>
  <si>
    <t>Blue Fireball M54M-M42M [EFW]</t>
  </si>
  <si>
    <t>ZWO Filter drawer (M42F/M42M)</t>
  </si>
  <si>
    <t>M42 Spacer (m/f) 7.5 mm</t>
  </si>
  <si>
    <t>Target BF (mm)</t>
  </si>
  <si>
    <t>To go (mm)</t>
  </si>
  <si>
    <t>Celestron 9.25, Celestron OAG, EFW, mono camera</t>
  </si>
  <si>
    <t>mm</t>
  </si>
  <si>
    <t>Config.</t>
  </si>
  <si>
    <t>ZWO OAG (M48F/M42M or M48M ring)</t>
  </si>
  <si>
    <t>Celestron OAG with M42F</t>
  </si>
  <si>
    <t>Celestron OAG with M48F</t>
  </si>
  <si>
    <t>Celestron OAG with M48M</t>
  </si>
  <si>
    <t>Celestron 9.25, Celestron OAG, Color 2600 camera</t>
  </si>
  <si>
    <t>M48F/M42M 16.6 L</t>
  </si>
  <si>
    <t>M48 spacer textured 11.5</t>
  </si>
  <si>
    <t>Celestron SCT-M48 wide boar T adapter</t>
  </si>
  <si>
    <t>Canon EF DSLR</t>
  </si>
  <si>
    <t>Category</t>
  </si>
  <si>
    <t>spacer</t>
  </si>
  <si>
    <t>Spacer</t>
  </si>
  <si>
    <t>Filter</t>
  </si>
  <si>
    <t>Tmount</t>
  </si>
  <si>
    <t>Canon R mount DSLR</t>
  </si>
  <si>
    <t>Canon EF-RF mount conversion</t>
  </si>
  <si>
    <t>Celestron 9.25, DSLR</t>
  </si>
  <si>
    <t>Baader T-ring Adapter for ER mount (M48F)</t>
  </si>
  <si>
    <t>T-ring Adapter for EF mount (M48F)</t>
  </si>
  <si>
    <t>Blue Fireball M48 spacer 20mm</t>
  </si>
  <si>
    <t>Blue Fireball M48 spacer 6mm</t>
  </si>
  <si>
    <t>Blue Fireball M48 spacer 5 mm</t>
  </si>
  <si>
    <t>Blue Fireball M48 spacer 4 mm</t>
  </si>
  <si>
    <t>native/reduce for DSO</t>
  </si>
  <si>
    <t>Lunar</t>
  </si>
  <si>
    <t xml:space="preserve">Planitary - use </t>
  </si>
  <si>
    <t>Barlow</t>
  </si>
  <si>
    <t>Baader Click Lock</t>
  </si>
  <si>
    <t>Celestron SCT-Visual Back</t>
  </si>
  <si>
    <t>Celestron 9.25, Barlow, unguided</t>
  </si>
  <si>
    <t>Celestron OAG with M42M</t>
  </si>
  <si>
    <t>Orion 10" Newtonian, w/ Baader Field Flattener</t>
  </si>
  <si>
    <t>Field</t>
  </si>
  <si>
    <t>Baader VariLock (20-29 mm)</t>
  </si>
  <si>
    <t>Baader MPCC Coma Corrector (M48)</t>
  </si>
  <si>
    <t>Blue Fireball M48 spacer 7.5 mm</t>
  </si>
  <si>
    <t>Blue Fireball M48 spacer 9-14 mm variable</t>
  </si>
  <si>
    <t>This would require 55 mm back focus for the OAG</t>
  </si>
  <si>
    <t>DSLR, no filter</t>
  </si>
  <si>
    <t>Color Camera with filter</t>
  </si>
  <si>
    <t>This would require 94.5 mm (+filter allotment) back focus from the field flattener</t>
  </si>
  <si>
    <t>Astrograph with Celestron OAG</t>
  </si>
  <si>
    <t>Orion 10" Newtonian, w/ Baader Field Flattener, osc</t>
  </si>
  <si>
    <t>Orion 10" Newtonian, w/ Baader Field Flattener, mono</t>
  </si>
  <si>
    <t>Orion 10" Newtonian, w/ Baader RPCC Field Flattener, mono</t>
  </si>
  <si>
    <t>native - OSC</t>
  </si>
  <si>
    <t>Native, ZWO OAG with mono</t>
  </si>
  <si>
    <t>Celestron SCT + Hyperstar 9.25 f/2.2</t>
  </si>
  <si>
    <t>hyperstar with filterdrawer</t>
  </si>
  <si>
    <t>HyperStar 9.25</t>
  </si>
  <si>
    <t>reducer</t>
  </si>
  <si>
    <t>Starizona Filter Drawer (M48M)</t>
  </si>
  <si>
    <t>Blue Fireball M48 spacer 3 mm</t>
  </si>
  <si>
    <t>Starizona Nexus Coma 0.75 Reducer</t>
  </si>
  <si>
    <t>Canon EF</t>
  </si>
  <si>
    <t>camera</t>
  </si>
  <si>
    <t>0.5 spacer for mono backfocus with astronomik Lum filter</t>
  </si>
  <si>
    <t>Falcon Rotator</t>
  </si>
  <si>
    <t>Celestron 9.25, 0.7 reducer, with rotator</t>
  </si>
  <si>
    <t>Required the 1.5 mm shim spacer</t>
  </si>
  <si>
    <t>0.7 reducer with OAG and rotator</t>
  </si>
  <si>
    <t>ZWO Tilt Plate (M42)</t>
  </si>
  <si>
    <t>chip width (mm)</t>
  </si>
  <si>
    <t>Pixels H</t>
  </si>
  <si>
    <t>chip height (mm)</t>
  </si>
  <si>
    <t>Gerd Neumann Tilt Plate</t>
  </si>
  <si>
    <t>tilt</t>
  </si>
  <si>
    <t>needed 0.5mm M42 shim</t>
  </si>
  <si>
    <t>Orion 10" with Nexus 0.7x Reducer</t>
  </si>
  <si>
    <t>Orion 10" Newtonian, w/ Baader RPCC Field Flattener</t>
  </si>
  <si>
    <t>ZWO EFW 2 inch (M54F/M54F)</t>
  </si>
  <si>
    <t>Pegasus M54-M48F adapter</t>
  </si>
  <si>
    <t>Pegasus M54-M48M adapter</t>
  </si>
  <si>
    <t>Nexus 750mm f/3</t>
  </si>
  <si>
    <t>must remove tilt plate from camera</t>
  </si>
  <si>
    <t>Blue Fireball M54M-M54M spacer/gender change</t>
  </si>
  <si>
    <t>1000mm f/4 config mono</t>
  </si>
  <si>
    <t>So many comprimizes. Focuser needs ~30 mm beyond max distance to achieve focus.  Using falcon rotator as a spacer</t>
  </si>
  <si>
    <t>This would require 94.5 mm (+filter allotment) back focus from the field flattener.  Confirmed Good 5/10/2022</t>
  </si>
  <si>
    <t>Required the 1.5 mm shim spacer (last config used 1 mm spacer)</t>
  </si>
  <si>
    <t>For the mono camera with Astronomik filters.  The extra 0.5 mm spacer ring is needed</t>
  </si>
  <si>
    <t>For RGB camera, remove ALL filters, and the extra 0.5 mm spacer provides the right backfocus.</t>
  </si>
  <si>
    <t>COLOR CAMERA</t>
  </si>
  <si>
    <t>likely need focuser racked almost all the way out</t>
  </si>
  <si>
    <t>focus/rotator</t>
  </si>
  <si>
    <t>Player One OAG (M54, screw)</t>
  </si>
  <si>
    <t>Moonlight M54 Male Thread Output</t>
  </si>
  <si>
    <t>Moonlight LiteCrawler SCT Focus Rotater (0.8 mm travel)</t>
  </si>
  <si>
    <t>Blue Fireball M54M-M54F spacer 8mm</t>
  </si>
  <si>
    <t>Blue Fireball M54M-M54F spacer 9mm</t>
  </si>
  <si>
    <t>Hercules M54 TiltPlate</t>
  </si>
  <si>
    <t>Celestron 11, 0.7 reducer, with moonlight</t>
  </si>
  <si>
    <t>Moonlight M64 Spacer 6.4 mm</t>
  </si>
  <si>
    <t>Moonlight M64 Spacer 25.54 mm</t>
  </si>
  <si>
    <t>tilt plate</t>
  </si>
  <si>
    <t>Blue Fireball M54 Spacer 4 mm</t>
  </si>
  <si>
    <t>Blue Fireball M54 Spacer 5 mm</t>
  </si>
  <si>
    <t>Blue Fireball M54 Spacer 6 mm</t>
  </si>
  <si>
    <t>Blue Fireball M54 Spacer 7 mm</t>
  </si>
  <si>
    <t>Celestron 11, 0.7 reducer, with moonlight and sidewinder</t>
  </si>
  <si>
    <t>Moonlight Camera Tilt Plate Sidewinder</t>
  </si>
  <si>
    <t>With Astronomik filters typically need 148 mm back focus</t>
  </si>
  <si>
    <t>Blue Fireball M54 Spacer 1 mm (black)</t>
  </si>
  <si>
    <t>Blue Fireball M54 Spacer 0.5 mm (black)</t>
  </si>
  <si>
    <t>Interface 1</t>
  </si>
  <si>
    <t>Interface 2</t>
  </si>
  <si>
    <t>Celestron Flange</t>
  </si>
  <si>
    <t>Fem M42</t>
  </si>
  <si>
    <t>Fem M48</t>
  </si>
  <si>
    <t>Drop Down Name</t>
  </si>
  <si>
    <t>Male M48</t>
  </si>
  <si>
    <t>Male M42</t>
  </si>
  <si>
    <t>SCT Thread</t>
  </si>
  <si>
    <t>Celestron SCT-OAG Wide Adapter</t>
  </si>
  <si>
    <t>Celestron SCT-OAG Standard Adapter</t>
  </si>
  <si>
    <t>ZWO OAG</t>
  </si>
  <si>
    <t>Male M54</t>
  </si>
  <si>
    <t>Adapter</t>
  </si>
  <si>
    <t>M42  (m/f) - 21L</t>
  </si>
  <si>
    <t>M48  (m/f) textured 11.5</t>
  </si>
  <si>
    <t>M42  (m/f) textured 6</t>
  </si>
  <si>
    <t>M42  (m/f) textured 11.5</t>
  </si>
  <si>
    <t>M42  (m/f) textured 24.5</t>
  </si>
  <si>
    <t>M42  (m/f) 30 mm</t>
  </si>
  <si>
    <t>M42  (m/f) 12 mm</t>
  </si>
  <si>
    <t>M42  (m/f) 7.5 mm</t>
  </si>
  <si>
    <t>M54M-M48F (for ZWO EFW)</t>
  </si>
  <si>
    <t>Blue Fireball M54M-M42M (for EFW)</t>
  </si>
  <si>
    <t>Shim</t>
  </si>
  <si>
    <t>shim</t>
  </si>
  <si>
    <t>M48</t>
  </si>
  <si>
    <t>M42</t>
  </si>
  <si>
    <t>N/A</t>
  </si>
  <si>
    <t>Screw Plate</t>
  </si>
  <si>
    <t>EF Body</t>
  </si>
  <si>
    <t>RF Body</t>
  </si>
  <si>
    <t>RF Lens</t>
  </si>
  <si>
    <t>EF lens</t>
  </si>
  <si>
    <t>2 inch</t>
  </si>
  <si>
    <t>Pegasus Falcon Rotator</t>
  </si>
  <si>
    <t>Fem M54</t>
  </si>
  <si>
    <t>1.25 inch</t>
  </si>
  <si>
    <t>LiteCrawler</t>
  </si>
  <si>
    <t>Fem M64</t>
  </si>
  <si>
    <t>screw Plate</t>
  </si>
  <si>
    <t>Male M64</t>
  </si>
  <si>
    <t>Tilt Plate</t>
  </si>
  <si>
    <t>M54</t>
  </si>
  <si>
    <t>Celestron OAG M42F Adapter</t>
  </si>
  <si>
    <t>Celestron OAG M42M Adapter</t>
  </si>
  <si>
    <t>Celestron OAG M48F Adapter</t>
  </si>
  <si>
    <t>Celestron OAG M48M Adapter</t>
  </si>
  <si>
    <t>Filter Optical Thickness (mm)</t>
  </si>
  <si>
    <t>Camera Resolution (as/pixel)</t>
  </si>
  <si>
    <t>Canon EF Camera (5D Mk 4)</t>
  </si>
  <si>
    <t>Canon R mount DSLR (R5)</t>
  </si>
  <si>
    <t>ZWO ASI 2600 (mm/mc)</t>
  </si>
  <si>
    <t>Config. Name</t>
  </si>
  <si>
    <t>Celestron 0.7x Reducer</t>
  </si>
  <si>
    <t>mono native FL</t>
  </si>
  <si>
    <t>OAG: Celestron SCT-OAG Wide Adapter [38 mm] / SCT Thread-Celestron Flange</t>
  </si>
  <si>
    <t>Imaging Notes</t>
  </si>
  <si>
    <t>Recommend bin 2x2 sampling</t>
  </si>
  <si>
    <t>OAG: Celestron OAG M48F Adapter [33 mm] / Celestron Flange-Fem M48</t>
  </si>
  <si>
    <t>Spacer: Blue Fireball M48 spacer 20mm [20 mm] / Male M48-Fem M48</t>
  </si>
  <si>
    <t>BF To go (mm)</t>
  </si>
  <si>
    <t>Tilt Plate: Gerd Neumann Tilt Plate [17.3 mm] / Male M48-Fem M48</t>
  </si>
  <si>
    <t>rotator: Pegasus Falcon Rotator [18 mm] / Fem M54-Fem M54</t>
  </si>
  <si>
    <t>Camera: ZWO ASI 2600 (mm/mc) [12.5 mm] / Screw Plate-Camera</t>
  </si>
  <si>
    <t>Tilt Plate: ZWO Tilt Plate (M42) [5 mm] / Fem M42-Screw Plate</t>
  </si>
  <si>
    <t>Rotator</t>
  </si>
  <si>
    <t>ZWO EFW 7 Pos x 2 inch (M48 filter threads) (M54F/M54F)</t>
  </si>
  <si>
    <t>mono Reducer</t>
  </si>
  <si>
    <t>Celestron 9.25, 0.7x reducer, Mono</t>
  </si>
  <si>
    <t>Reducer: Celestron 0.7x Reducer [0 mm] / SCT Thread-SCT Thread</t>
  </si>
  <si>
    <t>LiteCrawler: Moonlight LiteCrawler SCT Focus Rotater (0.8 mm travel) [70 mm] / SCT Thread-Fem M64</t>
  </si>
  <si>
    <t>Tilt Plate: Moonlight Camera Tilt Plate Sidewinder [20.32 mm] / Male M64-Fem M64</t>
  </si>
  <si>
    <t>OAG: Player One OAG (M54, screw) [17.5 mm] / Fem M54-screw Plate</t>
  </si>
  <si>
    <t>Blue Fireball M54M spacer 8mm</t>
  </si>
  <si>
    <t>Blue Fireball M54M spacer 9mm</t>
  </si>
  <si>
    <t>Moonlight M64-M54 Male Thread Output</t>
  </si>
  <si>
    <t>Blue Fireball M54 0.5 mm (black)</t>
  </si>
  <si>
    <t>Blue Fireball M54 1 mm (black)</t>
  </si>
  <si>
    <t>Adapter: Moonlight M64-M54 Male Thread Output [2 mm] / Male M64-Male M54</t>
  </si>
  <si>
    <t>ZWO poly shim M42 0.1 mm</t>
  </si>
  <si>
    <t>ZWO poly shim M42 0.2 mm</t>
  </si>
  <si>
    <t>ZWO poly shim M42 0.5 mm</t>
  </si>
  <si>
    <t>Filter: ZWO EFW 7 Pos x 2 inch (M48 filter threads) (M54F/M54F) [20 mm] / Fem M54-Fem M54</t>
  </si>
  <si>
    <t>Adapter: Blue Fireball M54M-M42M (for EFW) [2 mm] / Male M54-Male M42</t>
  </si>
  <si>
    <t>Shim: Blue Fireball M54 0.5 mm (black) [0.5 mm] / M54-shim</t>
  </si>
  <si>
    <t>Tight fit, maybe can handle the 0.5mm difference? This keeps the tilt plate on the camera so it can be easially exchanged.</t>
  </si>
  <si>
    <t>Direct screw camera to EFW. More solid, but harder to move the camera to other configurations</t>
  </si>
  <si>
    <t>Guiding</t>
  </si>
  <si>
    <t>Celestron 9.25, mono camera</t>
  </si>
  <si>
    <t>ASI2600</t>
  </si>
  <si>
    <t>Celestron 11, Native, LiteCrawler Sidewinder Camera Thread</t>
  </si>
  <si>
    <t>Orion 10" newt, MPCC</t>
  </si>
  <si>
    <t>Native Orion</t>
  </si>
  <si>
    <t>PlayerOne OAG with ASI174mm</t>
  </si>
  <si>
    <t>Adapter: Blue Fireball M54M-M54M spacer/gender change [2 mm] / Male M54-Male M54</t>
  </si>
  <si>
    <t>Shim: Blue Fireball M42 1 mm [1 mm] / M42-shim</t>
  </si>
  <si>
    <t>Celestron OAG with ASI174mm</t>
  </si>
  <si>
    <t>Recommend bin 1x1 sampling</t>
  </si>
  <si>
    <t>Focal Length (mm, f/)</t>
  </si>
  <si>
    <t>1000, f/4</t>
  </si>
  <si>
    <t>2800, f/10</t>
  </si>
  <si>
    <t>Reducer: Baader MPCC Coma Corrector (M48) [0 mm] / Male M48-N/A</t>
  </si>
  <si>
    <t>Rotator: Pegasus Falcon Rotator [18 mm] / Fem M54-Fem M54</t>
  </si>
  <si>
    <t>Adapter: Pegasus M54-M48F adapter [2 mm] / Male M54-Fem M48</t>
  </si>
  <si>
    <t>spacer: Blue Fireball M54 Spacer 4 mm [4 mm] / Male M54-Fem M54</t>
  </si>
  <si>
    <t>Pegasus M54-2 inch nose</t>
  </si>
  <si>
    <t>URL</t>
  </si>
  <si>
    <t>Do not use, included with threaded adapters</t>
  </si>
  <si>
    <t>Blue Fireball M54x0.75 Spacer Ring with 9mm Extension # S-M54-09 (agenaastro.com)</t>
  </si>
  <si>
    <t>CTU (Camera Tilting Unit) (gerdneumann.net)</t>
  </si>
  <si>
    <t>MoonLite Telescope Accessories (focuser.com)</t>
  </si>
  <si>
    <t>Use on Celestron EdgeHD11</t>
  </si>
  <si>
    <t>Baader Rowe Coma Corrector (M48)</t>
  </si>
  <si>
    <t>94.5 mm backfocus from M48 thread</t>
  </si>
  <si>
    <t>Baader Planetarium Rowe Triplet Coma Corrector for Newtonians (highpointscientific.com)</t>
  </si>
  <si>
    <t>Starizona Nexus 0.75x Newtonian Focal Reducer/Coma Corrector</t>
  </si>
  <si>
    <t>55 mm BF, image circle 29 mm for APSC sensors</t>
  </si>
  <si>
    <t>Blue Fireball 2-pc Fine-Tuning Spacer Ring Set for M54 Threads - 0.5/1.0 mm # S-SET6 (agenaastro.com)</t>
  </si>
  <si>
    <t>Blue Fireball 9-pc Fine-Tuning Spacer Ring Set for M48 Threads - 0.1 to 1.0 mm # S-SET8 (agenaastro.com)</t>
  </si>
  <si>
    <t>FHD-OAG MAX – Player One Astronomy (player-one-astronomy.com)</t>
  </si>
  <si>
    <t>Celestron OAG | Buy a Celestron Off Axis Guider 93648 Online - High Point Scientific</t>
  </si>
  <si>
    <t>Celestron Large SCT Schmidt-Cassegrain Telescope and EdgeHD Adapter for Off-Axis Guider OAG | High Point Scientific</t>
  </si>
  <si>
    <t>ZWO EFW 7-position Filter Wheel for 36mm Filters - EFW-7x36 (highpointscientific.com)</t>
  </si>
  <si>
    <t>Starizona HyperStar 9.25 V4 (525 mm, f/2.2)</t>
  </si>
  <si>
    <t>Starizona HyperStar 11 V4 (540 mm, f/1.9)</t>
  </si>
  <si>
    <t>HyperStar 11 v4 — Starizona</t>
  </si>
  <si>
    <t>Celestron Reducer Lens .7x EdgeHD 1100 (highpointscientific.com)</t>
  </si>
  <si>
    <t>Tilt Plate: Hercules M54 TiltPlate [13 mm] / Male M54-Fem M54</t>
  </si>
  <si>
    <t>Spacer: Blue Fireball M54M spacer 9mm [9 mm] / Male M54-Fem M54</t>
  </si>
  <si>
    <t>Celestron 11, Native, LiteCrawler Hercules Tilt</t>
  </si>
  <si>
    <t>Spacer: Blue Fireball M54 Spacer 4 mm [4 mm] / Male M54-Fem M54</t>
  </si>
  <si>
    <t>Celestron 11, Native, LiteCrawler Hercules Tilt V2</t>
  </si>
  <si>
    <t>Spacer: Blue Fireball M54M spacer 8mm [8 mm] / Male M54-Fem M54</t>
  </si>
  <si>
    <t>Radian 61 mm  f/4.5 Refractor - 1.25 Filter setup</t>
  </si>
  <si>
    <t>Radian Refractor for backspace testing (280 mm fl)</t>
  </si>
  <si>
    <t>280, f/4.6</t>
  </si>
  <si>
    <t>ZWO EFW 8 x 1.25 Filter Wheel</t>
  </si>
  <si>
    <t>ZWO EFW 8-position Filter Wheel for 1.25" Filters - EFW-8x1.25 (highpointscientific.com)</t>
  </si>
  <si>
    <t>ZWO ASI174MM Mini Monochrome Astronomy Camera (highpointscientific.com)</t>
  </si>
  <si>
    <t>ZWO ASI120MM-S | ZWO USB CMOS Camera | High Point Scientific</t>
  </si>
  <si>
    <t>ZWO ASI174MM | Astronomy CMOS Camera | Free Shipping from High Point (highpointscientific.com)</t>
  </si>
  <si>
    <t>ZWO ASI174mm USB3 (5.86 µm pixel)</t>
  </si>
  <si>
    <t>ZWO ASI174mm mini USB2 (5.86 µm pixel)</t>
  </si>
  <si>
    <t>ZWO ASI120mm super USB3 (3.75 µm pixel)</t>
  </si>
  <si>
    <t>Camera: ZWO ASI120mm super USB3 (3.75 µm pixel) [12.5 mm] / Fem M42-</t>
  </si>
  <si>
    <t>Filter: ZWO EFW 8 x 1.25 Filter Wheel [20 mm] / Fem M42-Fem M42</t>
  </si>
  <si>
    <t>ZWO M42 Male coupler</t>
  </si>
  <si>
    <t>Adapter: ZWO M42 Male coupler [2 mm] / Male M42-Male M42</t>
  </si>
  <si>
    <t>Adapter: M42M-M48F-16.5L [16.5 mm] / Male M42-Fem M48</t>
  </si>
  <si>
    <t>Spacer: M42  (m/f) textured 6 [6 mm] / Male M42-Fem M42</t>
  </si>
  <si>
    <t>Planitary C11 Edge SCT</t>
  </si>
  <si>
    <t>11 SCT with Barlow 2.5x</t>
  </si>
  <si>
    <t>Camera: ZWO ASI174mm USB3 (5.86 µm pixel) [6.5 mm] / Fem M42-</t>
  </si>
  <si>
    <t>2 in comp</t>
  </si>
  <si>
    <t>ASI174</t>
  </si>
  <si>
    <t>0.17 - significant oversampling</t>
  </si>
  <si>
    <t>7000 mm, f/25</t>
  </si>
  <si>
    <t>Moonlight 2 inch compression ring</t>
  </si>
  <si>
    <t>LiteCrawler: Moonlight 2 inch compression ring [10 mm] / Male M64-2 in comp</t>
  </si>
  <si>
    <t>Barlow: Barlow [62 mm] / 2 inch-2 inch</t>
  </si>
  <si>
    <t>Recommend bin 2x2 sampling on the ASI174</t>
  </si>
  <si>
    <t>bin 2x2 provies 0.35 as/pixel resolution which is slightly oversampled</t>
  </si>
  <si>
    <t>Planitary Barlow C11 Edge SCT</t>
  </si>
  <si>
    <t>11 SCT with NO Barlow</t>
  </si>
  <si>
    <t>2800 mm, f/11</t>
  </si>
  <si>
    <t>0.43 - slight oversampling</t>
  </si>
  <si>
    <t>2 inch nose to 1.25 inch compression reciever</t>
  </si>
  <si>
    <t>Orion Extension Tube</t>
  </si>
  <si>
    <t>2 inch nose</t>
  </si>
  <si>
    <t>2 inch comp</t>
  </si>
  <si>
    <t>1.25 inch comp</t>
  </si>
  <si>
    <t>Tube geometry - required for several OAG config</t>
  </si>
  <si>
    <t>planitary' geometry - will not work in some OAG configurations</t>
  </si>
  <si>
    <t>ASI174 mini</t>
  </si>
  <si>
    <t>ASI174 mm</t>
  </si>
  <si>
    <t>Sensor</t>
  </si>
  <si>
    <t>IMX174</t>
  </si>
  <si>
    <t>IMX571</t>
  </si>
  <si>
    <t>IMX290</t>
  </si>
  <si>
    <t>ARO130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</si>
</sst>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Times New Roman"/>
      <family val="2"/>
    </font>
    <font>
      <b/>
      <sz val="8"/>
      <color indexed="8"/>
      <name val="Times New Roman"/>
      <family val="2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6" fillId="9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1"/>
    </xf>
    <xf numFmtId="0" fontId="8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top" shrinkToFit="1"/>
    </xf>
    <xf numFmtId="164" fontId="3" fillId="0" borderId="1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2"/>
    </xf>
    <xf numFmtId="9" fontId="3" fillId="0" borderId="1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left" vertical="top" wrapText="1" indent="3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1"/>
    <xf numFmtId="0" fontId="4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10" fillId="3" borderId="0" xfId="3" applyFont="1"/>
    <xf numFmtId="0" fontId="11" fillId="4" borderId="0" xfId="4"/>
    <xf numFmtId="0" fontId="11" fillId="4" borderId="5" xfId="4" applyBorder="1"/>
    <xf numFmtId="0" fontId="11" fillId="4" borderId="6" xfId="4" applyBorder="1"/>
    <xf numFmtId="0" fontId="11" fillId="4" borderId="0" xfId="4" applyBorder="1" applyAlignment="1">
      <alignment horizontal="center"/>
    </xf>
    <xf numFmtId="0" fontId="11" fillId="4" borderId="8" xfId="4" applyBorder="1"/>
    <xf numFmtId="0" fontId="10" fillId="6" borderId="7" xfId="6" applyFont="1" applyBorder="1" applyAlignment="1">
      <alignment horizontal="center"/>
    </xf>
    <xf numFmtId="0" fontId="10" fillId="6" borderId="0" xfId="6" applyFont="1" applyBorder="1" applyAlignment="1">
      <alignment horizontal="center"/>
    </xf>
    <xf numFmtId="0" fontId="10" fillId="6" borderId="8" xfId="6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0" fillId="0" borderId="11" xfId="0" applyBorder="1"/>
    <xf numFmtId="0" fontId="10" fillId="4" borderId="4" xfId="4" applyFont="1" applyBorder="1" applyAlignment="1">
      <alignment horizontal="right"/>
    </xf>
    <xf numFmtId="0" fontId="10" fillId="4" borderId="7" xfId="4" applyFont="1" applyBorder="1" applyAlignment="1">
      <alignment horizontal="right"/>
    </xf>
    <xf numFmtId="0" fontId="11" fillId="7" borderId="0" xfId="7"/>
    <xf numFmtId="0" fontId="11" fillId="5" borderId="0" xfId="5"/>
    <xf numFmtId="0" fontId="11" fillId="2" borderId="0" xfId="2"/>
    <xf numFmtId="0" fontId="11" fillId="4" borderId="0" xfId="4" applyBorder="1"/>
    <xf numFmtId="0" fontId="1" fillId="0" borderId="4" xfId="0" applyFont="1" applyBorder="1"/>
    <xf numFmtId="0" fontId="0" fillId="8" borderId="7" xfId="0" applyFill="1" applyBorder="1"/>
    <xf numFmtId="0" fontId="0" fillId="8" borderId="0" xfId="0" applyFill="1"/>
    <xf numFmtId="0" fontId="0" fillId="8" borderId="8" xfId="0" applyFill="1" applyBorder="1"/>
    <xf numFmtId="0" fontId="0" fillId="8" borderId="9" xfId="0" applyFill="1" applyBorder="1"/>
    <xf numFmtId="0" fontId="1" fillId="8" borderId="10" xfId="0" applyFont="1" applyFill="1" applyBorder="1" applyAlignment="1">
      <alignment horizontal="right"/>
    </xf>
    <xf numFmtId="0" fontId="0" fillId="8" borderId="11" xfId="0" applyFill="1" applyBorder="1"/>
    <xf numFmtId="0" fontId="1" fillId="8" borderId="4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0" fillId="2" borderId="0" xfId="2" applyFont="1" applyAlignment="1">
      <alignment horizontal="center"/>
    </xf>
    <xf numFmtId="0" fontId="14" fillId="4" borderId="7" xfId="4" applyFont="1" applyBorder="1" applyAlignment="1">
      <alignment horizontal="right"/>
    </xf>
    <xf numFmtId="0" fontId="15" fillId="4" borderId="0" xfId="4" applyFont="1" applyBorder="1"/>
    <xf numFmtId="0" fontId="15" fillId="4" borderId="8" xfId="4" applyFont="1" applyBorder="1"/>
    <xf numFmtId="0" fontId="15" fillId="4" borderId="0" xfId="4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1" fillId="7" borderId="0" xfId="7" applyBorder="1" applyAlignment="1">
      <alignment horizontal="center"/>
    </xf>
    <xf numFmtId="0" fontId="0" fillId="0" borderId="10" xfId="0" applyBorder="1"/>
    <xf numFmtId="0" fontId="1" fillId="0" borderId="7" xfId="0" applyFont="1" applyBorder="1"/>
    <xf numFmtId="0" fontId="11" fillId="2" borderId="0" xfId="2" applyBorder="1"/>
    <xf numFmtId="0" fontId="15" fillId="4" borderId="0" xfId="4" applyFont="1" applyBorder="1" applyAlignment="1">
      <alignment horizontal="left"/>
    </xf>
    <xf numFmtId="0" fontId="10" fillId="7" borderId="4" xfId="7" applyFont="1" applyBorder="1" applyAlignment="1">
      <alignment horizontal="right"/>
    </xf>
    <xf numFmtId="0" fontId="10" fillId="3" borderId="4" xfId="3" applyFont="1" applyBorder="1" applyAlignment="1">
      <alignment horizontal="right"/>
    </xf>
    <xf numFmtId="0" fontId="16" fillId="9" borderId="8" xfId="8" applyBorder="1"/>
    <xf numFmtId="0" fontId="10" fillId="2" borderId="4" xfId="2" applyFont="1" applyBorder="1" applyAlignment="1">
      <alignment horizontal="right"/>
    </xf>
    <xf numFmtId="0" fontId="11" fillId="3" borderId="0" xfId="3" applyBorder="1"/>
    <xf numFmtId="0" fontId="17" fillId="0" borderId="0" xfId="0" applyFont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1" fillId="2" borderId="5" xfId="2" applyBorder="1" applyAlignment="1">
      <alignment horizontal="left" wrapText="1"/>
    </xf>
    <xf numFmtId="0" fontId="11" fillId="2" borderId="6" xfId="2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5" xfId="3" applyBorder="1" applyAlignment="1">
      <alignment horizontal="left" wrapText="1"/>
    </xf>
    <xf numFmtId="0" fontId="11" fillId="3" borderId="6" xfId="3" applyBorder="1" applyAlignment="1">
      <alignment horizontal="left" wrapText="1"/>
    </xf>
    <xf numFmtId="0" fontId="11" fillId="7" borderId="5" xfId="7" applyBorder="1" applyAlignment="1">
      <alignment horizontal="center" wrapText="1"/>
    </xf>
    <xf numFmtId="0" fontId="11" fillId="7" borderId="6" xfId="7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quotePrefix="1"/>
    <xf numFmtId="164" fontId="0" fillId="0" borderId="0" xfId="0" applyNumberFormat="1"/>
  </cellXfs>
  <cellStyles count="9">
    <cellStyle name="20% - Accent1" xfId="8" builtinId="30"/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521969</xdr:colOff>
      <xdr:row>8</xdr:row>
      <xdr:rowOff>26670</xdr:rowOff>
    </xdr:from>
    <xdr:to>
      <xdr:col>87</xdr:col>
      <xdr:colOff>151637</xdr:colOff>
      <xdr:row>59</xdr:row>
      <xdr:rowOff>100370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8D201B-ED74-4092-BB49-7B828439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17369" y="1489710"/>
          <a:ext cx="17308068" cy="94005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t Mantooth" id="{B9B429E0-84A7-4B8B-99E6-C50710E80DEC}" userId="6ea42bb9e8cbd5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3T20:39:36.80" personId="{B9B429E0-84A7-4B8B-99E6-C50710E80DEC}" id="{94422FFE-A9DC-48AB-BB91-5E0966CED3C4}">
    <text>Note: if have configurations that use this name and change it - it will 'break' the lookup and you will have to update the name in the configuration</text>
  </threadedComment>
  <threadedComment ref="A34" dT="2021-07-11T15:57:28.35" personId="{B9B429E0-84A7-4B8B-99E6-C50710E80DEC}" id="{E9C9022E-FA0C-472E-A26F-B2DCA7E2B5CE}">
    <text>45 mm external- internal thread depth (6.5) For measurements the internal thread depth should be subtracted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05-13T20:14:58.18" personId="{B9B429E0-84A7-4B8B-99E6-C50710E80DEC}" id="{1A259FDB-6866-48EB-9379-268DEDDCA2AE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D5" dT="2023-05-13T20:14:58.18" personId="{B9B429E0-84A7-4B8B-99E6-C50710E80DEC}" id="{ADC359F5-4BB1-4EEE-91EE-1065A16F2BC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G5" dT="2023-05-13T20:14:58.18" personId="{B9B429E0-84A7-4B8B-99E6-C50710E80DEC}" id="{80757D61-60B7-4A6D-A934-384D1331CD9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J5" dT="2023-05-13T20:14:58.18" personId="{B9B429E0-84A7-4B8B-99E6-C50710E80DEC}" id="{70772DC3-324B-4E83-9273-7885E32CC1F7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M5" dT="2023-05-13T20:14:58.18" personId="{B9B429E0-84A7-4B8B-99E6-C50710E80DEC}" id="{E060CB29-C4DA-4A89-A22B-6A7DCECF243F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P5" dT="2023-05-13T20:14:58.18" personId="{B9B429E0-84A7-4B8B-99E6-C50710E80DEC}" id="{8C855DD1-38A6-4717-9C12-05CBD0B3B65B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S5" dT="2023-05-13T20:14:58.18" personId="{B9B429E0-84A7-4B8B-99E6-C50710E80DEC}" id="{2AA60AB8-DFFC-4C9F-B4F6-E1687510ABF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V5" dT="2023-05-13T20:14:58.18" personId="{B9B429E0-84A7-4B8B-99E6-C50710E80DEC}" id="{2968D03B-FD61-43EC-8CF5-A638C74EE75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Y5" dT="2023-05-13T20:14:58.18" personId="{B9B429E0-84A7-4B8B-99E6-C50710E80DEC}" id="{8EAABDEA-F0F5-4EBE-A2AB-2C296C63988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B6" dT="2021-07-11T16:24:56.58" personId="{B9B429E0-84A7-4B8B-99E6-C50710E80DEC}" id="{C5D997C2-7EE5-4EF3-9550-6E7B7EE3C322}">
    <text>146.5 mm BF without filters for Celestron 9.25 Edge HD</text>
  </threadedComment>
  <threadedComment ref="E6" dT="2021-07-11T16:24:56.58" personId="{B9B429E0-84A7-4B8B-99E6-C50710E80DEC}" id="{BA53708C-4C18-4E0B-B380-EBDC918A80F3}">
    <text>146.5 mm BF without filters for Celestron 9.25 Edge HD</text>
  </threadedComment>
  <threadedComment ref="H6" dT="2021-07-11T16:24:56.58" personId="{B9B429E0-84A7-4B8B-99E6-C50710E80DEC}" id="{03A2EB95-F642-49D3-A245-BC4EBD59C11A}">
    <text>146.5 mm BF without filters for Celestron 9.25 Edge HD</text>
  </threadedComment>
  <threadedComment ref="K6" dT="2021-07-11T16:24:56.58" personId="{B9B429E0-84A7-4B8B-99E6-C50710E80DEC}" id="{E50845F5-DEDC-4058-B716-2EBF07430A27}">
    <text>146.5 mm BF without filters for Celestron 9.25 Edge HD</text>
  </threadedComment>
  <threadedComment ref="N6" dT="2021-07-11T16:24:56.58" personId="{B9B429E0-84A7-4B8B-99E6-C50710E80DEC}" id="{5806D1AF-E0D6-4671-B587-EE0044A28D09}">
    <text>146.5 mm BF without filters for Celestron 9.25 Edge HD</text>
  </threadedComment>
  <threadedComment ref="Q6" dT="2021-07-11T16:24:56.58" personId="{B9B429E0-84A7-4B8B-99E6-C50710E80DEC}" id="{75B03DBB-082F-4856-A581-0A13329855B8}">
    <text>146.5 mm BF without filters for Celestron 9.25 Edge HD</text>
  </threadedComment>
  <threadedComment ref="T6" dT="2021-07-11T16:24:56.58" personId="{B9B429E0-84A7-4B8B-99E6-C50710E80DEC}" id="{F1F16247-A0FE-40FF-8AF6-EAD22FC5FE98}">
    <text>146.5 mm BF without filters for Celestron 9.25 Edge HD</text>
  </threadedComment>
  <threadedComment ref="W6" dT="2021-07-11T16:24:56.58" personId="{B9B429E0-84A7-4B8B-99E6-C50710E80DEC}" id="{37C62793-17FD-44F3-BE08-D24D2D121AE4}">
    <text>146.5 mm BF without filters for Celestron 9.25 Edge HD</text>
  </threadedComment>
  <threadedComment ref="Z6" dT="2021-07-11T16:24:56.58" personId="{B9B429E0-84A7-4B8B-99E6-C50710E80DEC}" id="{903C3CB9-6F4B-4E62-A0A7-CD3033FD263C}">
    <text>146.5 mm BF without filters for Celestron 9.25 Edge HD</text>
  </threadedComment>
  <threadedComment ref="A7" dT="2023-02-18T21:18:31.32" personId="{B9B429E0-84A7-4B8B-99E6-C50710E80DEC}" id="{F7D24AA5-6A06-44A0-A2CD-14704D89E9EE}">
    <text xml:space="preserve">Filters have a different index of refraction than air and extend the required back focal distance, offset varies with filter thickness and material.  </text>
  </threadedComment>
  <threadedComment ref="B7" dT="2023-02-18T21:19:11.26" personId="{B9B429E0-84A7-4B8B-99E6-C50710E80DEC}" id="{926868DF-9A72-43E5-9FC6-2B53187CE9E1}">
    <text>Astronomik MaxFR filters seem to provide about 1.5 mm additional BF</text>
  </threadedComment>
  <threadedComment ref="D7" dT="2023-02-18T21:18:31.32" personId="{B9B429E0-84A7-4B8B-99E6-C50710E80DEC}" id="{B889E5D2-6F3E-477D-95C4-446E58B6946E}">
    <text xml:space="preserve">Filters have a different index of refraction than air and extend the required back focal distance, offset varies with filter thickness and material.  </text>
  </threadedComment>
  <threadedComment ref="E7" dT="2023-02-18T21:19:11.26" personId="{B9B429E0-84A7-4B8B-99E6-C50710E80DEC}" id="{F4E8BC27-AC8E-423B-8060-F42EDF2F8B00}">
    <text>Astronomik MaxFR filters seem to provide about 1.5 mm additional BF</text>
  </threadedComment>
  <threadedComment ref="G7" dT="2023-02-18T21:18:31.32" personId="{B9B429E0-84A7-4B8B-99E6-C50710E80DEC}" id="{9036E195-F407-4A60-A623-4DB3D58C03C9}">
    <text xml:space="preserve">Filters have a different index of refraction than air and extend the required back focal distance, offset varies with filter thickness and material.  </text>
  </threadedComment>
  <threadedComment ref="H7" dT="2023-02-18T21:19:11.26" personId="{B9B429E0-84A7-4B8B-99E6-C50710E80DEC}" id="{537E64FC-9838-4162-AFD8-D87EA9332279}">
    <text>Astronomik MaxFR filters seem to provide about 1.5 mm additional BF</text>
  </threadedComment>
  <threadedComment ref="J7" dT="2023-02-18T21:18:31.32" personId="{B9B429E0-84A7-4B8B-99E6-C50710E80DEC}" id="{0BACB33E-C8D7-4DB8-B110-B51F4D5BBF0D}">
    <text xml:space="preserve">Filters have a different index of refraction than air and extend the required back focal distance, offset varies with filter thickness and material.  </text>
  </threadedComment>
  <threadedComment ref="K7" dT="2023-02-18T21:19:11.26" personId="{B9B429E0-84A7-4B8B-99E6-C50710E80DEC}" id="{B33E94EB-93D7-4071-A159-71EEF36C1F9B}">
    <text>Astronomik MaxFR filters seem to provide about 1.5 mm additional BF</text>
  </threadedComment>
  <threadedComment ref="M7" dT="2023-02-18T21:18:31.32" personId="{B9B429E0-84A7-4B8B-99E6-C50710E80DEC}" id="{10A0FEF0-5DE6-4861-9BB6-3B76D28DD5E5}">
    <text xml:space="preserve">Filters have a different index of refraction than air and extend the required back focal distance, offset varies with filter thickness and material.  </text>
  </threadedComment>
  <threadedComment ref="N7" dT="2023-02-18T21:19:11.26" personId="{B9B429E0-84A7-4B8B-99E6-C50710E80DEC}" id="{1A38F8C3-B7C5-4678-82EE-560D57F532F4}">
    <text>Astronomik MaxFR filters seem to provide about 1.5 mm additional BF</text>
  </threadedComment>
  <threadedComment ref="P7" dT="2023-02-18T21:18:31.32" personId="{B9B429E0-84A7-4B8B-99E6-C50710E80DEC}" id="{0A2FA39D-71C4-49A9-A14B-33265D165053}">
    <text xml:space="preserve">Filters have a different index of refraction than air and extend the required back focal distance, offset varies with filter thickness and material.  </text>
  </threadedComment>
  <threadedComment ref="Q7" dT="2023-02-18T21:19:11.26" personId="{B9B429E0-84A7-4B8B-99E6-C50710E80DEC}" id="{D2CA44F1-97E2-447D-893D-7FAF74DE9802}">
    <text>Astronomik MaxFR filters seem to provide about 1.5 mm additional BF</text>
  </threadedComment>
  <threadedComment ref="S7" dT="2023-02-18T21:18:31.32" personId="{B9B429E0-84A7-4B8B-99E6-C50710E80DEC}" id="{6D419278-0A6F-49B6-9056-8D4B8B70E3AD}">
    <text xml:space="preserve">Filters have a different index of refraction than air and extend the required back focal distance, offset varies with filter thickness and material.  </text>
  </threadedComment>
  <threadedComment ref="T7" dT="2023-02-18T21:19:11.26" personId="{B9B429E0-84A7-4B8B-99E6-C50710E80DEC}" id="{BF0D1D4E-6DB1-4BAA-B5FC-43DF09165A0F}">
    <text>Astronomik MaxFR filters seem to provide about 1.5 mm additional BF</text>
  </threadedComment>
  <threadedComment ref="V7" dT="2023-02-18T21:18:31.32" personId="{B9B429E0-84A7-4B8B-99E6-C50710E80DEC}" id="{C39933D6-B309-4810-BBC8-4813E56B814F}">
    <text xml:space="preserve">Filters have a different index of refraction than air and extend the required back focal distance, offset varies with filter thickness and material.  </text>
  </threadedComment>
  <threadedComment ref="W7" dT="2023-02-18T21:19:11.26" personId="{B9B429E0-84A7-4B8B-99E6-C50710E80DEC}" id="{4B8C2C18-7947-41BC-957F-EB9FDBAF6A23}">
    <text>Astronomik MaxFR filters seem to provide about 1.5 mm additional BF</text>
  </threadedComment>
  <threadedComment ref="Y7" dT="2023-02-18T21:18:31.32" personId="{B9B429E0-84A7-4B8B-99E6-C50710E80DEC}" id="{F8DAD43E-D229-4B72-8176-2099907CFCBC}">
    <text xml:space="preserve">Filters have a different index of refraction than air and extend the required back focal distance, offset varies with filter thickness and material.  </text>
  </threadedComment>
  <threadedComment ref="Z7" dT="2023-02-18T21:19:11.26" personId="{B9B429E0-84A7-4B8B-99E6-C50710E80DEC}" id="{C7C6958A-C9FD-4465-9C03-35314E1BBC46}">
    <text>Astronomik MaxFR filters seem to provide about 1.5 mm additional BF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" dT="2021-07-11T16:24:56.58" personId="{B9B429E0-84A7-4B8B-99E6-C50710E80DEC}" id="{30D7F4DE-B1AE-4D74-BADE-E3387F82B8B4}">
    <text>146.5 without filters</text>
  </threadedComment>
  <threadedComment ref="K3" dT="2021-07-11T16:24:56.58" personId="{B9B429E0-84A7-4B8B-99E6-C50710E80DEC}" id="{ED85087A-CFC7-438D-9B13-1B8D04F2AF05}">
    <text>146.5 without filters</text>
  </threadedComment>
  <threadedComment ref="N3" dT="2021-07-11T16:24:56.58" personId="{B9B429E0-84A7-4B8B-99E6-C50710E80DEC}" id="{FD59E7A7-9F59-4316-9A25-A7DDD7CA7508}">
    <text>146.5 without filters</text>
  </threadedComment>
  <threadedComment ref="Q3" dT="2021-07-11T16:24:56.58" personId="{B9B429E0-84A7-4B8B-99E6-C50710E80DEC}" id="{2724A3F0-6364-4136-905C-0C33B898683D}">
    <text>146.5 without filters</text>
  </threadedComment>
  <threadedComment ref="T3" dT="2021-07-11T16:24:56.58" personId="{B9B429E0-84A7-4B8B-99E6-C50710E80DEC}" id="{551AA1D4-67EC-4F99-962D-7237BB4F3F8B}">
    <text>146.5 without filters</text>
  </threadedComment>
  <threadedComment ref="W3" dT="2021-07-11T16:24:56.58" personId="{B9B429E0-84A7-4B8B-99E6-C50710E80DEC}" id="{66A1592A-7E45-473C-84EA-E6B4C56CF43C}">
    <text>146.5 without filters</text>
  </threadedComment>
  <threadedComment ref="Z3" dT="2021-07-11T16:24:56.58" personId="{B9B429E0-84A7-4B8B-99E6-C50710E80DEC}" id="{CFDF4CE7-4E18-4946-84C7-A09FBE273453}">
    <text>146.5 without filters</text>
  </threadedComment>
  <threadedComment ref="AC3" dT="2021-07-11T16:24:56.58" personId="{B9B429E0-84A7-4B8B-99E6-C50710E80DEC}" id="{9159CAAD-2D7C-4DFA-B977-BA84277781D4}">
    <text>146.5 without filters</text>
  </threadedComment>
  <threadedComment ref="AF3" dT="2021-07-11T16:24:56.58" personId="{B9B429E0-84A7-4B8B-99E6-C50710E80DEC}" id="{B4FCF414-30A8-4C43-89E8-14930513F1B3}">
    <text>59.7 without filters - with radian this was too short</text>
  </threadedComment>
  <threadedComment ref="AI3" dT="2021-07-11T16:24:56.58" personId="{B9B429E0-84A7-4B8B-99E6-C50710E80DEC}" id="{A5ADC203-CDA3-4944-A9EF-6577B9A3ABC7}">
    <text>59.7 without filters - with radian this was too short</text>
  </threadedComment>
  <threadedComment ref="AL3" dT="2022-02-20T20:57:12.57" personId="{B9B429E0-84A7-4B8B-99E6-C50710E80DEC}" id="{48EC6E80-85B7-4110-BF07-CE0B059C4913}">
    <text>91.5 mm + 1 mm optical</text>
  </threadedComment>
  <threadedComment ref="AO3" dT="2021-07-11T16:24:56.58" personId="{B9B429E0-84A7-4B8B-99E6-C50710E80DEC}" id="{3736670B-D8E5-47CD-B2E7-01CC1D8727B8}">
    <text>146.5 without filters</text>
  </threadedComment>
  <threadedComment ref="AU3" dT="2021-07-11T16:24:56.58" personId="{B9B429E0-84A7-4B8B-99E6-C50710E80DEC}" id="{ABB57FBB-0950-40FE-9CB2-D7940FA8AA9D}">
    <text>146.5 without filters</text>
  </threadedComment>
  <threadedComment ref="BA3" dT="2021-07-11T16:24:56.58" personId="{B9B429E0-84A7-4B8B-99E6-C50710E80DEC}" id="{418CA673-7405-4B36-A438-386A3D5A17C7}">
    <text>146.5 without filters</text>
  </threadedComment>
  <threadedComment ref="BD3" dT="2021-07-11T16:24:56.58" personId="{B9B429E0-84A7-4B8B-99E6-C50710E80DEC}" id="{B75FFA7E-4EFE-42F5-819F-069D593665CE}">
    <text>146.5 without filters</text>
  </threadedComment>
  <threadedComment ref="B9" dT="2021-07-11T15:57:28.35" personId="{B9B429E0-84A7-4B8B-99E6-C50710E80DEC}" id="{8D05C8B2-898B-4987-98DB-11DF267B4FBF}">
    <text>45 mm external- internal thread depth (6.5) For measurements the internal thread depth should be subtracted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aastro.com/blue-fireball-2-pc-fine-tuning-spacer-ring-set-for-m54-threads-s-set6.html" TargetMode="External"/><Relationship Id="rId13" Type="http://schemas.openxmlformats.org/officeDocument/2006/relationships/hyperlink" Target="https://agenaastro.com/blue-fireball-9-pc-fine-tuning-spacer-ring-set-for-m48-threads-0-1-to-1-0-mm-s-set8.html" TargetMode="External"/><Relationship Id="rId18" Type="http://schemas.openxmlformats.org/officeDocument/2006/relationships/hyperlink" Target="https://www.highpointscientific.com/celestron-off-axis-guider-93648" TargetMode="External"/><Relationship Id="rId26" Type="http://schemas.openxmlformats.org/officeDocument/2006/relationships/hyperlink" Target="https://www.highpointscientific.com/zwo-asi174mm-usb-3-cmos-monochrome-camera" TargetMode="External"/><Relationship Id="rId3" Type="http://schemas.openxmlformats.org/officeDocument/2006/relationships/hyperlink" Target="https://focuser.com/products.php" TargetMode="External"/><Relationship Id="rId21" Type="http://schemas.openxmlformats.org/officeDocument/2006/relationships/hyperlink" Target="https://starizona.com/products/hyperstar-c11-v4" TargetMode="External"/><Relationship Id="rId7" Type="http://schemas.openxmlformats.org/officeDocument/2006/relationships/hyperlink" Target="https://starizona.com/products/starizona-nexus-0-75x-newtonian-focal-reducer-coma-corrector" TargetMode="External"/><Relationship Id="rId12" Type="http://schemas.openxmlformats.org/officeDocument/2006/relationships/hyperlink" Target="https://agenaastro.com/blue-fireball-9-pc-fine-tuning-spacer-ring-set-for-m48-threads-0-1-to-1-0-mm-s-set8.html" TargetMode="External"/><Relationship Id="rId17" Type="http://schemas.openxmlformats.org/officeDocument/2006/relationships/hyperlink" Target="https://www.highpointscientific.com/celestron-off-axis-guider-93648" TargetMode="External"/><Relationship Id="rId25" Type="http://schemas.openxmlformats.org/officeDocument/2006/relationships/hyperlink" Target="https://www.highpointscientific.com/zwo-asi120mm-s-super-speed-monochrome-cmos-camera" TargetMode="External"/><Relationship Id="rId2" Type="http://schemas.openxmlformats.org/officeDocument/2006/relationships/hyperlink" Target="https://www.gerdneumann.net/english/astrofotografie-parts-astrophotography/ctu-camera-tilting-unit.html" TargetMode="External"/><Relationship Id="rId16" Type="http://schemas.openxmlformats.org/officeDocument/2006/relationships/hyperlink" Target="https://www.highpointscientific.com/celestron-off-axis-guider-93648" TargetMode="External"/><Relationship Id="rId20" Type="http://schemas.openxmlformats.org/officeDocument/2006/relationships/hyperlink" Target="https://www.highpointscientific.com/zwo-efw-7-position-filter-wheel-for-36mm-filters-efw-7x36-ii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agenaastro.com/blue-fireball-m54x0-75-spacer-ring-with-9mm-extension.html" TargetMode="External"/><Relationship Id="rId6" Type="http://schemas.openxmlformats.org/officeDocument/2006/relationships/hyperlink" Target="https://www.highpointscientific.com/baader-planetarium-rowe-coma-corrector-for-newtonians-triplet-design-long-back-focus-rcc-i" TargetMode="External"/><Relationship Id="rId11" Type="http://schemas.openxmlformats.org/officeDocument/2006/relationships/hyperlink" Target="https://agenaastro.com/blue-fireball-9-pc-fine-tuning-spacer-ring-set-for-m48-threads-0-1-to-1-0-mm-s-set8.html" TargetMode="External"/><Relationship Id="rId24" Type="http://schemas.openxmlformats.org/officeDocument/2006/relationships/hyperlink" Target="https://www.highpointscientific.com/zwo-asi174mm-monochrome-mini-astronomy-camera-asi174mini" TargetMode="External"/><Relationship Id="rId5" Type="http://schemas.openxmlformats.org/officeDocument/2006/relationships/hyperlink" Target="https://focuser.com/products.php" TargetMode="External"/><Relationship Id="rId15" Type="http://schemas.openxmlformats.org/officeDocument/2006/relationships/hyperlink" Target="https://www.highpointscientific.com/celestron-off-axis-guider-93648" TargetMode="External"/><Relationship Id="rId23" Type="http://schemas.openxmlformats.org/officeDocument/2006/relationships/hyperlink" Target="https://www.highpointscientific.com/zwo-efw-8-position-filter-wheel-for-1-25-inch-filters-efw-8x1-2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agenaastro.com/blue-fireball-9-pc-fine-tuning-spacer-ring-set-for-m48-threads-0-1-to-1-0-mm-s-set8.html" TargetMode="External"/><Relationship Id="rId19" Type="http://schemas.openxmlformats.org/officeDocument/2006/relationships/hyperlink" Target="https://www.highpointscientific.com/celestron-large-sct-and-edgehd-adapter-v2-for-off-axis-guider-93666" TargetMode="External"/><Relationship Id="rId4" Type="http://schemas.openxmlformats.org/officeDocument/2006/relationships/hyperlink" Target="https://focuser.com/products.php" TargetMode="External"/><Relationship Id="rId9" Type="http://schemas.openxmlformats.org/officeDocument/2006/relationships/hyperlink" Target="https://agenaastro.com/blue-fireball-2-pc-fine-tuning-spacer-ring-set-for-m54-threads-s-set6.html" TargetMode="External"/><Relationship Id="rId14" Type="http://schemas.openxmlformats.org/officeDocument/2006/relationships/hyperlink" Target="https://player-one-astronomy.com/product/fhd-oag-max/" TargetMode="External"/><Relationship Id="rId22" Type="http://schemas.openxmlformats.org/officeDocument/2006/relationships/hyperlink" Target="https://www.highpointscientific.com/celestron-reducer-lens-7x-edgehd-1100-94241" TargetMode="External"/><Relationship Id="rId27" Type="http://schemas.openxmlformats.org/officeDocument/2006/relationships/printerSettings" Target="../printerSettings/printerSettings1.bin"/><Relationship Id="rId30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CE67-5BC0-47BB-AAC9-975D59219EB9}">
  <dimension ref="A1:H92"/>
  <sheetViews>
    <sheetView workbookViewId="0">
      <selection activeCell="F16" sqref="F16"/>
    </sheetView>
  </sheetViews>
  <sheetFormatPr defaultRowHeight="14.5" x14ac:dyDescent="0.35"/>
  <cols>
    <col min="1" max="1" width="48.08984375" bestFit="1" customWidth="1"/>
    <col min="2" max="2" width="11.90625" bestFit="1" customWidth="1"/>
    <col min="4" max="5" width="14.54296875" bestFit="1" customWidth="1"/>
    <col min="6" max="6" width="85.81640625" bestFit="1" customWidth="1"/>
    <col min="7" max="7" width="45.1796875" customWidth="1"/>
    <col min="8" max="8" width="31.54296875" customWidth="1"/>
  </cols>
  <sheetData>
    <row r="1" spans="1:8" s="56" customFormat="1" x14ac:dyDescent="0.35">
      <c r="A1" s="56" t="s">
        <v>110</v>
      </c>
      <c r="B1" s="56" t="s">
        <v>111</v>
      </c>
      <c r="C1" s="56" t="s">
        <v>150</v>
      </c>
      <c r="D1" s="56" t="s">
        <v>245</v>
      </c>
      <c r="E1" s="56" t="s">
        <v>246</v>
      </c>
      <c r="F1" s="56" t="s">
        <v>250</v>
      </c>
      <c r="G1" s="56" t="s">
        <v>0</v>
      </c>
      <c r="H1" s="56" t="s">
        <v>352</v>
      </c>
    </row>
    <row r="2" spans="1:8" x14ac:dyDescent="0.35">
      <c r="A2" t="s">
        <v>412</v>
      </c>
      <c r="B2">
        <v>10</v>
      </c>
      <c r="C2" t="s">
        <v>258</v>
      </c>
      <c r="D2" t="s">
        <v>414</v>
      </c>
      <c r="E2" t="s">
        <v>416</v>
      </c>
      <c r="F2" t="str">
        <f xml:space="preserve"> C2 &amp; ": " &amp; A2 &amp; " [" &amp; B2 &amp; " mm] / " &amp; D2 &amp; "-" &amp; E2</f>
        <v>Adapter: 2 inch nose to 1.25 inch compression reciever [10 mm] / 2 inch nose-1.25 inch comp</v>
      </c>
    </row>
    <row r="3" spans="1:8" x14ac:dyDescent="0.35">
      <c r="A3" t="s">
        <v>268</v>
      </c>
      <c r="B3">
        <v>2</v>
      </c>
      <c r="C3" t="s">
        <v>258</v>
      </c>
      <c r="D3" t="s">
        <v>257</v>
      </c>
      <c r="E3" t="s">
        <v>252</v>
      </c>
      <c r="F3" t="str">
        <f xml:space="preserve"> C3 &amp; ": " &amp; A3 &amp; " [" &amp; B3 &amp; " mm] / " &amp; D3 &amp; "-" &amp; E3</f>
        <v>Adapter: Blue Fireball M54M-M42M (for EFW) [2 mm] / Male M54-Male M42</v>
      </c>
    </row>
    <row r="4" spans="1:8" x14ac:dyDescent="0.35">
      <c r="A4" t="s">
        <v>216</v>
      </c>
      <c r="B4">
        <v>2</v>
      </c>
      <c r="C4" t="s">
        <v>258</v>
      </c>
      <c r="D4" t="s">
        <v>257</v>
      </c>
      <c r="E4" t="s">
        <v>257</v>
      </c>
      <c r="F4" t="str">
        <f xml:space="preserve"> C4 &amp; ": " &amp; A4 &amp; " [" &amp; B4 &amp; " mm] / " &amp; D4 &amp; "-" &amp; E4</f>
        <v>Adapter: Blue Fireball M54M-M54M spacer/gender change [2 mm] / Male M54-Male M54</v>
      </c>
    </row>
    <row r="5" spans="1:8" x14ac:dyDescent="0.35">
      <c r="A5" t="s">
        <v>115</v>
      </c>
      <c r="B5">
        <v>16.5</v>
      </c>
      <c r="C5" t="s">
        <v>258</v>
      </c>
      <c r="D5" t="s">
        <v>252</v>
      </c>
      <c r="E5" t="s">
        <v>249</v>
      </c>
      <c r="F5" t="str">
        <f xml:space="preserve"> C5 &amp; ": " &amp; A5 &amp; " [" &amp; B5 &amp; " mm] / " &amp; D5 &amp; "-" &amp; E5</f>
        <v>Adapter: M42M-M48F-16.5L [16.5 mm] / Male M42-Fem M48</v>
      </c>
    </row>
    <row r="6" spans="1:8" x14ac:dyDescent="0.35">
      <c r="A6" t="s">
        <v>146</v>
      </c>
      <c r="B6">
        <v>16.5</v>
      </c>
      <c r="C6" t="s">
        <v>258</v>
      </c>
      <c r="D6" t="s">
        <v>249</v>
      </c>
      <c r="E6" t="s">
        <v>252</v>
      </c>
      <c r="F6" t="str">
        <f xml:space="preserve"> C6 &amp; ": " &amp; A6 &amp; " [" &amp; B6 &amp; " mm] / " &amp; D6 &amp; "-" &amp; E6</f>
        <v>Adapter: M48F/M42M 16.6 L [16.5 mm] / Fem M48-Male M42</v>
      </c>
    </row>
    <row r="7" spans="1:8" x14ac:dyDescent="0.35">
      <c r="A7" t="s">
        <v>267</v>
      </c>
      <c r="B7">
        <v>2</v>
      </c>
      <c r="C7" t="s">
        <v>258</v>
      </c>
      <c r="D7" t="s">
        <v>257</v>
      </c>
      <c r="E7" t="s">
        <v>249</v>
      </c>
      <c r="F7" t="str">
        <f xml:space="preserve"> C7 &amp; ": " &amp; A7 &amp; " [" &amp; B7 &amp; " mm] / " &amp; D7 &amp; "-" &amp; E7</f>
        <v>Adapter: M54M-M48F (for ZWO EFW) [2 mm] / Male M54-Fem M48</v>
      </c>
    </row>
    <row r="8" spans="1:8" x14ac:dyDescent="0.35">
      <c r="A8" t="s">
        <v>321</v>
      </c>
      <c r="B8">
        <v>2</v>
      </c>
      <c r="C8" t="s">
        <v>258</v>
      </c>
      <c r="D8" t="s">
        <v>286</v>
      </c>
      <c r="E8" t="s">
        <v>257</v>
      </c>
      <c r="F8" t="str">
        <f xml:space="preserve"> C8 &amp; ": " &amp; A8 &amp; " [" &amp; B8 &amp; " mm] / " &amp; D8 &amp; "-" &amp; E8</f>
        <v>Adapter: Moonlight M64-M54 Male Thread Output [2 mm] / Male M64-Male M54</v>
      </c>
      <c r="H8" s="23" t="s">
        <v>356</v>
      </c>
    </row>
    <row r="9" spans="1:8" x14ac:dyDescent="0.35">
      <c r="A9" t="s">
        <v>351</v>
      </c>
      <c r="B9">
        <v>2</v>
      </c>
      <c r="C9" t="s">
        <v>258</v>
      </c>
      <c r="D9" t="s">
        <v>279</v>
      </c>
      <c r="E9" t="s">
        <v>257</v>
      </c>
      <c r="F9" t="str">
        <f xml:space="preserve"> C9 &amp; ": " &amp; A9 &amp; " [" &amp; B9 &amp; " mm] / " &amp; D9 &amp; "-" &amp; E9</f>
        <v>Adapter: Pegasus M54-2 inch nose [2 mm] / 2 inch-Male M54</v>
      </c>
    </row>
    <row r="10" spans="1:8" x14ac:dyDescent="0.35">
      <c r="A10" t="s">
        <v>212</v>
      </c>
      <c r="B10">
        <v>2</v>
      </c>
      <c r="C10" t="s">
        <v>258</v>
      </c>
      <c r="D10" t="s">
        <v>257</v>
      </c>
      <c r="E10" t="s">
        <v>249</v>
      </c>
      <c r="F10" t="str">
        <f xml:space="preserve"> C10 &amp; ": " &amp; A10 &amp; " [" &amp; B10 &amp; " mm] / " &amp; D10 &amp; "-" &amp; E10</f>
        <v>Adapter: Pegasus M54-M48F adapter [2 mm] / Male M54-Fem M48</v>
      </c>
    </row>
    <row r="11" spans="1:8" x14ac:dyDescent="0.35">
      <c r="A11" t="s">
        <v>213</v>
      </c>
      <c r="B11">
        <v>2</v>
      </c>
      <c r="C11" t="s">
        <v>258</v>
      </c>
      <c r="D11" t="s">
        <v>257</v>
      </c>
      <c r="E11" t="s">
        <v>251</v>
      </c>
      <c r="F11" t="str">
        <f xml:space="preserve"> C11 &amp; ": " &amp; A11 &amp; " [" &amp; B11 &amp; " mm] / " &amp; D11 &amp; "-" &amp; E11</f>
        <v>Adapter: Pegasus M54-M48M adapter [2 mm] / Male M54-Male M48</v>
      </c>
    </row>
    <row r="12" spans="1:8" x14ac:dyDescent="0.35">
      <c r="A12" t="s">
        <v>392</v>
      </c>
      <c r="B12">
        <v>2</v>
      </c>
      <c r="C12" t="s">
        <v>258</v>
      </c>
      <c r="D12" t="s">
        <v>252</v>
      </c>
      <c r="E12" t="s">
        <v>252</v>
      </c>
      <c r="F12" t="str">
        <f xml:space="preserve"> C12 &amp; ": " &amp; A12 &amp; " [" &amp; B12 &amp; " mm] / " &amp; D12 &amp; "-" &amp; E12</f>
        <v>Adapter: ZWO M42 Male coupler [2 mm] / Male M42-Male M42</v>
      </c>
    </row>
    <row r="13" spans="1:8" x14ac:dyDescent="0.35">
      <c r="A13" t="s">
        <v>167</v>
      </c>
      <c r="B13">
        <v>62</v>
      </c>
      <c r="C13" t="s">
        <v>167</v>
      </c>
      <c r="D13" t="s">
        <v>279</v>
      </c>
      <c r="E13" t="s">
        <v>279</v>
      </c>
      <c r="F13" t="str">
        <f xml:space="preserve"> C13 &amp; ": " &amp; A13 &amp; " [" &amp; B13 &amp; " mm] / " &amp; D13 &amp; "-" &amp; E13</f>
        <v>Barlow: Barlow [62 mm] / 2 inch-2 inch</v>
      </c>
    </row>
    <row r="14" spans="1:8" x14ac:dyDescent="0.35">
      <c r="A14" t="s">
        <v>295</v>
      </c>
      <c r="B14">
        <v>55</v>
      </c>
      <c r="C14" t="s">
        <v>90</v>
      </c>
      <c r="D14" t="s">
        <v>275</v>
      </c>
      <c r="E14" t="s">
        <v>273</v>
      </c>
      <c r="F14" t="str">
        <f xml:space="preserve"> C14 &amp; ": " &amp; A14 &amp; " [" &amp; B14 &amp; " mm] / " &amp; D14 &amp; "-" &amp; E14</f>
        <v>Camera: Canon EF Camera (5D Mk 4) [55 mm] / EF Body-N/A</v>
      </c>
    </row>
    <row r="15" spans="1:8" x14ac:dyDescent="0.35">
      <c r="A15" t="s">
        <v>149</v>
      </c>
      <c r="B15">
        <v>44</v>
      </c>
      <c r="C15" t="s">
        <v>90</v>
      </c>
      <c r="D15" t="s">
        <v>275</v>
      </c>
      <c r="E15" t="s">
        <v>273</v>
      </c>
      <c r="F15" t="str">
        <f xml:space="preserve"> C15 &amp; ": " &amp; A15 &amp; " [" &amp; B15 &amp; " mm] / " &amp; D15 &amp; "-" &amp; E15</f>
        <v>Camera: Canon EF DSLR [44 mm] / EF Body-N/A</v>
      </c>
    </row>
    <row r="16" spans="1:8" x14ac:dyDescent="0.35">
      <c r="A16" t="s">
        <v>156</v>
      </c>
      <c r="B16">
        <v>23.5</v>
      </c>
      <c r="C16" t="s">
        <v>90</v>
      </c>
      <c r="D16" t="s">
        <v>275</v>
      </c>
      <c r="E16" t="s">
        <v>277</v>
      </c>
      <c r="F16" t="str">
        <f xml:space="preserve"> C16 &amp; ": " &amp; A16 &amp; " [" &amp; B16 &amp; " mm] / " &amp; D16 &amp; "-" &amp; E16</f>
        <v>Camera: Canon EF-RF mount conversion [23.5 mm] / EF Body-RF Lens</v>
      </c>
    </row>
    <row r="17" spans="1:8" x14ac:dyDescent="0.35">
      <c r="A17" t="s">
        <v>296</v>
      </c>
      <c r="B17">
        <v>20</v>
      </c>
      <c r="C17" t="s">
        <v>90</v>
      </c>
      <c r="D17" t="s">
        <v>276</v>
      </c>
      <c r="E17" t="s">
        <v>273</v>
      </c>
      <c r="F17" t="str">
        <f xml:space="preserve"> C17 &amp; ": " &amp; A17 &amp; " [" &amp; B17 &amp; " mm] / " &amp; D17 &amp; "-" &amp; E17</f>
        <v>Camera: Canon R mount DSLR (R5) [20 mm] / RF Body-N/A</v>
      </c>
    </row>
    <row r="18" spans="1:8" x14ac:dyDescent="0.35">
      <c r="A18" t="s">
        <v>297</v>
      </c>
      <c r="B18">
        <v>12.5</v>
      </c>
      <c r="C18" t="s">
        <v>90</v>
      </c>
      <c r="D18" t="s">
        <v>274</v>
      </c>
      <c r="E18" t="s">
        <v>90</v>
      </c>
      <c r="F18" t="str">
        <f xml:space="preserve"> C18 &amp; ": " &amp; A18 &amp; " [" &amp; B18 &amp; " mm] / " &amp; D18 &amp; "-" &amp; E18</f>
        <v>Camera: ZWO ASI 2600 (mm/mc) [12.5 mm] / Screw Plate-Camera</v>
      </c>
    </row>
    <row r="19" spans="1:8" x14ac:dyDescent="0.35">
      <c r="A19" t="s">
        <v>389</v>
      </c>
      <c r="B19">
        <v>12.5</v>
      </c>
      <c r="C19" t="s">
        <v>90</v>
      </c>
      <c r="D19" t="s">
        <v>248</v>
      </c>
      <c r="F19" t="str">
        <f xml:space="preserve"> C19 &amp; ": " &amp; A19 &amp; " [" &amp; B19 &amp; " mm] / " &amp; D19 &amp; "-" &amp; E19</f>
        <v>Camera: ZWO ASI120mm super USB3 (3.75 µm pixel) [12.5 mm] / Fem M42-</v>
      </c>
      <c r="H19" s="23" t="s">
        <v>385</v>
      </c>
    </row>
    <row r="20" spans="1:8" x14ac:dyDescent="0.35">
      <c r="A20" t="s">
        <v>388</v>
      </c>
      <c r="B20">
        <v>8.5</v>
      </c>
      <c r="C20" t="s">
        <v>90</v>
      </c>
      <c r="D20" t="s">
        <v>248</v>
      </c>
      <c r="F20" t="str">
        <f xml:space="preserve"> C20 &amp; ": " &amp; A20 &amp; " [" &amp; B20 &amp; " mm] / " &amp; D20 &amp; "-" &amp; E20</f>
        <v>Camera: ZWO ASI174mm mini USB2 (5.86 µm pixel) [8.5 mm] / Fem M42-</v>
      </c>
      <c r="G20" t="s">
        <v>417</v>
      </c>
      <c r="H20" s="23" t="s">
        <v>384</v>
      </c>
    </row>
    <row r="21" spans="1:8" x14ac:dyDescent="0.35">
      <c r="A21" t="s">
        <v>387</v>
      </c>
      <c r="B21">
        <v>6.5</v>
      </c>
      <c r="C21" t="s">
        <v>90</v>
      </c>
      <c r="D21" t="s">
        <v>248</v>
      </c>
      <c r="F21" t="str">
        <f xml:space="preserve"> C21 &amp; ": " &amp; A21 &amp; " [" &amp; B21 &amp; " mm] / " &amp; D21 &amp; "-" &amp; E21</f>
        <v>Camera: ZWO ASI174mm USB3 (5.86 µm pixel) [6.5 mm] / Fem M42-</v>
      </c>
      <c r="G21" s="105" t="s">
        <v>418</v>
      </c>
      <c r="H21" s="23" t="s">
        <v>386</v>
      </c>
    </row>
    <row r="22" spans="1:8" x14ac:dyDescent="0.35">
      <c r="A22" t="s">
        <v>192</v>
      </c>
      <c r="B22">
        <v>17.5</v>
      </c>
      <c r="C22" t="s">
        <v>153</v>
      </c>
      <c r="D22" t="s">
        <v>251</v>
      </c>
      <c r="E22" t="s">
        <v>249</v>
      </c>
      <c r="F22" t="str">
        <f xml:space="preserve"> C22 &amp; ": " &amp; A22 &amp; " [" &amp; B22 &amp; " mm] / " &amp; D22 &amp; "-" &amp; E22</f>
        <v>Filter: Starizona Filter Drawer (M48M) [17.5 mm] / Male M48-Fem M48</v>
      </c>
    </row>
    <row r="23" spans="1:8" x14ac:dyDescent="0.35">
      <c r="A23" t="s">
        <v>312</v>
      </c>
      <c r="B23">
        <v>20</v>
      </c>
      <c r="C23" t="s">
        <v>153</v>
      </c>
      <c r="D23" t="s">
        <v>281</v>
      </c>
      <c r="E23" t="s">
        <v>281</v>
      </c>
      <c r="F23" t="str">
        <f xml:space="preserve"> C23 &amp; ": " &amp; A23 &amp; " [" &amp; B23 &amp; " mm] / " &amp; D23 &amp; "-" &amp; E23</f>
        <v>Filter: ZWO EFW 7 Pos x 2 inch (M48 filter threads) (M54F/M54F) [20 mm] / Fem M54-Fem M54</v>
      </c>
      <c r="H23" s="23" t="s">
        <v>368</v>
      </c>
    </row>
    <row r="24" spans="1:8" x14ac:dyDescent="0.35">
      <c r="A24" t="s">
        <v>382</v>
      </c>
      <c r="B24">
        <v>20</v>
      </c>
      <c r="C24" t="s">
        <v>153</v>
      </c>
      <c r="D24" t="s">
        <v>248</v>
      </c>
      <c r="E24" t="s">
        <v>248</v>
      </c>
      <c r="F24" t="str">
        <f xml:space="preserve"> C24 &amp; ": " &amp; A24 &amp; " [" &amp; B24 &amp; " mm] / " &amp; D24 &amp; "-" &amp; E24</f>
        <v>Filter: ZWO EFW 8 x 1.25 Filter Wheel [20 mm] / Fem M42-Fem M42</v>
      </c>
      <c r="H24" s="23" t="s">
        <v>383</v>
      </c>
    </row>
    <row r="25" spans="1:8" x14ac:dyDescent="0.35">
      <c r="A25" t="s">
        <v>134</v>
      </c>
      <c r="B25">
        <v>21</v>
      </c>
      <c r="C25" t="s">
        <v>153</v>
      </c>
      <c r="D25" t="s">
        <v>248</v>
      </c>
      <c r="E25" t="s">
        <v>252</v>
      </c>
      <c r="F25" t="str">
        <f xml:space="preserve"> C25 &amp; ": " &amp; A25 &amp; " [" &amp; B25 &amp; " mm] / " &amp; D25 &amp; "-" &amp; E25</f>
        <v>Filter: ZWO Filter drawer (M42F/M42M) [21 mm] / Fem M42-Male M42</v>
      </c>
    </row>
    <row r="26" spans="1:8" x14ac:dyDescent="0.35">
      <c r="A26" t="s">
        <v>403</v>
      </c>
      <c r="B26">
        <v>10</v>
      </c>
      <c r="C26" t="s">
        <v>283</v>
      </c>
      <c r="D26" t="s">
        <v>286</v>
      </c>
      <c r="E26" t="s">
        <v>399</v>
      </c>
      <c r="F26" t="str">
        <f xml:space="preserve"> C26 &amp; ": " &amp; A26 &amp; " [" &amp; B26 &amp; " mm] / " &amp; D26 &amp; "-" &amp; E26</f>
        <v>LiteCrawler: Moonlight 2 inch compression ring [10 mm] / Male M64-2 in comp</v>
      </c>
    </row>
    <row r="27" spans="1:8" x14ac:dyDescent="0.35">
      <c r="A27" t="s">
        <v>228</v>
      </c>
      <c r="B27">
        <v>70</v>
      </c>
      <c r="C27" t="s">
        <v>283</v>
      </c>
      <c r="D27" t="s">
        <v>253</v>
      </c>
      <c r="E27" t="s">
        <v>284</v>
      </c>
      <c r="F27" t="str">
        <f xml:space="preserve"> C27 &amp; ": " &amp; A27 &amp; " [" &amp; B27 &amp; " mm] / " &amp; D27 &amp; "-" &amp; E27</f>
        <v>LiteCrawler: Moonlight LiteCrawler SCT Focus Rotater (0.8 mm travel) [70 mm] / SCT Thread-Fem M64</v>
      </c>
      <c r="G27" t="s">
        <v>357</v>
      </c>
      <c r="H27" s="23" t="s">
        <v>356</v>
      </c>
    </row>
    <row r="28" spans="1:8" x14ac:dyDescent="0.35">
      <c r="A28" t="s">
        <v>112</v>
      </c>
      <c r="B28">
        <v>29</v>
      </c>
      <c r="C28" t="s">
        <v>88</v>
      </c>
      <c r="D28" t="s">
        <v>247</v>
      </c>
      <c r="E28" t="s">
        <v>247</v>
      </c>
      <c r="F28" t="str">
        <f xml:space="preserve"> C28 &amp; ": " &amp; A28 &amp; " [" &amp; B28 &amp; " mm] / " &amp; D28 &amp; "-" &amp; E28</f>
        <v>OAG: Celestron OAG Body [29 mm] / Celestron Flange-Celestron Flange</v>
      </c>
      <c r="G28" t="s">
        <v>353</v>
      </c>
      <c r="H28" s="23" t="s">
        <v>366</v>
      </c>
    </row>
    <row r="29" spans="1:8" x14ac:dyDescent="0.35">
      <c r="A29" t="s">
        <v>289</v>
      </c>
      <c r="B29">
        <f>29+4</f>
        <v>33</v>
      </c>
      <c r="C29" t="s">
        <v>88</v>
      </c>
      <c r="D29" t="s">
        <v>247</v>
      </c>
      <c r="E29" t="s">
        <v>248</v>
      </c>
      <c r="F29" t="str">
        <f xml:space="preserve"> C29 &amp; ": " &amp; A29 &amp; " [" &amp; B29 &amp; " mm] / " &amp; D29 &amp; "-" &amp; E29</f>
        <v>OAG: Celestron OAG M42F Adapter [33 mm] / Celestron Flange-Fem M42</v>
      </c>
      <c r="H29" s="23" t="s">
        <v>366</v>
      </c>
    </row>
    <row r="30" spans="1:8" x14ac:dyDescent="0.35">
      <c r="A30" t="s">
        <v>290</v>
      </c>
      <c r="B30">
        <v>41.5</v>
      </c>
      <c r="C30" t="s">
        <v>88</v>
      </c>
      <c r="D30" t="s">
        <v>247</v>
      </c>
      <c r="E30" t="s">
        <v>252</v>
      </c>
      <c r="F30" t="str">
        <f xml:space="preserve"> C30 &amp; ": " &amp; A30 &amp; " [" &amp; B30 &amp; " mm] / " &amp; D30 &amp; "-" &amp; E30</f>
        <v>OAG: Celestron OAG M42M Adapter [41.5 mm] / Celestron Flange-Male M42</v>
      </c>
      <c r="H30" s="23" t="s">
        <v>366</v>
      </c>
    </row>
    <row r="31" spans="1:8" x14ac:dyDescent="0.35">
      <c r="A31" t="s">
        <v>291</v>
      </c>
      <c r="B31">
        <f>29+4</f>
        <v>33</v>
      </c>
      <c r="C31" t="s">
        <v>88</v>
      </c>
      <c r="D31" t="s">
        <v>247</v>
      </c>
      <c r="E31" t="s">
        <v>249</v>
      </c>
      <c r="F31" t="str">
        <f xml:space="preserve"> C31 &amp; ": " &amp; A31 &amp; " [" &amp; B31 &amp; " mm] / " &amp; D31 &amp; "-" &amp; E31</f>
        <v>OAG: Celestron OAG M48F Adapter [33 mm] / Celestron Flange-Fem M48</v>
      </c>
      <c r="H31" s="23" t="s">
        <v>366</v>
      </c>
    </row>
    <row r="32" spans="1:8" x14ac:dyDescent="0.35">
      <c r="A32" t="s">
        <v>292</v>
      </c>
      <c r="B32">
        <f>29+12.5</f>
        <v>41.5</v>
      </c>
      <c r="C32" t="s">
        <v>88</v>
      </c>
      <c r="D32" t="s">
        <v>247</v>
      </c>
      <c r="E32" t="s">
        <v>251</v>
      </c>
      <c r="F32" t="str">
        <f xml:space="preserve"> C32 &amp; ": " &amp; A32 &amp; " [" &amp; B32 &amp; " mm] / " &amp; D32 &amp; "-" &amp; E32</f>
        <v>OAG: Celestron OAG M48M Adapter [41.5 mm] / Celestron Flange-Male M48</v>
      </c>
    </row>
    <row r="33" spans="1:8" x14ac:dyDescent="0.35">
      <c r="A33" t="s">
        <v>255</v>
      </c>
      <c r="B33">
        <v>25.3</v>
      </c>
      <c r="C33" t="s">
        <v>88</v>
      </c>
      <c r="D33" t="s">
        <v>253</v>
      </c>
      <c r="E33" t="s">
        <v>247</v>
      </c>
      <c r="F33" t="str">
        <f xml:space="preserve"> C33 &amp; ": " &amp; A33 &amp; " [" &amp; B33 &amp; " mm] / " &amp; D33 &amp; "-" &amp; E33</f>
        <v>OAG: Celestron SCT-OAG Standard Adapter [25.3 mm] / SCT Thread-Celestron Flange</v>
      </c>
    </row>
    <row r="34" spans="1:8" x14ac:dyDescent="0.35">
      <c r="A34" t="s">
        <v>254</v>
      </c>
      <c r="B34">
        <v>38</v>
      </c>
      <c r="C34" t="s">
        <v>88</v>
      </c>
      <c r="D34" t="s">
        <v>253</v>
      </c>
      <c r="E34" t="s">
        <v>247</v>
      </c>
      <c r="F34" t="str">
        <f xml:space="preserve"> C34 &amp; ": " &amp; A34 &amp; " [" &amp; B34 &amp; " mm] / " &amp; D34 &amp; "-" &amp; E34</f>
        <v>OAG: Celestron SCT-OAG Wide Adapter [38 mm] / SCT Thread-Celestron Flange</v>
      </c>
      <c r="H34" s="23" t="s">
        <v>367</v>
      </c>
    </row>
    <row r="35" spans="1:8" x14ac:dyDescent="0.35">
      <c r="A35" t="s">
        <v>226</v>
      </c>
      <c r="B35">
        <v>17.5</v>
      </c>
      <c r="C35" t="s">
        <v>88</v>
      </c>
      <c r="D35" t="s">
        <v>281</v>
      </c>
      <c r="E35" t="s">
        <v>285</v>
      </c>
      <c r="F35" t="str">
        <f xml:space="preserve"> C35 &amp; ": " &amp; A35 &amp; " [" &amp; B35 &amp; " mm] / " &amp; D35 &amp; "-" &amp; E35</f>
        <v>OAG: Player One OAG (M54, screw) [17.5 mm] / Fem M54-screw Plate</v>
      </c>
      <c r="H35" s="23" t="s">
        <v>365</v>
      </c>
    </row>
    <row r="36" spans="1:8" x14ac:dyDescent="0.35">
      <c r="A36" t="s">
        <v>256</v>
      </c>
      <c r="B36">
        <v>16</v>
      </c>
      <c r="C36" t="s">
        <v>88</v>
      </c>
      <c r="D36" t="s">
        <v>249</v>
      </c>
      <c r="E36" t="s">
        <v>251</v>
      </c>
      <c r="F36" t="str">
        <f xml:space="preserve"> C36 &amp; ": " &amp; A36 &amp; " [" &amp; B36 &amp; " mm] / " &amp; D36 &amp; "-" &amp; E36</f>
        <v>OAG: ZWO OAG [16 mm] / Fem M48-Male M48</v>
      </c>
    </row>
    <row r="37" spans="1:8" x14ac:dyDescent="0.35">
      <c r="A37" t="s">
        <v>358</v>
      </c>
      <c r="B37">
        <v>0</v>
      </c>
      <c r="C37" t="s">
        <v>87</v>
      </c>
      <c r="D37" t="s">
        <v>251</v>
      </c>
      <c r="E37" t="s">
        <v>273</v>
      </c>
      <c r="F37" t="str">
        <f xml:space="preserve"> C37 &amp; ": " &amp; A37 &amp; " [" &amp; B37 &amp; " mm] / " &amp; D37 &amp; "-" &amp; E37</f>
        <v>Reducer: Baader Rowe Coma Corrector (M48) [0 mm] / Male M48-N/A</v>
      </c>
      <c r="G37" s="73" t="s">
        <v>359</v>
      </c>
      <c r="H37" s="23" t="s">
        <v>360</v>
      </c>
    </row>
    <row r="38" spans="1:8" x14ac:dyDescent="0.35">
      <c r="A38" t="s">
        <v>299</v>
      </c>
      <c r="B38">
        <v>0</v>
      </c>
      <c r="C38" t="s">
        <v>87</v>
      </c>
      <c r="D38" t="s">
        <v>253</v>
      </c>
      <c r="E38" t="s">
        <v>253</v>
      </c>
      <c r="F38" t="str">
        <f xml:space="preserve"> C38 &amp; ": " &amp; A38 &amp; " [" &amp; B38 &amp; " mm] / " &amp; D38 &amp; "-" &amp; E38</f>
        <v>Reducer: Celestron 0.7x Reducer [0 mm] / SCT Thread-SCT Thread</v>
      </c>
      <c r="H38" s="23" t="s">
        <v>372</v>
      </c>
    </row>
    <row r="39" spans="1:8" x14ac:dyDescent="0.35">
      <c r="A39" t="s">
        <v>370</v>
      </c>
      <c r="B39">
        <v>0</v>
      </c>
      <c r="C39" t="s">
        <v>87</v>
      </c>
      <c r="D39" t="s">
        <v>273</v>
      </c>
      <c r="E39" t="s">
        <v>273</v>
      </c>
      <c r="F39" t="str">
        <f xml:space="preserve"> C39 &amp; ": " &amp; A39 &amp; " [" &amp; B39 &amp; " mm] / " &amp; D39 &amp; "-" &amp; E39</f>
        <v>Reducer: Starizona HyperStar 11 V4 (540 mm, f/1.9) [0 mm] / N/A-N/A</v>
      </c>
      <c r="H39" s="23" t="s">
        <v>371</v>
      </c>
    </row>
    <row r="40" spans="1:8" x14ac:dyDescent="0.35">
      <c r="A40" t="s">
        <v>369</v>
      </c>
      <c r="B40">
        <v>0</v>
      </c>
      <c r="C40" t="s">
        <v>87</v>
      </c>
      <c r="D40" t="s">
        <v>273</v>
      </c>
      <c r="E40" t="s">
        <v>273</v>
      </c>
      <c r="F40" t="str">
        <f xml:space="preserve"> C40 &amp; ": " &amp; A40 &amp; " [" &amp; B40 &amp; " mm] / " &amp; D40 &amp; "-" &amp; E40</f>
        <v>Reducer: Starizona HyperStar 9.25 V4 (525 mm, f/2.2) [0 mm] / N/A-N/A</v>
      </c>
    </row>
    <row r="41" spans="1:8" x14ac:dyDescent="0.35">
      <c r="A41" t="s">
        <v>194</v>
      </c>
      <c r="B41">
        <v>0</v>
      </c>
      <c r="C41" t="s">
        <v>87</v>
      </c>
      <c r="D41" t="s">
        <v>273</v>
      </c>
      <c r="E41" t="s">
        <v>273</v>
      </c>
      <c r="F41" t="str">
        <f xml:space="preserve"> C41 &amp; ": " &amp; A41 &amp; " [" &amp; B41 &amp; " mm] / " &amp; D41 &amp; "-" &amp; E41</f>
        <v>Reducer: Starizona Nexus Coma 0.75 Reducer [0 mm] / N/A-N/A</v>
      </c>
      <c r="G41" t="s">
        <v>362</v>
      </c>
      <c r="H41" s="23" t="s">
        <v>361</v>
      </c>
    </row>
    <row r="42" spans="1:8" x14ac:dyDescent="0.35">
      <c r="A42" t="s">
        <v>280</v>
      </c>
      <c r="B42">
        <v>18</v>
      </c>
      <c r="C42" t="s">
        <v>311</v>
      </c>
      <c r="D42" t="s">
        <v>281</v>
      </c>
      <c r="E42" t="s">
        <v>281</v>
      </c>
      <c r="F42" t="str">
        <f xml:space="preserve"> C42 &amp; ": " &amp; A42 &amp; " [" &amp; B42 &amp; " mm] / " &amp; D42 &amp; "-" &amp; E42</f>
        <v>Rotator: Pegasus Falcon Rotator [18 mm] / Fem M54-Fem M54</v>
      </c>
    </row>
    <row r="43" spans="1:8" x14ac:dyDescent="0.35">
      <c r="A43" t="s">
        <v>128</v>
      </c>
      <c r="B43">
        <v>0.5</v>
      </c>
      <c r="C43" t="s">
        <v>269</v>
      </c>
      <c r="D43" t="s">
        <v>272</v>
      </c>
      <c r="E43" t="s">
        <v>270</v>
      </c>
      <c r="F43" t="str">
        <f xml:space="preserve"> C43 &amp; ": " &amp; A43 &amp; " [" &amp; B43 &amp; " mm] / " &amp; D43 &amp; "-" &amp; E43</f>
        <v>Shim: Blue Fireball M42 0.5 mm [0.5 mm] / M42-shim</v>
      </c>
    </row>
    <row r="44" spans="1:8" x14ac:dyDescent="0.35">
      <c r="A44" t="s">
        <v>127</v>
      </c>
      <c r="B44">
        <v>0.8</v>
      </c>
      <c r="C44" t="s">
        <v>269</v>
      </c>
      <c r="D44" t="s">
        <v>272</v>
      </c>
      <c r="E44" t="s">
        <v>270</v>
      </c>
      <c r="F44" t="str">
        <f xml:space="preserve"> C44 &amp; ": " &amp; A44 &amp; " [" &amp; B44 &amp; " mm] / " &amp; D44 &amp; "-" &amp; E44</f>
        <v>Shim: Blue Fireball M42 0.8 mm [0.8 mm] / M42-shim</v>
      </c>
      <c r="H44" s="23" t="s">
        <v>364</v>
      </c>
    </row>
    <row r="45" spans="1:8" x14ac:dyDescent="0.35">
      <c r="A45" t="s">
        <v>126</v>
      </c>
      <c r="B45">
        <v>1</v>
      </c>
      <c r="C45" t="s">
        <v>269</v>
      </c>
      <c r="D45" t="s">
        <v>272</v>
      </c>
      <c r="E45" t="s">
        <v>270</v>
      </c>
      <c r="F45" t="str">
        <f xml:space="preserve"> C45 &amp; ": " &amp; A45 &amp; " [" &amp; B45 &amp; " mm] / " &amp; D45 &amp; "-" &amp; E45</f>
        <v>Shim: Blue Fireball M42 1 mm [1 mm] / M42-shim</v>
      </c>
      <c r="H45" s="23" t="s">
        <v>364</v>
      </c>
    </row>
    <row r="46" spans="1:8" x14ac:dyDescent="0.35">
      <c r="A46" t="s">
        <v>125</v>
      </c>
      <c r="B46">
        <v>0.5</v>
      </c>
      <c r="C46" t="s">
        <v>269</v>
      </c>
      <c r="D46" t="s">
        <v>271</v>
      </c>
      <c r="E46" t="s">
        <v>270</v>
      </c>
      <c r="F46" t="str">
        <f xml:space="preserve"> C46 &amp; ": " &amp; A46 &amp; " [" &amp; B46 &amp; " mm] / " &amp; D46 &amp; "-" &amp; E46</f>
        <v>Shim: Blue Fireball M48 0.5 mm [0.5 mm] / M48-shim</v>
      </c>
      <c r="H46" s="23" t="s">
        <v>364</v>
      </c>
    </row>
    <row r="47" spans="1:8" x14ac:dyDescent="0.35">
      <c r="A47" t="s">
        <v>124</v>
      </c>
      <c r="B47">
        <v>0.8</v>
      </c>
      <c r="C47" t="s">
        <v>269</v>
      </c>
      <c r="D47" t="s">
        <v>271</v>
      </c>
      <c r="E47" t="s">
        <v>270</v>
      </c>
      <c r="F47" t="str">
        <f xml:space="preserve"> C47 &amp; ": " &amp; A47 &amp; " [" &amp; B47 &amp; " mm] / " &amp; D47 &amp; "-" &amp; E47</f>
        <v>Shim: Blue Fireball M48 0.8 mm [0.8 mm] / M48-shim</v>
      </c>
      <c r="H47" s="23" t="s">
        <v>364</v>
      </c>
    </row>
    <row r="48" spans="1:8" x14ac:dyDescent="0.35">
      <c r="A48" t="s">
        <v>123</v>
      </c>
      <c r="B48">
        <v>1</v>
      </c>
      <c r="C48" t="s">
        <v>269</v>
      </c>
      <c r="D48" t="s">
        <v>271</v>
      </c>
      <c r="E48" t="s">
        <v>270</v>
      </c>
      <c r="F48" t="str">
        <f xml:space="preserve"> C48 &amp; ": " &amp; A48 &amp; " [" &amp; B48 &amp; " mm] / " &amp; D48 &amp; "-" &amp; E48</f>
        <v>Shim: Blue Fireball M48 1 mm [1 mm] / M48-shim</v>
      </c>
    </row>
    <row r="49" spans="1:8" x14ac:dyDescent="0.35">
      <c r="A49" t="s">
        <v>322</v>
      </c>
      <c r="B49">
        <v>0.5</v>
      </c>
      <c r="C49" t="s">
        <v>269</v>
      </c>
      <c r="D49" t="s">
        <v>288</v>
      </c>
      <c r="E49" t="s">
        <v>270</v>
      </c>
      <c r="F49" t="str">
        <f xml:space="preserve"> C49 &amp; ": " &amp; A49 &amp; " [" &amp; B49 &amp; " mm] / " &amp; D49 &amp; "-" &amp; E49</f>
        <v>Shim: Blue Fireball M54 0.5 mm (black) [0.5 mm] / M54-shim</v>
      </c>
      <c r="H49" s="23" t="s">
        <v>363</v>
      </c>
    </row>
    <row r="50" spans="1:8" x14ac:dyDescent="0.35">
      <c r="A50" t="s">
        <v>323</v>
      </c>
      <c r="B50">
        <v>1</v>
      </c>
      <c r="C50" t="s">
        <v>269</v>
      </c>
      <c r="D50" t="s">
        <v>288</v>
      </c>
      <c r="E50" t="s">
        <v>270</v>
      </c>
      <c r="F50" t="str">
        <f xml:space="preserve"> C50 &amp; ": " &amp; A50 &amp; " [" &amp; B50 &amp; " mm] / " &amp; D50 &amp; "-" &amp; E50</f>
        <v>Shim: Blue Fireball M54 1 mm (black) [1 mm] / M54-shim</v>
      </c>
      <c r="H50" s="23" t="s">
        <v>363</v>
      </c>
    </row>
    <row r="51" spans="1:8" x14ac:dyDescent="0.35">
      <c r="A51" t="s">
        <v>325</v>
      </c>
      <c r="B51">
        <v>0.1</v>
      </c>
      <c r="C51" t="s">
        <v>269</v>
      </c>
      <c r="D51" t="s">
        <v>272</v>
      </c>
      <c r="E51" t="s">
        <v>270</v>
      </c>
      <c r="F51" t="str">
        <f xml:space="preserve"> C51 &amp; ": " &amp; A51 &amp; " [" &amp; B51 &amp; " mm] / " &amp; D51 &amp; "-" &amp; E51</f>
        <v>Shim: ZWO poly shim M42 0.1 mm [0.1 mm] / M42-shim</v>
      </c>
    </row>
    <row r="52" spans="1:8" x14ac:dyDescent="0.35">
      <c r="A52" t="s">
        <v>326</v>
      </c>
      <c r="B52">
        <v>0.2</v>
      </c>
      <c r="C52" t="s">
        <v>269</v>
      </c>
      <c r="D52" t="s">
        <v>272</v>
      </c>
      <c r="E52" t="s">
        <v>270</v>
      </c>
      <c r="F52" t="str">
        <f xml:space="preserve"> C52 &amp; ": " &amp; A52 &amp; " [" &amp; B52 &amp; " mm] / " &amp; D52 &amp; "-" &amp; E52</f>
        <v>Shim: ZWO poly shim M42 0.2 mm [0.2 mm] / M42-shim</v>
      </c>
    </row>
    <row r="53" spans="1:8" x14ac:dyDescent="0.35">
      <c r="A53" t="s">
        <v>326</v>
      </c>
      <c r="B53">
        <v>0.2</v>
      </c>
      <c r="C53" t="s">
        <v>269</v>
      </c>
      <c r="D53" t="s">
        <v>272</v>
      </c>
      <c r="E53" t="s">
        <v>270</v>
      </c>
      <c r="F53" t="str">
        <f xml:space="preserve"> C53 &amp; ": " &amp; A53 &amp; " [" &amp; B53 &amp; " mm] / " &amp; D53 &amp; "-" &amp; E53</f>
        <v>Shim: ZWO poly shim M42 0.2 mm [0.2 mm] / M42-shim</v>
      </c>
    </row>
    <row r="54" spans="1:8" x14ac:dyDescent="0.35">
      <c r="A54" t="s">
        <v>327</v>
      </c>
      <c r="B54">
        <v>0.5</v>
      </c>
      <c r="C54" t="s">
        <v>269</v>
      </c>
      <c r="D54" t="s">
        <v>272</v>
      </c>
      <c r="E54" t="s">
        <v>270</v>
      </c>
      <c r="F54" t="str">
        <f xml:space="preserve"> C54 &amp; ": " &amp; A54 &amp; " [" &amp; B54 &amp; " mm] / " &amp; D54 &amp; "-" &amp; E54</f>
        <v>Shim: ZWO poly shim M42 0.5 mm [0.5 mm] / M42-shim</v>
      </c>
    </row>
    <row r="55" spans="1:8" x14ac:dyDescent="0.35">
      <c r="A55" t="s">
        <v>168</v>
      </c>
      <c r="B55">
        <v>0</v>
      </c>
      <c r="C55" t="s">
        <v>152</v>
      </c>
      <c r="D55" t="s">
        <v>257</v>
      </c>
      <c r="E55" t="s">
        <v>279</v>
      </c>
      <c r="F55" t="str">
        <f xml:space="preserve"> C55 &amp; ": " &amp; A55 &amp; " [" &amp; B55 &amp; " mm] / " &amp; D55 &amp; "-" &amp; E55</f>
        <v>Spacer: Baader Click Lock [0 mm] / Male M54-2 inch</v>
      </c>
    </row>
    <row r="56" spans="1:8" x14ac:dyDescent="0.35">
      <c r="A56" t="s">
        <v>160</v>
      </c>
      <c r="B56">
        <v>20</v>
      </c>
      <c r="C56" t="s">
        <v>152</v>
      </c>
      <c r="D56" t="s">
        <v>251</v>
      </c>
      <c r="E56" t="s">
        <v>249</v>
      </c>
      <c r="F56" t="str">
        <f xml:space="preserve"> C56 &amp; ": " &amp; A56 &amp; " [" &amp; B56 &amp; " mm] / " &amp; D56 &amp; "-" &amp; E56</f>
        <v>Spacer: Blue Fireball M48 spacer 20mm [20 mm] / Male M48-Fem M48</v>
      </c>
    </row>
    <row r="57" spans="1:8" x14ac:dyDescent="0.35">
      <c r="A57" t="s">
        <v>193</v>
      </c>
      <c r="B57">
        <v>3</v>
      </c>
      <c r="C57" t="s">
        <v>152</v>
      </c>
      <c r="D57" t="s">
        <v>251</v>
      </c>
      <c r="E57" t="s">
        <v>249</v>
      </c>
      <c r="F57" t="str">
        <f xml:space="preserve"> C57 &amp; ": " &amp; A57 &amp; " [" &amp; B57 &amp; " mm] / " &amp; D57 &amp; "-" &amp; E57</f>
        <v>Spacer: Blue Fireball M48 spacer 3 mm [3 mm] / Male M48-Fem M48</v>
      </c>
    </row>
    <row r="58" spans="1:8" x14ac:dyDescent="0.35">
      <c r="A58" t="s">
        <v>163</v>
      </c>
      <c r="B58">
        <v>4</v>
      </c>
      <c r="C58" t="s">
        <v>152</v>
      </c>
      <c r="D58" t="s">
        <v>251</v>
      </c>
      <c r="E58" t="s">
        <v>249</v>
      </c>
      <c r="F58" t="str">
        <f xml:space="preserve"> C58 &amp; ": " &amp; A58 &amp; " [" &amp; B58 &amp; " mm] / " &amp; D58 &amp; "-" &amp; E58</f>
        <v>Spacer: Blue Fireball M48 spacer 4 mm [4 mm] / Male M48-Fem M48</v>
      </c>
    </row>
    <row r="59" spans="1:8" x14ac:dyDescent="0.35">
      <c r="A59" t="s">
        <v>162</v>
      </c>
      <c r="B59">
        <v>5</v>
      </c>
      <c r="C59" t="s">
        <v>152</v>
      </c>
      <c r="D59" t="s">
        <v>251</v>
      </c>
      <c r="E59" t="s">
        <v>249</v>
      </c>
      <c r="F59" t="str">
        <f xml:space="preserve"> C59 &amp; ": " &amp; A59 &amp; " [" &amp; B59 &amp; " mm] / " &amp; D59 &amp; "-" &amp; E59</f>
        <v>Spacer: Blue Fireball M48 spacer 5 mm [5 mm] / Male M48-Fem M48</v>
      </c>
    </row>
    <row r="60" spans="1:8" x14ac:dyDescent="0.35">
      <c r="A60" t="s">
        <v>161</v>
      </c>
      <c r="B60">
        <v>6</v>
      </c>
      <c r="C60" t="s">
        <v>152</v>
      </c>
      <c r="D60" t="s">
        <v>251</v>
      </c>
      <c r="E60" t="s">
        <v>249</v>
      </c>
      <c r="F60" t="str">
        <f xml:space="preserve"> C60 &amp; ": " &amp; A60 &amp; " [" &amp; B60 &amp; " mm] / " &amp; D60 &amp; "-" &amp; E60</f>
        <v>Spacer: Blue Fireball M48 spacer 6mm [6 mm] / Male M48-Fem M48</v>
      </c>
    </row>
    <row r="61" spans="1:8" x14ac:dyDescent="0.35">
      <c r="A61" t="s">
        <v>176</v>
      </c>
      <c r="B61">
        <v>7.5</v>
      </c>
      <c r="C61" t="s">
        <v>152</v>
      </c>
      <c r="D61" t="s">
        <v>251</v>
      </c>
      <c r="E61" t="s">
        <v>249</v>
      </c>
      <c r="F61" t="str">
        <f xml:space="preserve"> C61 &amp; ": " &amp; A61 &amp; " [" &amp; B61 &amp; " mm] / " &amp; D61 &amp; "-" &amp; E61</f>
        <v>Spacer: Blue Fireball M48 spacer 7.5 mm [7.5 mm] / Male M48-Fem M48</v>
      </c>
    </row>
    <row r="62" spans="1:8" x14ac:dyDescent="0.35">
      <c r="A62" t="s">
        <v>177</v>
      </c>
      <c r="B62">
        <v>10</v>
      </c>
      <c r="C62" t="s">
        <v>152</v>
      </c>
      <c r="D62" t="s">
        <v>251</v>
      </c>
      <c r="E62" t="s">
        <v>249</v>
      </c>
      <c r="F62" t="str">
        <f xml:space="preserve"> C62 &amp; ": " &amp; A62 &amp; " [" &amp; B62 &amp; " mm] / " &amp; D62 &amp; "-" &amp; E62</f>
        <v>Spacer: Blue Fireball M48 spacer 9-14 mm variable [10 mm] / Male M48-Fem M48</v>
      </c>
    </row>
    <row r="63" spans="1:8" x14ac:dyDescent="0.35">
      <c r="A63" t="s">
        <v>236</v>
      </c>
      <c r="B63">
        <v>4</v>
      </c>
      <c r="C63" t="s">
        <v>152</v>
      </c>
      <c r="D63" t="s">
        <v>257</v>
      </c>
      <c r="E63" t="s">
        <v>281</v>
      </c>
      <c r="F63" t="str">
        <f xml:space="preserve"> C63 &amp; ": " &amp; A63 &amp; " [" &amp; B63 &amp; " mm] / " &amp; D63 &amp; "-" &amp; E63</f>
        <v>Spacer: Blue Fireball M54 Spacer 4 mm [4 mm] / Male M54-Fem M54</v>
      </c>
    </row>
    <row r="64" spans="1:8" x14ac:dyDescent="0.35">
      <c r="A64" t="s">
        <v>237</v>
      </c>
      <c r="B64">
        <v>5</v>
      </c>
      <c r="C64" t="s">
        <v>152</v>
      </c>
      <c r="D64" t="s">
        <v>257</v>
      </c>
      <c r="E64" t="s">
        <v>281</v>
      </c>
      <c r="F64" t="str">
        <f xml:space="preserve"> C64 &amp; ": " &amp; A64 &amp; " [" &amp; B64 &amp; " mm] / " &amp; D64 &amp; "-" &amp; E64</f>
        <v>Spacer: Blue Fireball M54 Spacer 5 mm [5 mm] / Male M54-Fem M54</v>
      </c>
    </row>
    <row r="65" spans="1:8" x14ac:dyDescent="0.35">
      <c r="A65" t="s">
        <v>238</v>
      </c>
      <c r="B65">
        <v>6</v>
      </c>
      <c r="C65" t="s">
        <v>152</v>
      </c>
      <c r="D65" t="s">
        <v>257</v>
      </c>
      <c r="E65" t="s">
        <v>281</v>
      </c>
      <c r="F65" t="str">
        <f xml:space="preserve"> C65 &amp; ": " &amp; A65 &amp; " [" &amp; B65 &amp; " mm] / " &amp; D65 &amp; "-" &amp; E65</f>
        <v>Spacer: Blue Fireball M54 Spacer 6 mm [6 mm] / Male M54-Fem M54</v>
      </c>
    </row>
    <row r="66" spans="1:8" x14ac:dyDescent="0.35">
      <c r="A66" t="s">
        <v>239</v>
      </c>
      <c r="B66">
        <v>7</v>
      </c>
      <c r="C66" t="s">
        <v>152</v>
      </c>
      <c r="D66" t="s">
        <v>257</v>
      </c>
      <c r="E66" t="s">
        <v>281</v>
      </c>
      <c r="F66" t="str">
        <f xml:space="preserve"> C66 &amp; ": " &amp; A66 &amp; " [" &amp; B66 &amp; " mm] / " &amp; D66 &amp; "-" &amp; E66</f>
        <v>Spacer: Blue Fireball M54 Spacer 7 mm [7 mm] / Male M54-Fem M54</v>
      </c>
    </row>
    <row r="67" spans="1:8" x14ac:dyDescent="0.35">
      <c r="A67" t="s">
        <v>319</v>
      </c>
      <c r="B67">
        <v>8</v>
      </c>
      <c r="C67" t="s">
        <v>152</v>
      </c>
      <c r="D67" t="s">
        <v>257</v>
      </c>
      <c r="E67" t="s">
        <v>281</v>
      </c>
      <c r="F67" t="str">
        <f xml:space="preserve"> C67 &amp; ": " &amp; A67 &amp; " [" &amp; B67 &amp; " mm] / " &amp; D67 &amp; "-" &amp; E67</f>
        <v>Spacer: Blue Fireball M54M spacer 8mm [8 mm] / Male M54-Fem M54</v>
      </c>
    </row>
    <row r="68" spans="1:8" x14ac:dyDescent="0.35">
      <c r="A68" t="s">
        <v>320</v>
      </c>
      <c r="B68">
        <v>9</v>
      </c>
      <c r="C68" t="s">
        <v>152</v>
      </c>
      <c r="D68" t="s">
        <v>257</v>
      </c>
      <c r="E68" t="s">
        <v>281</v>
      </c>
      <c r="F68" t="str">
        <f xml:space="preserve"> C68 &amp; ": " &amp; A68 &amp; " [" &amp; B68 &amp; " mm] / " &amp; D68 &amp; "-" &amp; E68</f>
        <v>Spacer: Blue Fireball M54M spacer 9mm [9 mm] / Male M54-Fem M54</v>
      </c>
      <c r="H68" s="23" t="s">
        <v>354</v>
      </c>
    </row>
    <row r="69" spans="1:8" x14ac:dyDescent="0.35">
      <c r="A69" t="s">
        <v>148</v>
      </c>
      <c r="B69">
        <v>91</v>
      </c>
      <c r="C69" t="s">
        <v>152</v>
      </c>
      <c r="D69" t="s">
        <v>253</v>
      </c>
      <c r="E69" t="s">
        <v>251</v>
      </c>
      <c r="F69" t="str">
        <f xml:space="preserve"> C69 &amp; ": " &amp; A69 &amp; " [" &amp; B69 &amp; " mm] / " &amp; D69 &amp; "-" &amp; E69</f>
        <v>Spacer: Celestron SCT-M48 wide boar T adapter [91 mm] / SCT Thread-Male M48</v>
      </c>
    </row>
    <row r="70" spans="1:8" x14ac:dyDescent="0.35">
      <c r="A70" t="s">
        <v>169</v>
      </c>
      <c r="B70">
        <v>12.7</v>
      </c>
      <c r="C70" t="s">
        <v>152</v>
      </c>
      <c r="D70" t="s">
        <v>253</v>
      </c>
      <c r="E70" t="s">
        <v>282</v>
      </c>
      <c r="F70" t="str">
        <f xml:space="preserve"> C70 &amp; ": " &amp; A70 &amp; " [" &amp; B70 &amp; " mm] / " &amp; D70 &amp; "-" &amp; E70</f>
        <v>Spacer: Celestron SCT-Visual Back [12.7 mm] / SCT Thread-1.25 inch</v>
      </c>
    </row>
    <row r="71" spans="1:8" x14ac:dyDescent="0.35">
      <c r="A71" t="s">
        <v>259</v>
      </c>
      <c r="B71">
        <v>21</v>
      </c>
      <c r="C71" t="s">
        <v>152</v>
      </c>
      <c r="D71" t="s">
        <v>252</v>
      </c>
      <c r="E71" t="s">
        <v>248</v>
      </c>
      <c r="F71" t="str">
        <f xml:space="preserve"> C71 &amp; ": " &amp; A71 &amp; " [" &amp; B71 &amp; " mm] / " &amp; D71 &amp; "-" &amp; E71</f>
        <v>Spacer: M42  (m/f) - 21L [21 mm] / Male M42-Fem M42</v>
      </c>
    </row>
    <row r="72" spans="1:8" x14ac:dyDescent="0.35">
      <c r="A72" t="s">
        <v>265</v>
      </c>
      <c r="B72">
        <v>12</v>
      </c>
      <c r="C72" t="s">
        <v>152</v>
      </c>
      <c r="D72" t="s">
        <v>252</v>
      </c>
      <c r="E72" t="s">
        <v>248</v>
      </c>
      <c r="F72" t="str">
        <f xml:space="preserve"> C72 &amp; ": " &amp; A72 &amp; " [" &amp; B72 &amp; " mm] / " &amp; D72 &amp; "-" &amp; E72</f>
        <v>Spacer: M42  (m/f) 12 mm [12 mm] / Male M42-Fem M42</v>
      </c>
    </row>
    <row r="73" spans="1:8" x14ac:dyDescent="0.35">
      <c r="A73" t="s">
        <v>264</v>
      </c>
      <c r="B73">
        <v>30</v>
      </c>
      <c r="C73" t="s">
        <v>152</v>
      </c>
      <c r="D73" t="s">
        <v>252</v>
      </c>
      <c r="E73" t="s">
        <v>248</v>
      </c>
      <c r="F73" t="str">
        <f xml:space="preserve"> C73 &amp; ": " &amp; A73 &amp; " [" &amp; B73 &amp; " mm] / " &amp; D73 &amp; "-" &amp; E73</f>
        <v>Spacer: M42  (m/f) 30 mm [30 mm] / Male M42-Fem M42</v>
      </c>
    </row>
    <row r="74" spans="1:8" x14ac:dyDescent="0.35">
      <c r="A74" t="s">
        <v>266</v>
      </c>
      <c r="B74">
        <v>7.6</v>
      </c>
      <c r="C74" t="s">
        <v>152</v>
      </c>
      <c r="D74" t="s">
        <v>252</v>
      </c>
      <c r="E74" t="s">
        <v>248</v>
      </c>
      <c r="F74" t="str">
        <f xml:space="preserve"> C74 &amp; ": " &amp; A74 &amp; " [" &amp; B74 &amp; " mm] / " &amp; D74 &amp; "-" &amp; E74</f>
        <v>Spacer: M42  (m/f) 7.5 mm [7.6 mm] / Male M42-Fem M42</v>
      </c>
    </row>
    <row r="75" spans="1:8" x14ac:dyDescent="0.35">
      <c r="A75" t="s">
        <v>262</v>
      </c>
      <c r="B75">
        <v>11.5</v>
      </c>
      <c r="C75" t="s">
        <v>152</v>
      </c>
      <c r="D75" t="s">
        <v>252</v>
      </c>
      <c r="E75" t="s">
        <v>248</v>
      </c>
      <c r="F75" t="str">
        <f xml:space="preserve"> C75 &amp; ": " &amp; A75 &amp; " [" &amp; B75 &amp; " mm] / " &amp; D75 &amp; "-" &amp; E75</f>
        <v>Spacer: M42  (m/f) textured 11.5 [11.5 mm] / Male M42-Fem M42</v>
      </c>
    </row>
    <row r="76" spans="1:8" x14ac:dyDescent="0.35">
      <c r="A76" t="s">
        <v>263</v>
      </c>
      <c r="B76">
        <v>24.5</v>
      </c>
      <c r="C76" t="s">
        <v>152</v>
      </c>
      <c r="D76" t="s">
        <v>252</v>
      </c>
      <c r="E76" t="s">
        <v>248</v>
      </c>
      <c r="F76" t="str">
        <f xml:space="preserve"> C76 &amp; ": " &amp; A76 &amp; " [" &amp; B76 &amp; " mm] / " &amp; D76 &amp; "-" &amp; E76</f>
        <v>Spacer: M42  (m/f) textured 24.5 [24.5 mm] / Male M42-Fem M42</v>
      </c>
    </row>
    <row r="77" spans="1:8" x14ac:dyDescent="0.35">
      <c r="A77" t="s">
        <v>261</v>
      </c>
      <c r="B77">
        <v>6</v>
      </c>
      <c r="C77" t="s">
        <v>152</v>
      </c>
      <c r="D77" t="s">
        <v>252</v>
      </c>
      <c r="E77" t="s">
        <v>248</v>
      </c>
      <c r="F77" t="str">
        <f xml:space="preserve"> C77 &amp; ": " &amp; A77 &amp; " [" &amp; B77 &amp; " mm] / " &amp; D77 &amp; "-" &amp; E77</f>
        <v>Spacer: M42  (m/f) textured 6 [6 mm] / Male M42-Fem M42</v>
      </c>
    </row>
    <row r="78" spans="1:8" x14ac:dyDescent="0.35">
      <c r="A78" t="s">
        <v>260</v>
      </c>
      <c r="B78">
        <v>11.6</v>
      </c>
      <c r="C78" t="s">
        <v>152</v>
      </c>
      <c r="D78" t="s">
        <v>251</v>
      </c>
      <c r="E78" t="s">
        <v>249</v>
      </c>
      <c r="F78" t="str">
        <f xml:space="preserve"> C78 &amp; ": " &amp; A78 &amp; " [" &amp; B78 &amp; " mm] / " &amp; D78 &amp; "-" &amp; E78</f>
        <v>Spacer: M48  (m/f) textured 11.5 [11.6 mm] / Male M48-Fem M48</v>
      </c>
    </row>
    <row r="79" spans="1:8" x14ac:dyDescent="0.35">
      <c r="A79" t="s">
        <v>234</v>
      </c>
      <c r="B79">
        <v>25.54</v>
      </c>
      <c r="C79" t="s">
        <v>152</v>
      </c>
      <c r="D79" t="s">
        <v>286</v>
      </c>
      <c r="E79" t="s">
        <v>284</v>
      </c>
      <c r="F79" t="str">
        <f xml:space="preserve"> C79 &amp; ": " &amp; A79 &amp; " [" &amp; B79 &amp; " mm] / " &amp; D79 &amp; "-" &amp; E79</f>
        <v>Spacer: Moonlight M64 Spacer 25.54 mm [25.54 mm] / Male M64-Fem M64</v>
      </c>
    </row>
    <row r="80" spans="1:8" x14ac:dyDescent="0.35">
      <c r="A80" t="s">
        <v>233</v>
      </c>
      <c r="B80">
        <v>6.4</v>
      </c>
      <c r="C80" t="s">
        <v>152</v>
      </c>
      <c r="D80" t="s">
        <v>286</v>
      </c>
      <c r="E80" t="s">
        <v>284</v>
      </c>
      <c r="F80" t="str">
        <f xml:space="preserve"> C80 &amp; ": " &amp; A80 &amp; " [" &amp; B80 &amp; " mm] / " &amp; D80 &amp; "-" &amp; E80</f>
        <v>Spacer: Moonlight M64 Spacer 6.4 mm [6.4 mm] / Male M64-Fem M64</v>
      </c>
    </row>
    <row r="81" spans="1:8" x14ac:dyDescent="0.35">
      <c r="A81" t="s">
        <v>413</v>
      </c>
      <c r="B81">
        <v>30</v>
      </c>
      <c r="C81" t="s">
        <v>152</v>
      </c>
      <c r="D81" t="s">
        <v>414</v>
      </c>
      <c r="E81" t="s">
        <v>415</v>
      </c>
      <c r="F81" t="str">
        <f xml:space="preserve"> C81 &amp; ": " &amp; A81 &amp; " [" &amp; B81 &amp; " mm] / " &amp; D81 &amp; "-" &amp; E81</f>
        <v>Spacer: Orion Extension Tube [30 mm] / 2 inch nose-2 inch comp</v>
      </c>
    </row>
    <row r="82" spans="1:8" x14ac:dyDescent="0.35">
      <c r="A82" t="s">
        <v>413</v>
      </c>
      <c r="B82">
        <v>50</v>
      </c>
      <c r="C82" t="s">
        <v>152</v>
      </c>
      <c r="D82" t="s">
        <v>414</v>
      </c>
      <c r="E82" t="s">
        <v>415</v>
      </c>
      <c r="F82" t="str">
        <f xml:space="preserve"> C82 &amp; ": " &amp; A82 &amp; " [" &amp; B82 &amp; " mm] / " &amp; D82 &amp; "-" &amp; E82</f>
        <v>Spacer: Orion Extension Tube [50 mm] / 2 inch nose-2 inch comp</v>
      </c>
    </row>
    <row r="83" spans="1:8" x14ac:dyDescent="0.35">
      <c r="A83" t="s">
        <v>206</v>
      </c>
      <c r="B83">
        <v>17.3</v>
      </c>
      <c r="C83" t="s">
        <v>287</v>
      </c>
      <c r="D83" t="s">
        <v>251</v>
      </c>
      <c r="E83" t="s">
        <v>249</v>
      </c>
      <c r="F83" t="str">
        <f xml:space="preserve"> C83 &amp; ": " &amp; A83 &amp; " [" &amp; B83 &amp; " mm] / " &amp; D83 &amp; "-" &amp; E83</f>
        <v>Tilt Plate: Gerd Neumann Tilt Plate [17.3 mm] / Male M48-Fem M48</v>
      </c>
      <c r="H83" s="23" t="s">
        <v>355</v>
      </c>
    </row>
    <row r="84" spans="1:8" x14ac:dyDescent="0.35">
      <c r="A84" t="s">
        <v>231</v>
      </c>
      <c r="B84">
        <v>13</v>
      </c>
      <c r="C84" t="s">
        <v>287</v>
      </c>
      <c r="D84" t="s">
        <v>257</v>
      </c>
      <c r="E84" t="s">
        <v>281</v>
      </c>
      <c r="F84" t="str">
        <f xml:space="preserve"> C84 &amp; ": " &amp; A84 &amp; " [" &amp; B84 &amp; " mm] / " &amp; D84 &amp; "-" &amp; E84</f>
        <v>Tilt Plate: Hercules M54 TiltPlate [13 mm] / Male M54-Fem M54</v>
      </c>
    </row>
    <row r="85" spans="1:8" x14ac:dyDescent="0.35">
      <c r="A85" t="s">
        <v>241</v>
      </c>
      <c r="B85">
        <f>CONVERT(0.8,"in","mm")</f>
        <v>20.32</v>
      </c>
      <c r="C85" t="s">
        <v>287</v>
      </c>
      <c r="D85" t="s">
        <v>286</v>
      </c>
      <c r="E85" t="s">
        <v>284</v>
      </c>
      <c r="F85" t="str">
        <f xml:space="preserve"> C85 &amp; ": " &amp; A85 &amp; " [" &amp; B85 &amp; " mm] / " &amp; D85 &amp; "-" &amp; E85</f>
        <v>Tilt Plate: Moonlight Camera Tilt Plate Sidewinder [20.32 mm] / Male M64-Fem M64</v>
      </c>
      <c r="H85" s="23" t="s">
        <v>356</v>
      </c>
    </row>
    <row r="86" spans="1:8" x14ac:dyDescent="0.35">
      <c r="A86" t="s">
        <v>202</v>
      </c>
      <c r="B86">
        <v>5</v>
      </c>
      <c r="C86" t="s">
        <v>287</v>
      </c>
      <c r="D86" t="s">
        <v>248</v>
      </c>
      <c r="E86" t="s">
        <v>274</v>
      </c>
      <c r="F86" t="str">
        <f xml:space="preserve"> C86 &amp; ": " &amp; A86 &amp; " [" &amp; B86 &amp; " mm] / " &amp; D86 &amp; "-" &amp; E86</f>
        <v>Tilt Plate: ZWO Tilt Plate (M42) [5 mm] / Fem M42-Screw Plate</v>
      </c>
    </row>
    <row r="87" spans="1:8" x14ac:dyDescent="0.35">
      <c r="A87" t="s">
        <v>158</v>
      </c>
      <c r="B87">
        <v>9</v>
      </c>
      <c r="C87" t="s">
        <v>154</v>
      </c>
      <c r="D87" t="s">
        <v>249</v>
      </c>
      <c r="E87" t="s">
        <v>277</v>
      </c>
      <c r="F87" t="str">
        <f xml:space="preserve"> C87 &amp; ": " &amp; A87 &amp; " [" &amp; B87 &amp; " mm] / " &amp; D87 &amp; "-" &amp; E87</f>
        <v>Tmount: Baader T-ring Adapter for ER mount (M48F) [9 mm] / Fem M48-RF Lens</v>
      </c>
    </row>
    <row r="88" spans="1:8" x14ac:dyDescent="0.35">
      <c r="A88" t="s">
        <v>159</v>
      </c>
      <c r="B88">
        <v>11</v>
      </c>
      <c r="C88" t="s">
        <v>154</v>
      </c>
      <c r="D88" t="s">
        <v>249</v>
      </c>
      <c r="E88" t="s">
        <v>278</v>
      </c>
      <c r="F88" t="str">
        <f xml:space="preserve"> C88 &amp; ": " &amp; A88 &amp; " [" &amp; B88 &amp; " mm] / " &amp; D88 &amp; "-" &amp; E88</f>
        <v>Tmount: T-ring Adapter for EF mount (M48F) [11 mm] / Fem M48-EF lens</v>
      </c>
    </row>
    <row r="89" spans="1:8" x14ac:dyDescent="0.35">
      <c r="F89" t="str">
        <f xml:space="preserve"> C89 &amp; ": " &amp; A89 &amp; " [" &amp; B89 &amp; " mm] / " &amp; D89 &amp; "-" &amp; E89</f>
        <v>:  [ mm] / -</v>
      </c>
    </row>
    <row r="90" spans="1:8" x14ac:dyDescent="0.35">
      <c r="F90" t="str">
        <f xml:space="preserve"> C90 &amp; ": " &amp; A90 &amp; " [" &amp; B90 &amp; " mm] / " &amp; D90 &amp; "-" &amp; E90</f>
        <v>:  [ mm] / -</v>
      </c>
    </row>
    <row r="91" spans="1:8" x14ac:dyDescent="0.35">
      <c r="F91" t="str">
        <f xml:space="preserve"> C91 &amp; ": " &amp; A91 &amp; " [" &amp; B91 &amp; " mm] / " &amp; D91 &amp; "-" &amp; E91</f>
        <v>:  [ mm] / -</v>
      </c>
    </row>
    <row r="92" spans="1:8" x14ac:dyDescent="0.35">
      <c r="F92" t="str">
        <f xml:space="preserve"> C92 &amp; ": " &amp; A92 &amp; " [" &amp; B92 &amp; " mm] / " &amp; D92 &amp; "-" &amp; E92</f>
        <v>:  [ mm] / -</v>
      </c>
    </row>
  </sheetData>
  <autoFilter ref="A1:F1" xr:uid="{78E0CE67-5BC0-47BB-AAC9-975D59219EB9}"/>
  <sortState xmlns:xlrd2="http://schemas.microsoft.com/office/spreadsheetml/2017/richdata2" ref="A2:H92">
    <sortCondition ref="C2:C92"/>
    <sortCondition ref="A2:A92"/>
  </sortState>
  <hyperlinks>
    <hyperlink ref="H68" r:id="rId1" display="https://agenaastro.com/blue-fireball-m54x0-75-spacer-ring-with-9mm-extension.html" xr:uid="{DCED0F7B-9AEB-4FF4-A82A-0767D3F52276}"/>
    <hyperlink ref="H83" r:id="rId2" display="https://www.gerdneumann.net/english/astrofotografie-parts-astrophotography/ctu-camera-tilting-unit.html" xr:uid="{D2A64E27-849D-484F-9FCF-1AD6E1AFC70C}"/>
    <hyperlink ref="H85" r:id="rId3" display="https://focuser.com/products.php" xr:uid="{897270CD-4F76-4134-A74E-02CE7DC62C05}"/>
    <hyperlink ref="H8" r:id="rId4" display="https://focuser.com/products.php" xr:uid="{20D494C5-0DA1-40A1-ADCB-F149F7AAF1D0}"/>
    <hyperlink ref="H27" r:id="rId5" display="https://focuser.com/products.php" xr:uid="{A2E60EDC-D19D-43D3-972F-D26FFD5CED54}"/>
    <hyperlink ref="H37" r:id="rId6" display="https://www.highpointscientific.com/baader-planetarium-rowe-coma-corrector-for-newtonians-triplet-design-long-back-focus-rcc-i" xr:uid="{3F708C7A-E6E3-4002-898C-E7B261F534F4}"/>
    <hyperlink ref="H41" r:id="rId7" display="https://starizona.com/products/starizona-nexus-0-75x-newtonian-focal-reducer-coma-corrector" xr:uid="{C5BC4F51-9C2D-472B-B58A-5A3AE138DFD4}"/>
    <hyperlink ref="H49" r:id="rId8" display="https://agenaastro.com/blue-fireball-2-pc-fine-tuning-spacer-ring-set-for-m54-threads-s-set6.html" xr:uid="{DC202530-DFC7-4EFC-B024-8990E876F4BF}"/>
    <hyperlink ref="H50" r:id="rId9" display="https://agenaastro.com/blue-fireball-2-pc-fine-tuning-spacer-ring-set-for-m54-threads-s-set6.html" xr:uid="{3D47554E-BB39-4B24-94B2-DCF4F91320A5}"/>
    <hyperlink ref="H45" r:id="rId10" display="https://agenaastro.com/blue-fireball-9-pc-fine-tuning-spacer-ring-set-for-m48-threads-0-1-to-1-0-mm-s-set8.html" xr:uid="{57A15F0D-4BF3-4351-ABF1-357706EB01F9}"/>
    <hyperlink ref="H46" r:id="rId11" display="https://agenaastro.com/blue-fireball-9-pc-fine-tuning-spacer-ring-set-for-m48-threads-0-1-to-1-0-mm-s-set8.html" xr:uid="{A98FC857-5AE1-4272-9941-776CEC8AC28F}"/>
    <hyperlink ref="H47" r:id="rId12" display="https://agenaastro.com/blue-fireball-9-pc-fine-tuning-spacer-ring-set-for-m48-threads-0-1-to-1-0-mm-s-set8.html" xr:uid="{61E4B766-BA89-4C34-9892-AF3F9BA257BE}"/>
    <hyperlink ref="H44" r:id="rId13" display="https://agenaastro.com/blue-fireball-9-pc-fine-tuning-spacer-ring-set-for-m48-threads-0-1-to-1-0-mm-s-set8.html" xr:uid="{0BA67C6C-139A-443D-996F-1D270E1FF203}"/>
    <hyperlink ref="H35" r:id="rId14" display="https://player-one-astronomy.com/product/fhd-oag-max/" xr:uid="{C630A47D-6582-4951-A580-51EFFE5FD7E3}"/>
    <hyperlink ref="H28" r:id="rId15" display="https://www.highpointscientific.com/celestron-off-axis-guider-93648" xr:uid="{5C02E228-8989-4DF8-B95C-063E0D5413D4}"/>
    <hyperlink ref="H29" r:id="rId16" display="https://www.highpointscientific.com/celestron-off-axis-guider-93648" xr:uid="{42EC9AA2-6681-4D74-A7ED-5B8A3107F3A3}"/>
    <hyperlink ref="H30" r:id="rId17" display="https://www.highpointscientific.com/celestron-off-axis-guider-93648" xr:uid="{5FEEC40E-A4FB-4FF1-85E9-98649C4FBCEB}"/>
    <hyperlink ref="H31" r:id="rId18" display="https://www.highpointscientific.com/celestron-off-axis-guider-93648" xr:uid="{03539979-905B-44C9-921F-05296D528E67}"/>
    <hyperlink ref="H34" r:id="rId19" display="https://www.highpointscientific.com/celestron-large-sct-and-edgehd-adapter-v2-for-off-axis-guider-93666" xr:uid="{2B60C623-1419-4505-970E-F004D8FE71E3}"/>
    <hyperlink ref="H23" r:id="rId20" display="https://www.highpointscientific.com/zwo-efw-7-position-filter-wheel-for-36mm-filters-efw-7x36-ii" xr:uid="{71E2B51C-B72F-410F-BB01-64E4BCE67F4D}"/>
    <hyperlink ref="H39" r:id="rId21" display="https://starizona.com/products/hyperstar-c11-v4" xr:uid="{97DD5897-73DF-403B-93BD-1E4DF328D653}"/>
    <hyperlink ref="H38" r:id="rId22" display="https://www.highpointscientific.com/celestron-reducer-lens-7x-edgehd-1100-94241" xr:uid="{040D95BA-00DF-4C03-B10B-658D2675EB0B}"/>
    <hyperlink ref="H24" r:id="rId23" display="https://www.highpointscientific.com/zwo-efw-8-position-filter-wheel-for-1-25-inch-filters-efw-8x1-25" xr:uid="{681BAF9E-8E3B-44C6-8FDF-1D0CA40A8D6E}"/>
    <hyperlink ref="H20" r:id="rId24" display="https://www.highpointscientific.com/zwo-asi174mm-monochrome-mini-astronomy-camera-asi174mini" xr:uid="{17706C95-1A8B-44D7-9A5A-4E88A6B5D063}"/>
    <hyperlink ref="H19" r:id="rId25" display="https://www.highpointscientific.com/zwo-asi120mm-s-super-speed-monochrome-cmos-camera" xr:uid="{46714266-FD51-4801-BCB9-56DA23AC762F}"/>
    <hyperlink ref="H21" r:id="rId26" display="https://www.highpointscientific.com/zwo-asi174mm-usb-3-cmos-monochrome-camera" xr:uid="{5E84897B-52B2-426E-B51B-10F87B0BE16B}"/>
  </hyperlinks>
  <pageMargins left="0.7" right="0.7" top="0.75" bottom="0.75" header="0.3" footer="0.3"/>
  <pageSetup orientation="portrait"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4F61-7D17-4474-9686-AD1E4E60698F}">
  <dimension ref="A1:AA33"/>
  <sheetViews>
    <sheetView zoomScaleNormal="100" workbookViewId="0">
      <pane xSplit="30396" topLeftCell="AZ1"/>
      <selection activeCell="Y12" sqref="Y12:Z12"/>
      <selection pane="topRight" activeCell="BH3" sqref="BH3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7" max="7" width="32" style="35" customWidth="1"/>
    <col min="8" max="8" width="45.54296875" customWidth="1"/>
    <col min="9" max="9" width="8.90625" style="36"/>
    <col min="10" max="10" width="32" style="35" customWidth="1"/>
    <col min="11" max="11" width="45.54296875" customWidth="1"/>
    <col min="12" max="12" width="8.90625" style="36"/>
    <col min="13" max="13" width="32" style="35" customWidth="1"/>
    <col min="14" max="14" width="45.54296875" customWidth="1"/>
    <col min="15" max="15" width="8.90625" style="36"/>
    <col min="16" max="16" width="32" style="35" customWidth="1"/>
    <col min="17" max="17" width="45.54296875" customWidth="1"/>
    <col min="18" max="18" width="8.90625" style="36"/>
    <col min="19" max="19" width="32" style="35" customWidth="1"/>
    <col min="20" max="20" width="45.54296875" customWidth="1"/>
    <col min="21" max="21" width="8.7265625" style="36"/>
    <col min="22" max="22" width="32" style="35" customWidth="1"/>
    <col min="23" max="23" width="45.54296875" customWidth="1"/>
    <col min="24" max="24" width="8.7265625" style="36"/>
    <col min="25" max="25" width="32" style="35" customWidth="1"/>
    <col min="26" max="26" width="45.54296875" customWidth="1"/>
    <col min="27" max="27" width="8.7265625" style="36"/>
  </cols>
  <sheetData>
    <row r="1" spans="1:27" s="1" customFormat="1" x14ac:dyDescent="0.35">
      <c r="A1" s="68" t="s">
        <v>298</v>
      </c>
      <c r="B1" s="97" t="s">
        <v>334</v>
      </c>
      <c r="C1" s="98"/>
      <c r="D1" s="68" t="s">
        <v>298</v>
      </c>
      <c r="E1" s="97" t="s">
        <v>314</v>
      </c>
      <c r="F1" s="98"/>
      <c r="G1" s="69" t="s">
        <v>298</v>
      </c>
      <c r="H1" s="95" t="s">
        <v>336</v>
      </c>
      <c r="I1" s="96"/>
      <c r="J1" s="69" t="s">
        <v>298</v>
      </c>
      <c r="K1" s="95" t="s">
        <v>375</v>
      </c>
      <c r="L1" s="96"/>
      <c r="M1" s="69" t="s">
        <v>298</v>
      </c>
      <c r="N1" s="95" t="s">
        <v>377</v>
      </c>
      <c r="O1" s="96"/>
      <c r="P1" s="71" t="s">
        <v>298</v>
      </c>
      <c r="Q1" s="87" t="s">
        <v>337</v>
      </c>
      <c r="R1" s="88"/>
      <c r="S1" s="71" t="s">
        <v>298</v>
      </c>
      <c r="T1" s="87" t="s">
        <v>379</v>
      </c>
      <c r="U1" s="88"/>
      <c r="V1" s="71" t="s">
        <v>298</v>
      </c>
      <c r="W1" s="87" t="s">
        <v>408</v>
      </c>
      <c r="X1" s="88"/>
      <c r="Y1" s="71" t="s">
        <v>298</v>
      </c>
      <c r="Z1" s="87" t="s">
        <v>396</v>
      </c>
      <c r="AA1" s="88"/>
    </row>
    <row r="2" spans="1:27" ht="15.5" x14ac:dyDescent="0.35">
      <c r="A2" s="57" t="s">
        <v>94</v>
      </c>
      <c r="B2" s="58" t="s">
        <v>300</v>
      </c>
      <c r="C2" s="59"/>
      <c r="D2" s="57" t="s">
        <v>94</v>
      </c>
      <c r="E2" s="58" t="s">
        <v>313</v>
      </c>
      <c r="F2" s="58"/>
      <c r="G2" s="57" t="s">
        <v>94</v>
      </c>
      <c r="H2" s="58" t="s">
        <v>313</v>
      </c>
      <c r="I2" s="59"/>
      <c r="J2" s="57" t="s">
        <v>94</v>
      </c>
      <c r="K2" s="58" t="s">
        <v>313</v>
      </c>
      <c r="L2" s="59"/>
      <c r="M2" s="57" t="s">
        <v>94</v>
      </c>
      <c r="N2" s="58" t="s">
        <v>313</v>
      </c>
      <c r="O2" s="59"/>
      <c r="P2" s="57" t="s">
        <v>94</v>
      </c>
      <c r="Q2" s="58" t="s">
        <v>338</v>
      </c>
      <c r="R2" s="59"/>
      <c r="S2" s="57" t="s">
        <v>94</v>
      </c>
      <c r="T2" s="58" t="s">
        <v>380</v>
      </c>
      <c r="U2" s="59"/>
      <c r="V2" s="57" t="s">
        <v>94</v>
      </c>
      <c r="W2" s="58" t="s">
        <v>397</v>
      </c>
      <c r="X2" s="59"/>
      <c r="Y2" s="57" t="s">
        <v>94</v>
      </c>
      <c r="Z2" s="58" t="s">
        <v>409</v>
      </c>
      <c r="AA2" s="59"/>
    </row>
    <row r="3" spans="1:27" ht="15.5" x14ac:dyDescent="0.35">
      <c r="A3" s="57" t="s">
        <v>333</v>
      </c>
      <c r="B3" s="58" t="s">
        <v>342</v>
      </c>
      <c r="C3" s="59"/>
      <c r="D3" s="57" t="s">
        <v>333</v>
      </c>
      <c r="E3" s="58" t="s">
        <v>342</v>
      </c>
      <c r="F3" s="58"/>
      <c r="G3" s="57" t="s">
        <v>333</v>
      </c>
      <c r="H3" s="58" t="s">
        <v>339</v>
      </c>
      <c r="I3" s="59"/>
      <c r="J3" s="57" t="s">
        <v>333</v>
      </c>
      <c r="K3" s="58" t="s">
        <v>339</v>
      </c>
      <c r="L3" s="59"/>
      <c r="M3" s="57" t="s">
        <v>333</v>
      </c>
      <c r="N3" s="58" t="s">
        <v>339</v>
      </c>
      <c r="O3" s="59"/>
      <c r="P3" s="57" t="s">
        <v>333</v>
      </c>
      <c r="Q3" s="58" t="s">
        <v>339</v>
      </c>
      <c r="R3" s="59"/>
      <c r="S3" s="57" t="s">
        <v>333</v>
      </c>
      <c r="T3" s="58" t="s">
        <v>273</v>
      </c>
      <c r="U3" s="59"/>
      <c r="V3" s="57" t="s">
        <v>333</v>
      </c>
      <c r="W3" s="58" t="s">
        <v>273</v>
      </c>
      <c r="X3" s="59"/>
      <c r="Y3" s="57" t="s">
        <v>333</v>
      </c>
      <c r="Z3" s="58" t="s">
        <v>273</v>
      </c>
      <c r="AA3" s="59"/>
    </row>
    <row r="4" spans="1:27" ht="15.5" x14ac:dyDescent="0.35">
      <c r="A4" s="57" t="s">
        <v>82</v>
      </c>
      <c r="B4" s="67">
        <v>2350</v>
      </c>
      <c r="C4" s="59"/>
      <c r="D4" s="57" t="s">
        <v>82</v>
      </c>
      <c r="E4" s="67">
        <v>2350</v>
      </c>
      <c r="F4" s="58"/>
      <c r="G4" s="57" t="s">
        <v>82</v>
      </c>
      <c r="H4" s="67" t="s">
        <v>346</v>
      </c>
      <c r="I4" s="59"/>
      <c r="J4" s="57" t="s">
        <v>82</v>
      </c>
      <c r="K4" s="67" t="s">
        <v>346</v>
      </c>
      <c r="L4" s="59"/>
      <c r="M4" s="57" t="s">
        <v>82</v>
      </c>
      <c r="N4" s="67" t="s">
        <v>346</v>
      </c>
      <c r="O4" s="59"/>
      <c r="P4" s="57" t="s">
        <v>344</v>
      </c>
      <c r="Q4" s="67" t="s">
        <v>345</v>
      </c>
      <c r="R4" s="59"/>
      <c r="S4" s="57" t="s">
        <v>344</v>
      </c>
      <c r="T4" s="67" t="s">
        <v>381</v>
      </c>
      <c r="U4" s="59"/>
      <c r="V4" s="57" t="s">
        <v>344</v>
      </c>
      <c r="W4" s="67" t="s">
        <v>402</v>
      </c>
      <c r="X4" s="59"/>
      <c r="Y4" s="57" t="s">
        <v>344</v>
      </c>
      <c r="Z4" s="67" t="s">
        <v>410</v>
      </c>
      <c r="AA4" s="59"/>
    </row>
    <row r="5" spans="1:27" ht="15.5" x14ac:dyDescent="0.35">
      <c r="A5" s="57" t="s">
        <v>294</v>
      </c>
      <c r="B5" s="67">
        <v>0.33</v>
      </c>
      <c r="C5" s="59" t="s">
        <v>335</v>
      </c>
      <c r="D5" s="57" t="s">
        <v>294</v>
      </c>
      <c r="E5" s="67">
        <v>0.33</v>
      </c>
      <c r="F5" s="59" t="s">
        <v>335</v>
      </c>
      <c r="G5" s="57" t="s">
        <v>294</v>
      </c>
      <c r="H5" s="67">
        <v>0.28000000000000003</v>
      </c>
      <c r="I5" s="59" t="s">
        <v>335</v>
      </c>
      <c r="J5" s="57" t="s">
        <v>294</v>
      </c>
      <c r="K5" s="67">
        <v>0.28000000000000003</v>
      </c>
      <c r="L5" s="59" t="s">
        <v>335</v>
      </c>
      <c r="M5" s="57" t="s">
        <v>294</v>
      </c>
      <c r="N5" s="67">
        <v>0.28000000000000003</v>
      </c>
      <c r="O5" s="59" t="s">
        <v>335</v>
      </c>
      <c r="P5" s="57" t="s">
        <v>294</v>
      </c>
      <c r="Q5" s="67">
        <v>0.78</v>
      </c>
      <c r="R5" s="59" t="s">
        <v>335</v>
      </c>
      <c r="S5" s="57" t="s">
        <v>294</v>
      </c>
      <c r="T5" s="67">
        <v>0.78</v>
      </c>
      <c r="U5" s="59" t="s">
        <v>335</v>
      </c>
      <c r="V5" s="57" t="s">
        <v>294</v>
      </c>
      <c r="W5" s="67" t="s">
        <v>401</v>
      </c>
      <c r="X5" s="59" t="s">
        <v>400</v>
      </c>
      <c r="Y5" s="57" t="s">
        <v>294</v>
      </c>
      <c r="Z5" s="67" t="s">
        <v>411</v>
      </c>
      <c r="AA5" s="59" t="s">
        <v>400</v>
      </c>
    </row>
    <row r="6" spans="1:27" ht="15.5" x14ac:dyDescent="0.35">
      <c r="A6" s="57" t="s">
        <v>136</v>
      </c>
      <c r="B6" s="60">
        <v>147.5</v>
      </c>
      <c r="C6" s="59"/>
      <c r="D6" s="57" t="s">
        <v>136</v>
      </c>
      <c r="E6" s="60">
        <v>147.5</v>
      </c>
      <c r="F6" s="58"/>
      <c r="G6" s="57" t="s">
        <v>136</v>
      </c>
      <c r="H6" s="60">
        <v>147.5</v>
      </c>
      <c r="I6" s="59"/>
      <c r="J6" s="57" t="s">
        <v>136</v>
      </c>
      <c r="K6" s="60">
        <v>147.5</v>
      </c>
      <c r="L6" s="59"/>
      <c r="M6" s="57" t="s">
        <v>136</v>
      </c>
      <c r="N6" s="60">
        <v>147.5</v>
      </c>
      <c r="O6" s="59"/>
      <c r="P6" s="57" t="s">
        <v>136</v>
      </c>
      <c r="Q6" s="60">
        <v>92.5</v>
      </c>
      <c r="R6" s="59"/>
      <c r="S6" s="57" t="s">
        <v>136</v>
      </c>
      <c r="T6" s="60">
        <v>55</v>
      </c>
      <c r="U6" s="59"/>
      <c r="V6" s="57" t="s">
        <v>136</v>
      </c>
      <c r="W6" s="60">
        <v>147.5</v>
      </c>
      <c r="X6" s="59"/>
      <c r="Y6" s="57" t="s">
        <v>136</v>
      </c>
      <c r="Z6" s="60">
        <v>147.5</v>
      </c>
      <c r="AA6" s="59"/>
    </row>
    <row r="7" spans="1:27" ht="15.5" x14ac:dyDescent="0.35">
      <c r="A7" s="57" t="s">
        <v>293</v>
      </c>
      <c r="B7" s="60">
        <v>1.3</v>
      </c>
      <c r="C7" s="59"/>
      <c r="D7" s="57" t="s">
        <v>293</v>
      </c>
      <c r="E7" s="60">
        <v>1.3</v>
      </c>
      <c r="F7" s="58"/>
      <c r="G7" s="57" t="s">
        <v>293</v>
      </c>
      <c r="H7" s="60">
        <v>1.3</v>
      </c>
      <c r="I7" s="59"/>
      <c r="J7" s="57" t="s">
        <v>293</v>
      </c>
      <c r="K7" s="60">
        <v>1.3</v>
      </c>
      <c r="L7" s="59"/>
      <c r="M7" s="57" t="s">
        <v>293</v>
      </c>
      <c r="N7" s="60">
        <v>1.3</v>
      </c>
      <c r="O7" s="59"/>
      <c r="P7" s="57" t="s">
        <v>293</v>
      </c>
      <c r="Q7" s="60">
        <v>1.3</v>
      </c>
      <c r="R7" s="59"/>
      <c r="S7" s="57" t="s">
        <v>293</v>
      </c>
      <c r="T7" s="60">
        <v>1.3</v>
      </c>
      <c r="U7" s="59"/>
      <c r="V7" s="57" t="s">
        <v>293</v>
      </c>
      <c r="W7" s="60">
        <v>1.3</v>
      </c>
      <c r="X7" s="59"/>
      <c r="Y7" s="57" t="s">
        <v>293</v>
      </c>
      <c r="Z7" s="60">
        <v>1.3</v>
      </c>
      <c r="AA7" s="59"/>
    </row>
    <row r="8" spans="1:27" ht="15.5" x14ac:dyDescent="0.35">
      <c r="A8" s="57" t="s">
        <v>306</v>
      </c>
      <c r="B8" s="63">
        <f>B6+B7-C26</f>
        <v>0</v>
      </c>
      <c r="C8" s="59"/>
      <c r="D8" s="57" t="s">
        <v>306</v>
      </c>
      <c r="E8" s="63">
        <f>E6+E7-F26</f>
        <v>-15</v>
      </c>
      <c r="F8" s="58"/>
      <c r="G8" s="57" t="s">
        <v>306</v>
      </c>
      <c r="H8" s="63">
        <f>H6+H7-I26</f>
        <v>-0.51999999999998181</v>
      </c>
      <c r="I8" s="59"/>
      <c r="J8" s="57" t="s">
        <v>306</v>
      </c>
      <c r="K8" s="63">
        <f>K6+K7-L26</f>
        <v>0.30000000000001137</v>
      </c>
      <c r="L8" s="59"/>
      <c r="M8" s="57" t="s">
        <v>306</v>
      </c>
      <c r="N8" s="63">
        <f>N6+N7-O26</f>
        <v>0.30000000000001137</v>
      </c>
      <c r="O8" s="59"/>
      <c r="P8" s="57" t="s">
        <v>306</v>
      </c>
      <c r="Q8" s="63">
        <f>Q6+Q7-R26</f>
        <v>0</v>
      </c>
      <c r="R8" s="59"/>
      <c r="S8" s="57" t="s">
        <v>306</v>
      </c>
      <c r="T8" s="63">
        <f>T6+T7-U26</f>
        <v>-0.70000000000000284</v>
      </c>
      <c r="U8" s="59"/>
      <c r="V8" s="57" t="s">
        <v>306</v>
      </c>
      <c r="W8" s="63">
        <f>W6+W7-X26</f>
        <v>-21.699999999999989</v>
      </c>
      <c r="X8" s="59"/>
      <c r="Y8" s="57" t="s">
        <v>306</v>
      </c>
      <c r="Z8" s="63">
        <f>Z6+Z7-AA26</f>
        <v>-21.699999999999989</v>
      </c>
      <c r="AA8" s="59"/>
    </row>
    <row r="9" spans="1:27" x14ac:dyDescent="0.35">
      <c r="A9" s="32" t="s">
        <v>93</v>
      </c>
      <c r="B9" s="33"/>
      <c r="C9" s="34" t="s">
        <v>139</v>
      </c>
      <c r="D9" s="32" t="s">
        <v>93</v>
      </c>
      <c r="E9" s="33"/>
      <c r="F9" s="33" t="s">
        <v>139</v>
      </c>
      <c r="G9" s="32" t="s">
        <v>93</v>
      </c>
      <c r="H9" s="33"/>
      <c r="I9" s="34" t="s">
        <v>139</v>
      </c>
      <c r="J9" s="32" t="s">
        <v>93</v>
      </c>
      <c r="K9" s="33"/>
      <c r="L9" s="34" t="s">
        <v>139</v>
      </c>
      <c r="M9" s="32" t="s">
        <v>93</v>
      </c>
      <c r="N9" s="33"/>
      <c r="O9" s="34" t="s">
        <v>139</v>
      </c>
      <c r="P9" s="32" t="s">
        <v>93</v>
      </c>
      <c r="Q9" s="33"/>
      <c r="R9" s="34" t="s">
        <v>139</v>
      </c>
      <c r="S9" s="32" t="s">
        <v>93</v>
      </c>
      <c r="T9" s="33"/>
      <c r="U9" s="34" t="s">
        <v>139</v>
      </c>
      <c r="V9" s="32" t="s">
        <v>93</v>
      </c>
      <c r="W9" s="33"/>
      <c r="X9" s="34" t="s">
        <v>139</v>
      </c>
      <c r="Y9" s="32" t="s">
        <v>93</v>
      </c>
      <c r="Z9" s="33"/>
      <c r="AA9" s="34" t="s">
        <v>139</v>
      </c>
    </row>
    <row r="10" spans="1:27" x14ac:dyDescent="0.35">
      <c r="A10" s="79" t="s">
        <v>301</v>
      </c>
      <c r="B10" s="80"/>
      <c r="C10" s="70">
        <f t="shared" ref="C10:C25" si="0">_xlfn.XLOOKUP(A10,Drop_Down_Name,Optical_Length__mm,"")</f>
        <v>38</v>
      </c>
      <c r="D10" s="77" t="s">
        <v>315</v>
      </c>
      <c r="E10" s="78"/>
      <c r="F10" s="70">
        <f t="shared" ref="F10:F25" si="1">_xlfn.XLOOKUP(D10,Drop_Down_Name,Optical_Length__mm,"")</f>
        <v>0</v>
      </c>
      <c r="G10" s="77" t="s">
        <v>316</v>
      </c>
      <c r="H10" s="78"/>
      <c r="I10" s="70">
        <f t="shared" ref="I10:I25" si="2">_xlfn.XLOOKUP(G10,Drop_Down_Name,Optical_Length__mm,"")</f>
        <v>70</v>
      </c>
      <c r="J10" s="77" t="s">
        <v>316</v>
      </c>
      <c r="K10" s="78"/>
      <c r="L10" s="70">
        <f t="shared" ref="L10:L12" si="3">_xlfn.XLOOKUP(J10,Drop_Down_Name,Optical_Length__mm,"")</f>
        <v>70</v>
      </c>
      <c r="M10" s="77" t="s">
        <v>316</v>
      </c>
      <c r="N10" s="78"/>
      <c r="O10" s="70">
        <f t="shared" ref="O10:O12" si="4">_xlfn.XLOOKUP(M10,Drop_Down_Name,Optical_Length__mm,"")</f>
        <v>70</v>
      </c>
      <c r="P10" s="77" t="s">
        <v>347</v>
      </c>
      <c r="Q10" s="78"/>
      <c r="R10" s="70" t="str">
        <f t="shared" ref="R10:R25" si="5">_xlfn.XLOOKUP(P10,Drop_Down_Name,Optical_Length__mm,"")</f>
        <v/>
      </c>
      <c r="S10" s="77"/>
      <c r="T10" s="78"/>
      <c r="U10" s="70">
        <f t="shared" ref="U10:U25" si="6">_xlfn.XLOOKUP(S10,Drop_Down_Name,Optical_Length__mm,"")</f>
        <v>0</v>
      </c>
      <c r="V10" s="77" t="s">
        <v>316</v>
      </c>
      <c r="W10" s="78"/>
      <c r="X10" s="70">
        <f t="shared" ref="X10:X25" si="7">_xlfn.XLOOKUP(V10,Drop_Down_Name,Optical_Length__mm,"")</f>
        <v>70</v>
      </c>
      <c r="Y10" s="77" t="s">
        <v>316</v>
      </c>
      <c r="Z10" s="78"/>
      <c r="AA10" s="70">
        <f t="shared" ref="AA10:AA25" si="8">_xlfn.XLOOKUP(Y10,Drop_Down_Name,Optical_Length__mm,"")</f>
        <v>70</v>
      </c>
    </row>
    <row r="11" spans="1:27" x14ac:dyDescent="0.35">
      <c r="A11" s="79" t="s">
        <v>304</v>
      </c>
      <c r="B11" s="80"/>
      <c r="C11" s="70">
        <f t="shared" si="0"/>
        <v>33</v>
      </c>
      <c r="D11" s="77" t="s">
        <v>301</v>
      </c>
      <c r="E11" s="78"/>
      <c r="F11" s="70">
        <f t="shared" si="1"/>
        <v>38</v>
      </c>
      <c r="G11" s="77" t="s">
        <v>317</v>
      </c>
      <c r="H11" s="78"/>
      <c r="I11" s="70">
        <f t="shared" si="2"/>
        <v>20.32</v>
      </c>
      <c r="J11" s="77" t="s">
        <v>324</v>
      </c>
      <c r="K11" s="78"/>
      <c r="L11" s="70">
        <f t="shared" si="3"/>
        <v>2</v>
      </c>
      <c r="M11" s="77" t="s">
        <v>324</v>
      </c>
      <c r="N11" s="78"/>
      <c r="O11" s="70">
        <f t="shared" si="4"/>
        <v>2</v>
      </c>
      <c r="P11" s="77" t="s">
        <v>307</v>
      </c>
      <c r="Q11" s="78"/>
      <c r="R11" s="70">
        <f t="shared" si="5"/>
        <v>17.3</v>
      </c>
      <c r="S11" s="77"/>
      <c r="T11" s="78"/>
      <c r="U11" s="70">
        <f t="shared" si="6"/>
        <v>0</v>
      </c>
      <c r="V11" s="77" t="s">
        <v>404</v>
      </c>
      <c r="W11" s="78"/>
      <c r="X11" s="70">
        <f t="shared" si="7"/>
        <v>10</v>
      </c>
      <c r="Y11" s="77" t="s">
        <v>404</v>
      </c>
      <c r="Z11" s="78"/>
      <c r="AA11" s="70">
        <f t="shared" si="8"/>
        <v>10</v>
      </c>
    </row>
    <row r="12" spans="1:27" x14ac:dyDescent="0.35">
      <c r="A12" s="79"/>
      <c r="B12" s="80"/>
      <c r="C12" s="70">
        <f t="shared" si="0"/>
        <v>0</v>
      </c>
      <c r="D12" s="77" t="s">
        <v>304</v>
      </c>
      <c r="E12" s="78"/>
      <c r="F12" s="70">
        <f t="shared" si="1"/>
        <v>33</v>
      </c>
      <c r="G12" s="77" t="s">
        <v>324</v>
      </c>
      <c r="H12" s="78"/>
      <c r="I12" s="70">
        <f t="shared" si="2"/>
        <v>2</v>
      </c>
      <c r="J12" s="77" t="s">
        <v>373</v>
      </c>
      <c r="K12" s="78"/>
      <c r="L12" s="70">
        <f t="shared" si="3"/>
        <v>13</v>
      </c>
      <c r="M12" s="77" t="s">
        <v>373</v>
      </c>
      <c r="N12" s="78"/>
      <c r="O12" s="70">
        <f t="shared" si="4"/>
        <v>13</v>
      </c>
      <c r="P12" s="77"/>
      <c r="Q12" s="78"/>
      <c r="R12" s="70">
        <f t="shared" si="5"/>
        <v>0</v>
      </c>
      <c r="S12" s="77"/>
      <c r="T12" s="78"/>
      <c r="U12" s="70">
        <f t="shared" si="6"/>
        <v>0</v>
      </c>
      <c r="V12" s="77" t="s">
        <v>405</v>
      </c>
      <c r="W12" s="78"/>
      <c r="X12" s="70">
        <f t="shared" si="7"/>
        <v>62</v>
      </c>
      <c r="Y12" s="77" t="s">
        <v>405</v>
      </c>
      <c r="Z12" s="78"/>
      <c r="AA12" s="70">
        <f t="shared" si="8"/>
        <v>62</v>
      </c>
    </row>
    <row r="13" spans="1:27" x14ac:dyDescent="0.35">
      <c r="A13" s="79" t="s">
        <v>307</v>
      </c>
      <c r="B13" s="80"/>
      <c r="C13" s="70">
        <f t="shared" si="0"/>
        <v>17.3</v>
      </c>
      <c r="D13" s="77" t="s">
        <v>305</v>
      </c>
      <c r="E13" s="78"/>
      <c r="F13" s="70">
        <f t="shared" si="1"/>
        <v>20</v>
      </c>
      <c r="G13" s="77"/>
      <c r="H13" s="78"/>
      <c r="I13" s="70">
        <f>_xlfn.XLOOKUP(G13,Drop_Down_Name,Optical_Length__mm,"")</f>
        <v>0</v>
      </c>
      <c r="J13" s="77" t="s">
        <v>374</v>
      </c>
      <c r="K13" s="78"/>
      <c r="L13" s="70">
        <f>_xlfn.XLOOKUP(J13,Drop_Down_Name,Optical_Length__mm,"")</f>
        <v>9</v>
      </c>
      <c r="M13" s="77" t="s">
        <v>378</v>
      </c>
      <c r="N13" s="78"/>
      <c r="O13" s="70">
        <f>_xlfn.XLOOKUP(M13,Drop_Down_Name,Optical_Length__mm,"")</f>
        <v>8</v>
      </c>
      <c r="P13" s="77"/>
      <c r="Q13" s="78"/>
      <c r="R13" s="70">
        <f t="shared" si="5"/>
        <v>0</v>
      </c>
      <c r="S13" s="77"/>
      <c r="T13" s="78"/>
      <c r="U13" s="70">
        <f t="shared" si="6"/>
        <v>0</v>
      </c>
      <c r="V13" s="77"/>
      <c r="W13" s="78"/>
      <c r="X13" s="70">
        <f t="shared" si="7"/>
        <v>0</v>
      </c>
      <c r="Y13" s="77"/>
      <c r="Z13" s="78"/>
      <c r="AA13" s="70">
        <f t="shared" si="8"/>
        <v>0</v>
      </c>
    </row>
    <row r="14" spans="1:27" x14ac:dyDescent="0.35">
      <c r="A14" s="79"/>
      <c r="B14" s="80"/>
      <c r="C14" s="70">
        <f t="shared" si="0"/>
        <v>0</v>
      </c>
      <c r="D14" s="77" t="s">
        <v>307</v>
      </c>
      <c r="E14" s="78"/>
      <c r="F14" s="70">
        <f t="shared" si="1"/>
        <v>17.3</v>
      </c>
      <c r="G14" s="77"/>
      <c r="H14" s="78"/>
      <c r="I14" s="70">
        <f t="shared" si="2"/>
        <v>0</v>
      </c>
      <c r="J14" s="77" t="s">
        <v>376</v>
      </c>
      <c r="K14" s="78"/>
      <c r="L14" s="70">
        <f t="shared" ref="L14:L25" si="9">_xlfn.XLOOKUP(J14,Drop_Down_Name,Optical_Length__mm,"")</f>
        <v>4</v>
      </c>
      <c r="M14" s="77"/>
      <c r="N14" s="78"/>
      <c r="O14" s="70">
        <f t="shared" ref="O14:O25" si="10">_xlfn.XLOOKUP(M14,Drop_Down_Name,Optical_Length__mm,"")</f>
        <v>0</v>
      </c>
      <c r="P14" s="77"/>
      <c r="Q14" s="78"/>
      <c r="R14" s="70">
        <f t="shared" si="5"/>
        <v>0</v>
      </c>
      <c r="S14" s="77"/>
      <c r="T14" s="78"/>
      <c r="U14" s="70">
        <f t="shared" si="6"/>
        <v>0</v>
      </c>
      <c r="V14" s="77"/>
      <c r="W14" s="78"/>
      <c r="X14" s="70">
        <f t="shared" si="7"/>
        <v>0</v>
      </c>
      <c r="Y14" s="77"/>
      <c r="Z14" s="78"/>
      <c r="AA14" s="70">
        <f t="shared" si="8"/>
        <v>0</v>
      </c>
    </row>
    <row r="15" spans="1:27" x14ac:dyDescent="0.35">
      <c r="A15" s="79" t="s">
        <v>308</v>
      </c>
      <c r="B15" s="80"/>
      <c r="C15" s="70">
        <f t="shared" si="0"/>
        <v>18</v>
      </c>
      <c r="D15" s="77" t="s">
        <v>308</v>
      </c>
      <c r="E15" s="78"/>
      <c r="F15" s="70">
        <f t="shared" si="1"/>
        <v>18</v>
      </c>
      <c r="G15" s="77"/>
      <c r="H15" s="78"/>
      <c r="I15" s="70">
        <f t="shared" si="2"/>
        <v>0</v>
      </c>
      <c r="J15" s="77" t="s">
        <v>330</v>
      </c>
      <c r="K15" s="78"/>
      <c r="L15" s="70">
        <f t="shared" si="9"/>
        <v>0.5</v>
      </c>
      <c r="M15" s="77" t="s">
        <v>330</v>
      </c>
      <c r="N15" s="78"/>
      <c r="O15" s="70">
        <f t="shared" si="10"/>
        <v>0.5</v>
      </c>
      <c r="P15" s="77" t="s">
        <v>349</v>
      </c>
      <c r="Q15" s="78"/>
      <c r="R15" s="70">
        <f t="shared" si="5"/>
        <v>2</v>
      </c>
      <c r="S15" s="77"/>
      <c r="T15" s="78"/>
      <c r="U15" s="70">
        <f t="shared" si="6"/>
        <v>0</v>
      </c>
      <c r="V15" s="77"/>
      <c r="W15" s="78"/>
      <c r="X15" s="70">
        <f t="shared" si="7"/>
        <v>0</v>
      </c>
      <c r="Y15" s="77"/>
      <c r="Z15" s="78"/>
      <c r="AA15" s="70">
        <f t="shared" si="8"/>
        <v>0</v>
      </c>
    </row>
    <row r="16" spans="1:27" x14ac:dyDescent="0.35">
      <c r="A16" s="79"/>
      <c r="B16" s="80"/>
      <c r="C16" s="70">
        <f t="shared" si="0"/>
        <v>0</v>
      </c>
      <c r="D16" s="79"/>
      <c r="E16" s="80"/>
      <c r="F16" s="70">
        <f t="shared" si="1"/>
        <v>0</v>
      </c>
      <c r="G16" s="77"/>
      <c r="H16" s="78"/>
      <c r="I16" s="70">
        <f t="shared" si="2"/>
        <v>0</v>
      </c>
      <c r="J16" s="77"/>
      <c r="K16" s="78"/>
      <c r="L16" s="70">
        <f t="shared" si="9"/>
        <v>0</v>
      </c>
      <c r="M16" s="77"/>
      <c r="N16" s="78"/>
      <c r="O16" s="70">
        <f t="shared" si="10"/>
        <v>0</v>
      </c>
      <c r="P16" s="77" t="s">
        <v>348</v>
      </c>
      <c r="Q16" s="78"/>
      <c r="R16" s="70">
        <f t="shared" si="5"/>
        <v>18</v>
      </c>
      <c r="S16" s="77"/>
      <c r="T16" s="78"/>
      <c r="U16" s="70">
        <f t="shared" si="6"/>
        <v>0</v>
      </c>
      <c r="V16" s="77"/>
      <c r="W16" s="78"/>
      <c r="X16" s="70">
        <f t="shared" si="7"/>
        <v>0</v>
      </c>
      <c r="Y16" s="77"/>
      <c r="Z16" s="78"/>
      <c r="AA16" s="70">
        <f t="shared" si="8"/>
        <v>0</v>
      </c>
    </row>
    <row r="17" spans="1:27" x14ac:dyDescent="0.35">
      <c r="A17" s="79"/>
      <c r="B17" s="80"/>
      <c r="C17" s="70">
        <f t="shared" si="0"/>
        <v>0</v>
      </c>
      <c r="D17" s="79"/>
      <c r="E17" s="80"/>
      <c r="F17" s="70">
        <f t="shared" si="1"/>
        <v>0</v>
      </c>
      <c r="G17" s="77"/>
      <c r="H17" s="78"/>
      <c r="I17" s="70">
        <f t="shared" si="2"/>
        <v>0</v>
      </c>
      <c r="J17" s="77"/>
      <c r="K17" s="78"/>
      <c r="L17" s="70">
        <f t="shared" si="9"/>
        <v>0</v>
      </c>
      <c r="M17" s="77"/>
      <c r="N17" s="78"/>
      <c r="O17" s="70">
        <f t="shared" si="10"/>
        <v>0</v>
      </c>
      <c r="P17" s="77" t="s">
        <v>340</v>
      </c>
      <c r="Q17" s="78"/>
      <c r="R17" s="70">
        <f t="shared" si="5"/>
        <v>2</v>
      </c>
      <c r="S17" s="77"/>
      <c r="T17" s="78"/>
      <c r="U17" s="70">
        <f t="shared" si="6"/>
        <v>0</v>
      </c>
      <c r="V17" s="77"/>
      <c r="W17" s="78"/>
      <c r="X17" s="70">
        <f t="shared" si="7"/>
        <v>0</v>
      </c>
      <c r="Y17" s="77"/>
      <c r="Z17" s="78"/>
      <c r="AA17" s="70">
        <f t="shared" si="8"/>
        <v>0</v>
      </c>
    </row>
    <row r="18" spans="1:27" x14ac:dyDescent="0.35">
      <c r="A18" s="79"/>
      <c r="B18" s="80"/>
      <c r="C18" s="70">
        <f t="shared" si="0"/>
        <v>0</v>
      </c>
      <c r="D18" s="79"/>
      <c r="E18" s="80"/>
      <c r="F18" s="70">
        <f t="shared" si="1"/>
        <v>0</v>
      </c>
      <c r="G18" s="77"/>
      <c r="H18" s="78"/>
      <c r="I18" s="70">
        <f t="shared" si="2"/>
        <v>0</v>
      </c>
      <c r="J18" s="77"/>
      <c r="K18" s="78"/>
      <c r="L18" s="70">
        <f t="shared" si="9"/>
        <v>0</v>
      </c>
      <c r="M18" s="77"/>
      <c r="N18" s="78"/>
      <c r="O18" s="70">
        <f t="shared" si="10"/>
        <v>0</v>
      </c>
      <c r="P18" s="77" t="s">
        <v>350</v>
      </c>
      <c r="Q18" s="78"/>
      <c r="R18" s="70">
        <f t="shared" si="5"/>
        <v>4</v>
      </c>
      <c r="S18" s="77"/>
      <c r="T18" s="78"/>
      <c r="U18" s="70">
        <f t="shared" si="6"/>
        <v>0</v>
      </c>
      <c r="V18" s="77"/>
      <c r="W18" s="78"/>
      <c r="X18" s="70">
        <f t="shared" si="7"/>
        <v>0</v>
      </c>
      <c r="Y18" s="77"/>
      <c r="Z18" s="78"/>
      <c r="AA18" s="70">
        <f t="shared" si="8"/>
        <v>0</v>
      </c>
    </row>
    <row r="19" spans="1:27" x14ac:dyDescent="0.35">
      <c r="A19" s="79"/>
      <c r="B19" s="80"/>
      <c r="C19" s="70">
        <f t="shared" si="0"/>
        <v>0</v>
      </c>
      <c r="D19" s="79"/>
      <c r="E19" s="80"/>
      <c r="F19" s="70">
        <f t="shared" si="1"/>
        <v>0</v>
      </c>
      <c r="G19" s="77"/>
      <c r="H19" s="78"/>
      <c r="I19" s="70">
        <f t="shared" si="2"/>
        <v>0</v>
      </c>
      <c r="J19" s="77"/>
      <c r="K19" s="78"/>
      <c r="L19" s="70">
        <f t="shared" si="9"/>
        <v>0</v>
      </c>
      <c r="M19" s="77"/>
      <c r="N19" s="78"/>
      <c r="O19" s="70">
        <f t="shared" si="10"/>
        <v>0</v>
      </c>
      <c r="P19" s="77" t="s">
        <v>330</v>
      </c>
      <c r="Q19" s="78"/>
      <c r="R19" s="70">
        <f t="shared" si="5"/>
        <v>0.5</v>
      </c>
      <c r="S19" s="77"/>
      <c r="T19" s="78"/>
      <c r="U19" s="70">
        <f t="shared" si="6"/>
        <v>0</v>
      </c>
      <c r="V19" s="77"/>
      <c r="W19" s="78"/>
      <c r="X19" s="70">
        <f t="shared" si="7"/>
        <v>0</v>
      </c>
      <c r="Y19" s="77"/>
      <c r="Z19" s="78"/>
      <c r="AA19" s="70">
        <f t="shared" si="8"/>
        <v>0</v>
      </c>
    </row>
    <row r="20" spans="1:27" x14ac:dyDescent="0.35">
      <c r="A20" s="61" t="s">
        <v>340</v>
      </c>
      <c r="B20" s="62"/>
      <c r="C20" s="70">
        <f t="shared" si="0"/>
        <v>2</v>
      </c>
      <c r="D20" s="79"/>
      <c r="E20" s="80"/>
      <c r="F20" s="70">
        <f t="shared" si="1"/>
        <v>0</v>
      </c>
      <c r="G20" s="77"/>
      <c r="H20" s="78"/>
      <c r="I20" s="70">
        <f t="shared" si="2"/>
        <v>0</v>
      </c>
      <c r="J20" s="77"/>
      <c r="K20" s="78"/>
      <c r="L20" s="70">
        <f t="shared" si="9"/>
        <v>0</v>
      </c>
      <c r="M20" s="77"/>
      <c r="N20" s="78"/>
      <c r="O20" s="70">
        <f t="shared" si="10"/>
        <v>0</v>
      </c>
      <c r="P20" s="77"/>
      <c r="Q20" s="78"/>
      <c r="R20" s="70">
        <f t="shared" si="5"/>
        <v>0</v>
      </c>
      <c r="S20" s="77"/>
      <c r="T20" s="78"/>
      <c r="U20" s="70">
        <f t="shared" si="6"/>
        <v>0</v>
      </c>
      <c r="V20" s="77"/>
      <c r="W20" s="78"/>
      <c r="X20" s="70">
        <f t="shared" si="7"/>
        <v>0</v>
      </c>
      <c r="Y20" s="77"/>
      <c r="Z20" s="78"/>
      <c r="AA20" s="70">
        <f t="shared" si="8"/>
        <v>0</v>
      </c>
    </row>
    <row r="21" spans="1:27" x14ac:dyDescent="0.35">
      <c r="A21" s="61" t="s">
        <v>328</v>
      </c>
      <c r="B21" s="62"/>
      <c r="C21" s="70">
        <f t="shared" si="0"/>
        <v>20</v>
      </c>
      <c r="D21" s="79"/>
      <c r="E21" s="80"/>
      <c r="F21" s="70">
        <f t="shared" si="1"/>
        <v>0</v>
      </c>
      <c r="G21" s="35" t="s">
        <v>318</v>
      </c>
      <c r="I21" s="70">
        <f t="shared" si="2"/>
        <v>17.5</v>
      </c>
      <c r="J21" s="35" t="s">
        <v>318</v>
      </c>
      <c r="L21" s="70">
        <f t="shared" si="9"/>
        <v>17.5</v>
      </c>
      <c r="M21" s="35" t="s">
        <v>318</v>
      </c>
      <c r="O21" s="70">
        <f t="shared" si="10"/>
        <v>17.5</v>
      </c>
      <c r="P21" s="79" t="s">
        <v>318</v>
      </c>
      <c r="Q21" s="80"/>
      <c r="R21" s="70">
        <f t="shared" si="5"/>
        <v>17.5</v>
      </c>
      <c r="S21" s="79" t="s">
        <v>395</v>
      </c>
      <c r="T21" s="80"/>
      <c r="U21" s="70">
        <f t="shared" si="6"/>
        <v>6</v>
      </c>
      <c r="V21" s="79"/>
      <c r="W21" s="80"/>
      <c r="X21" s="70">
        <f t="shared" si="7"/>
        <v>0</v>
      </c>
      <c r="Y21" s="79"/>
      <c r="Z21" s="80"/>
      <c r="AA21" s="70">
        <f t="shared" si="8"/>
        <v>0</v>
      </c>
    </row>
    <row r="22" spans="1:27" x14ac:dyDescent="0.35">
      <c r="A22" s="79" t="s">
        <v>329</v>
      </c>
      <c r="B22" s="80"/>
      <c r="C22" s="70">
        <f t="shared" si="0"/>
        <v>2</v>
      </c>
      <c r="D22" s="79"/>
      <c r="E22" s="80"/>
      <c r="F22" s="70">
        <f t="shared" si="1"/>
        <v>0</v>
      </c>
      <c r="G22" s="77" t="s">
        <v>328</v>
      </c>
      <c r="H22" s="78"/>
      <c r="I22" s="70">
        <f t="shared" si="2"/>
        <v>20</v>
      </c>
      <c r="J22" s="77" t="s">
        <v>328</v>
      </c>
      <c r="K22" s="78"/>
      <c r="L22" s="70">
        <f t="shared" si="9"/>
        <v>20</v>
      </c>
      <c r="M22" s="77" t="s">
        <v>328</v>
      </c>
      <c r="N22" s="78"/>
      <c r="O22" s="70">
        <f t="shared" si="10"/>
        <v>20</v>
      </c>
      <c r="P22" s="77" t="s">
        <v>328</v>
      </c>
      <c r="Q22" s="78"/>
      <c r="R22" s="70">
        <f t="shared" si="5"/>
        <v>20</v>
      </c>
      <c r="S22" s="77" t="s">
        <v>394</v>
      </c>
      <c r="T22" s="78"/>
      <c r="U22" s="70">
        <f t="shared" si="6"/>
        <v>16.5</v>
      </c>
      <c r="V22" s="77"/>
      <c r="W22" s="78"/>
      <c r="X22" s="70">
        <f t="shared" si="7"/>
        <v>0</v>
      </c>
      <c r="Y22" s="77"/>
      <c r="Z22" s="78"/>
      <c r="AA22" s="70">
        <f t="shared" si="8"/>
        <v>0</v>
      </c>
    </row>
    <row r="23" spans="1:27" x14ac:dyDescent="0.35">
      <c r="A23" s="79" t="s">
        <v>341</v>
      </c>
      <c r="B23" s="80"/>
      <c r="C23" s="70">
        <f t="shared" si="0"/>
        <v>1</v>
      </c>
      <c r="D23" s="79" t="s">
        <v>328</v>
      </c>
      <c r="E23" s="80"/>
      <c r="F23" s="70">
        <f t="shared" si="1"/>
        <v>20</v>
      </c>
      <c r="G23" s="77" t="s">
        <v>329</v>
      </c>
      <c r="H23" s="78"/>
      <c r="I23" s="70">
        <f t="shared" si="2"/>
        <v>2</v>
      </c>
      <c r="J23" s="77"/>
      <c r="K23" s="78"/>
      <c r="L23" s="70">
        <f t="shared" si="9"/>
        <v>0</v>
      </c>
      <c r="M23" s="77"/>
      <c r="N23" s="78"/>
      <c r="O23" s="70">
        <f t="shared" si="10"/>
        <v>0</v>
      </c>
      <c r="P23" s="77"/>
      <c r="Q23" s="78"/>
      <c r="R23" s="70">
        <f t="shared" si="5"/>
        <v>0</v>
      </c>
      <c r="S23" s="77" t="s">
        <v>391</v>
      </c>
      <c r="T23" s="78"/>
      <c r="U23" s="70">
        <f t="shared" si="6"/>
        <v>20</v>
      </c>
      <c r="V23" s="77" t="s">
        <v>391</v>
      </c>
      <c r="W23" s="78"/>
      <c r="X23" s="70">
        <f t="shared" si="7"/>
        <v>20</v>
      </c>
      <c r="Y23" s="77" t="s">
        <v>391</v>
      </c>
      <c r="Z23" s="78"/>
      <c r="AA23" s="70">
        <f t="shared" si="8"/>
        <v>20</v>
      </c>
    </row>
    <row r="24" spans="1:27" x14ac:dyDescent="0.35">
      <c r="A24" s="79" t="s">
        <v>310</v>
      </c>
      <c r="B24" s="80"/>
      <c r="C24" s="70">
        <f t="shared" si="0"/>
        <v>5</v>
      </c>
      <c r="D24" s="79" t="s">
        <v>310</v>
      </c>
      <c r="E24" s="80"/>
      <c r="F24" s="70">
        <f t="shared" si="1"/>
        <v>5</v>
      </c>
      <c r="G24" s="77" t="s">
        <v>310</v>
      </c>
      <c r="H24" s="78"/>
      <c r="I24" s="70">
        <f t="shared" si="2"/>
        <v>5</v>
      </c>
      <c r="J24" s="77"/>
      <c r="K24" s="78"/>
      <c r="L24" s="70">
        <f t="shared" si="9"/>
        <v>0</v>
      </c>
      <c r="M24" s="77" t="s">
        <v>310</v>
      </c>
      <c r="N24" s="78"/>
      <c r="O24" s="70">
        <f t="shared" si="10"/>
        <v>5</v>
      </c>
      <c r="P24" s="77"/>
      <c r="Q24" s="78"/>
      <c r="R24" s="70">
        <f t="shared" si="5"/>
        <v>0</v>
      </c>
      <c r="S24" s="77" t="s">
        <v>393</v>
      </c>
      <c r="T24" s="78"/>
      <c r="U24" s="70">
        <f t="shared" si="6"/>
        <v>2</v>
      </c>
      <c r="V24" s="77" t="s">
        <v>393</v>
      </c>
      <c r="W24" s="78"/>
      <c r="X24" s="70">
        <f t="shared" si="7"/>
        <v>2</v>
      </c>
      <c r="Y24" s="77" t="s">
        <v>393</v>
      </c>
      <c r="Z24" s="78"/>
      <c r="AA24" s="70">
        <f t="shared" si="8"/>
        <v>2</v>
      </c>
    </row>
    <row r="25" spans="1:27" x14ac:dyDescent="0.35">
      <c r="A25" s="79" t="s">
        <v>309</v>
      </c>
      <c r="B25" s="80"/>
      <c r="C25" s="70">
        <f t="shared" si="0"/>
        <v>12.5</v>
      </c>
      <c r="D25" s="79" t="s">
        <v>309</v>
      </c>
      <c r="E25" s="80"/>
      <c r="F25" s="70">
        <f t="shared" si="1"/>
        <v>12.5</v>
      </c>
      <c r="G25" s="77" t="s">
        <v>309</v>
      </c>
      <c r="H25" s="78"/>
      <c r="I25" s="70">
        <f t="shared" si="2"/>
        <v>12.5</v>
      </c>
      <c r="J25" s="77" t="s">
        <v>309</v>
      </c>
      <c r="K25" s="78"/>
      <c r="L25" s="70">
        <f t="shared" si="9"/>
        <v>12.5</v>
      </c>
      <c r="M25" s="77" t="s">
        <v>309</v>
      </c>
      <c r="N25" s="78"/>
      <c r="O25" s="70">
        <f t="shared" si="10"/>
        <v>12.5</v>
      </c>
      <c r="P25" s="77" t="s">
        <v>309</v>
      </c>
      <c r="Q25" s="78"/>
      <c r="R25" s="70">
        <f t="shared" si="5"/>
        <v>12.5</v>
      </c>
      <c r="S25" s="77" t="s">
        <v>390</v>
      </c>
      <c r="T25" s="78"/>
      <c r="U25" s="70">
        <f t="shared" si="6"/>
        <v>12.5</v>
      </c>
      <c r="V25" s="77" t="s">
        <v>398</v>
      </c>
      <c r="W25" s="78"/>
      <c r="X25" s="70">
        <f t="shared" si="7"/>
        <v>6.5</v>
      </c>
      <c r="Y25" s="77" t="s">
        <v>398</v>
      </c>
      <c r="Z25" s="78"/>
      <c r="AA25" s="70">
        <f t="shared" si="8"/>
        <v>6.5</v>
      </c>
    </row>
    <row r="26" spans="1:27" x14ac:dyDescent="0.35">
      <c r="A26" s="37"/>
      <c r="B26" s="38" t="s">
        <v>89</v>
      </c>
      <c r="C26" s="39">
        <f>SUM(C10:C25)</f>
        <v>148.80000000000001</v>
      </c>
      <c r="D26" s="37"/>
      <c r="E26" s="38" t="s">
        <v>89</v>
      </c>
      <c r="F26" s="64">
        <f>SUM(F10:F25)</f>
        <v>163.80000000000001</v>
      </c>
      <c r="G26" s="37"/>
      <c r="H26" s="38" t="s">
        <v>89</v>
      </c>
      <c r="I26" s="39">
        <f>SUM(I10:I25)</f>
        <v>149.32</v>
      </c>
      <c r="J26" s="37"/>
      <c r="K26" s="38" t="s">
        <v>89</v>
      </c>
      <c r="L26" s="39">
        <f>SUM(L10:L25)</f>
        <v>148.5</v>
      </c>
      <c r="M26" s="37"/>
      <c r="N26" s="38" t="s">
        <v>89</v>
      </c>
      <c r="O26" s="39">
        <f>SUM(O10:O25)</f>
        <v>148.5</v>
      </c>
      <c r="P26" s="37"/>
      <c r="Q26" s="38" t="s">
        <v>89</v>
      </c>
      <c r="R26" s="39">
        <f>SUM(R10:R25)</f>
        <v>93.8</v>
      </c>
      <c r="S26" s="37"/>
      <c r="T26" s="38" t="s">
        <v>89</v>
      </c>
      <c r="U26" s="39">
        <f>SUM(U10:U25)</f>
        <v>57</v>
      </c>
      <c r="V26" s="37"/>
      <c r="W26" s="38" t="s">
        <v>89</v>
      </c>
      <c r="X26" s="39">
        <f>SUM(X10:X25)</f>
        <v>170.5</v>
      </c>
      <c r="Y26" s="37"/>
      <c r="Z26" s="38" t="s">
        <v>89</v>
      </c>
      <c r="AA26" s="39">
        <f>SUM(AA10:AA25)</f>
        <v>170.5</v>
      </c>
    </row>
    <row r="27" spans="1:27" x14ac:dyDescent="0.35">
      <c r="A27" s="46" t="s">
        <v>0</v>
      </c>
      <c r="B27" s="89" t="s">
        <v>197</v>
      </c>
      <c r="C27" s="90"/>
      <c r="D27" s="46" t="s">
        <v>0</v>
      </c>
      <c r="E27" s="81" t="s">
        <v>197</v>
      </c>
      <c r="F27" s="82"/>
      <c r="G27" s="46" t="s">
        <v>0</v>
      </c>
      <c r="H27" s="81" t="s">
        <v>331</v>
      </c>
      <c r="I27" s="82"/>
      <c r="J27" s="46" t="s">
        <v>0</v>
      </c>
      <c r="K27" s="81" t="s">
        <v>332</v>
      </c>
      <c r="L27" s="82"/>
      <c r="M27" s="46" t="s">
        <v>0</v>
      </c>
      <c r="N27" s="81" t="s">
        <v>332</v>
      </c>
      <c r="O27" s="82"/>
      <c r="P27" s="46" t="s">
        <v>0</v>
      </c>
      <c r="Q27" s="81" t="s">
        <v>332</v>
      </c>
      <c r="R27" s="82"/>
      <c r="S27" s="46" t="s">
        <v>0</v>
      </c>
      <c r="T27" s="81" t="s">
        <v>332</v>
      </c>
      <c r="U27" s="82"/>
      <c r="V27" s="46" t="s">
        <v>0</v>
      </c>
      <c r="W27" s="81"/>
      <c r="X27" s="82"/>
      <c r="Y27" s="46" t="s">
        <v>0</v>
      </c>
      <c r="Z27" s="81"/>
      <c r="AA27" s="82"/>
    </row>
    <row r="28" spans="1:27" x14ac:dyDescent="0.35">
      <c r="A28" s="35"/>
      <c r="B28" s="91"/>
      <c r="C28" s="92"/>
      <c r="D28" s="35"/>
      <c r="E28" s="83"/>
      <c r="F28" s="84"/>
      <c r="H28" s="83"/>
      <c r="I28" s="84"/>
      <c r="K28" s="83"/>
      <c r="L28" s="84"/>
      <c r="N28" s="83"/>
      <c r="O28" s="84"/>
      <c r="Q28" s="83"/>
      <c r="R28" s="84"/>
      <c r="T28" s="83"/>
      <c r="U28" s="84"/>
      <c r="W28" s="83"/>
      <c r="X28" s="84"/>
      <c r="Z28" s="83"/>
      <c r="AA28" s="84"/>
    </row>
    <row r="29" spans="1:27" x14ac:dyDescent="0.35">
      <c r="A29" s="35"/>
      <c r="B29" s="91"/>
      <c r="C29" s="92"/>
      <c r="D29" s="35"/>
      <c r="E29" s="83"/>
      <c r="F29" s="84"/>
      <c r="H29" s="83"/>
      <c r="I29" s="84"/>
      <c r="K29" s="83"/>
      <c r="L29" s="84"/>
      <c r="N29" s="83"/>
      <c r="O29" s="84"/>
      <c r="Q29" s="83"/>
      <c r="R29" s="84"/>
      <c r="T29" s="83"/>
      <c r="U29" s="84"/>
      <c r="W29" s="83"/>
      <c r="X29" s="84"/>
      <c r="Z29" s="83"/>
      <c r="AA29" s="84"/>
    </row>
    <row r="30" spans="1:27" x14ac:dyDescent="0.35">
      <c r="A30" s="37"/>
      <c r="B30" s="93"/>
      <c r="C30" s="94"/>
      <c r="D30" s="37"/>
      <c r="E30" s="85"/>
      <c r="F30" s="86"/>
      <c r="G30" s="37"/>
      <c r="H30" s="85"/>
      <c r="I30" s="86"/>
      <c r="J30" s="37"/>
      <c r="K30" s="85"/>
      <c r="L30" s="86"/>
      <c r="M30" s="37"/>
      <c r="N30" s="85"/>
      <c r="O30" s="86"/>
      <c r="P30" s="37"/>
      <c r="Q30" s="85"/>
      <c r="R30" s="86"/>
      <c r="S30" s="37"/>
      <c r="T30" s="85"/>
      <c r="U30" s="86"/>
      <c r="V30" s="37"/>
      <c r="W30" s="85"/>
      <c r="X30" s="86"/>
      <c r="Y30" s="37"/>
      <c r="Z30" s="85"/>
      <c r="AA30" s="86"/>
    </row>
    <row r="31" spans="1:27" x14ac:dyDescent="0.35">
      <c r="A31" t="s">
        <v>302</v>
      </c>
      <c r="B31" s="44" t="s">
        <v>303</v>
      </c>
      <c r="D31" t="s">
        <v>302</v>
      </c>
      <c r="E31" s="44" t="s">
        <v>303</v>
      </c>
      <c r="G31" s="65" t="s">
        <v>302</v>
      </c>
      <c r="H31" s="66" t="s">
        <v>303</v>
      </c>
      <c r="J31" s="65" t="s">
        <v>302</v>
      </c>
      <c r="K31" s="66" t="s">
        <v>303</v>
      </c>
      <c r="M31" s="65" t="s">
        <v>302</v>
      </c>
      <c r="N31" s="66" t="s">
        <v>303</v>
      </c>
      <c r="P31" s="65" t="s">
        <v>302</v>
      </c>
      <c r="Q31" s="72" t="s">
        <v>343</v>
      </c>
      <c r="S31" s="65" t="s">
        <v>302</v>
      </c>
      <c r="T31" s="72" t="s">
        <v>343</v>
      </c>
      <c r="V31" s="65" t="s">
        <v>302</v>
      </c>
      <c r="W31" s="72" t="s">
        <v>406</v>
      </c>
      <c r="Y31" s="65" t="s">
        <v>302</v>
      </c>
      <c r="Z31" s="72" t="s">
        <v>406</v>
      </c>
    </row>
    <row r="32" spans="1:27" ht="28.75" customHeight="1" x14ac:dyDescent="0.35">
      <c r="A32" s="75" t="s">
        <v>221</v>
      </c>
      <c r="B32" s="75"/>
      <c r="C32" s="75"/>
      <c r="D32" s="75" t="s">
        <v>221</v>
      </c>
      <c r="E32" s="75"/>
      <c r="F32" s="75"/>
      <c r="G32" s="74"/>
      <c r="H32" s="75"/>
      <c r="I32" s="76"/>
      <c r="J32" s="74"/>
      <c r="K32" s="75"/>
      <c r="L32" s="76"/>
      <c r="M32" s="74"/>
      <c r="N32" s="75"/>
      <c r="O32" s="76"/>
      <c r="P32" s="74"/>
      <c r="Q32" s="75"/>
      <c r="R32" s="76"/>
      <c r="S32" s="74"/>
      <c r="T32" s="75"/>
      <c r="U32" s="76"/>
      <c r="V32" s="74" t="s">
        <v>407</v>
      </c>
      <c r="W32" s="75"/>
      <c r="X32" s="76"/>
      <c r="Y32" s="74" t="s">
        <v>407</v>
      </c>
      <c r="Z32" s="75"/>
      <c r="AA32" s="76"/>
    </row>
    <row r="33" spans="1:27" ht="43.25" customHeight="1" x14ac:dyDescent="0.35">
      <c r="A33" s="75" t="s">
        <v>222</v>
      </c>
      <c r="B33" s="75"/>
      <c r="C33" s="75"/>
      <c r="D33" s="75" t="s">
        <v>222</v>
      </c>
      <c r="E33" s="75"/>
      <c r="F33" s="75"/>
      <c r="G33" s="74"/>
      <c r="H33" s="75"/>
      <c r="I33" s="76"/>
      <c r="J33" s="74"/>
      <c r="K33" s="75"/>
      <c r="L33" s="76"/>
      <c r="M33" s="74"/>
      <c r="N33" s="75"/>
      <c r="O33" s="76"/>
      <c r="P33" s="74"/>
      <c r="Q33" s="75"/>
      <c r="R33" s="76"/>
      <c r="S33" s="74"/>
      <c r="T33" s="75"/>
      <c r="U33" s="76"/>
      <c r="V33" s="74"/>
      <c r="W33" s="75"/>
      <c r="X33" s="76"/>
      <c r="Y33" s="74"/>
      <c r="Z33" s="75"/>
      <c r="AA33" s="76"/>
    </row>
  </sheetData>
  <mergeCells count="175">
    <mergeCell ref="Y32:AA32"/>
    <mergeCell ref="Y33:AA33"/>
    <mergeCell ref="Y18:Z18"/>
    <mergeCell ref="Y19:Z19"/>
    <mergeCell ref="Y20:Z20"/>
    <mergeCell ref="Y21:Z21"/>
    <mergeCell ref="Y22:Z22"/>
    <mergeCell ref="Y23:Z23"/>
    <mergeCell ref="Y24:Z24"/>
    <mergeCell ref="Y25:Z25"/>
    <mergeCell ref="Z27:AA30"/>
    <mergeCell ref="Z1:AA1"/>
    <mergeCell ref="Y10:Z10"/>
    <mergeCell ref="Y11:Z11"/>
    <mergeCell ref="Y12:Z12"/>
    <mergeCell ref="Y13:Z13"/>
    <mergeCell ref="Y14:Z14"/>
    <mergeCell ref="Y15:Z15"/>
    <mergeCell ref="Y16:Z16"/>
    <mergeCell ref="Y17:Z17"/>
    <mergeCell ref="S23:T23"/>
    <mergeCell ref="S24:T24"/>
    <mergeCell ref="S25:T25"/>
    <mergeCell ref="T27:U30"/>
    <mergeCell ref="S32:U32"/>
    <mergeCell ref="S33:U33"/>
    <mergeCell ref="S21:T21"/>
    <mergeCell ref="P21:Q21"/>
    <mergeCell ref="M22:N22"/>
    <mergeCell ref="P32:R32"/>
    <mergeCell ref="P33:R33"/>
    <mergeCell ref="M33:O33"/>
    <mergeCell ref="M23:N23"/>
    <mergeCell ref="M24:N24"/>
    <mergeCell ref="M25:N25"/>
    <mergeCell ref="N27:O30"/>
    <mergeCell ref="M32:O32"/>
    <mergeCell ref="T1:U1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2:T22"/>
    <mergeCell ref="N1:O1"/>
    <mergeCell ref="M10:N10"/>
    <mergeCell ref="M11:N11"/>
    <mergeCell ref="M12:N12"/>
    <mergeCell ref="M13:N13"/>
    <mergeCell ref="P14:Q14"/>
    <mergeCell ref="P16:Q16"/>
    <mergeCell ref="P17:Q17"/>
    <mergeCell ref="P18:Q18"/>
    <mergeCell ref="P19:Q19"/>
    <mergeCell ref="P20:Q20"/>
    <mergeCell ref="M14:N14"/>
    <mergeCell ref="M15:N15"/>
    <mergeCell ref="M16:N16"/>
    <mergeCell ref="M17:N17"/>
    <mergeCell ref="M18:N18"/>
    <mergeCell ref="M19:N19"/>
    <mergeCell ref="M20:N20"/>
    <mergeCell ref="Q1:R1"/>
    <mergeCell ref="P10:Q10"/>
    <mergeCell ref="K1:L1"/>
    <mergeCell ref="A10:B10"/>
    <mergeCell ref="A11:B11"/>
    <mergeCell ref="A12:B12"/>
    <mergeCell ref="A13:B13"/>
    <mergeCell ref="A15:B15"/>
    <mergeCell ref="A14:B14"/>
    <mergeCell ref="A19:B19"/>
    <mergeCell ref="A24:B24"/>
    <mergeCell ref="H1:I1"/>
    <mergeCell ref="G10:H10"/>
    <mergeCell ref="G11:H11"/>
    <mergeCell ref="G16:H16"/>
    <mergeCell ref="G17:H17"/>
    <mergeCell ref="G12:H12"/>
    <mergeCell ref="G13:H13"/>
    <mergeCell ref="G14:H14"/>
    <mergeCell ref="G15:H15"/>
    <mergeCell ref="A22:B22"/>
    <mergeCell ref="B1:C1"/>
    <mergeCell ref="A16:B16"/>
    <mergeCell ref="E1:F1"/>
    <mergeCell ref="D10:E10"/>
    <mergeCell ref="D11:E11"/>
    <mergeCell ref="A17:B17"/>
    <mergeCell ref="A18:B18"/>
    <mergeCell ref="G22:H22"/>
    <mergeCell ref="G23:H23"/>
    <mergeCell ref="J10:K10"/>
    <mergeCell ref="J11:K11"/>
    <mergeCell ref="J12:K12"/>
    <mergeCell ref="J13:K13"/>
    <mergeCell ref="J22:K22"/>
    <mergeCell ref="J23:K23"/>
    <mergeCell ref="A23:B23"/>
    <mergeCell ref="D16:E16"/>
    <mergeCell ref="D17:E17"/>
    <mergeCell ref="D18:E18"/>
    <mergeCell ref="D19:E19"/>
    <mergeCell ref="D20:E20"/>
    <mergeCell ref="D21:E21"/>
    <mergeCell ref="D22:E22"/>
    <mergeCell ref="D12:E12"/>
    <mergeCell ref="D13:E13"/>
    <mergeCell ref="J24:K24"/>
    <mergeCell ref="J14:K14"/>
    <mergeCell ref="J15:K15"/>
    <mergeCell ref="J16:K16"/>
    <mergeCell ref="J17:K17"/>
    <mergeCell ref="J18:K18"/>
    <mergeCell ref="D14:E14"/>
    <mergeCell ref="D15:E15"/>
    <mergeCell ref="J19:K19"/>
    <mergeCell ref="J20:K20"/>
    <mergeCell ref="G18:H18"/>
    <mergeCell ref="G19:H19"/>
    <mergeCell ref="G20:H20"/>
    <mergeCell ref="D23:E23"/>
    <mergeCell ref="D24:E24"/>
    <mergeCell ref="G24:H24"/>
    <mergeCell ref="P11:Q11"/>
    <mergeCell ref="P12:Q12"/>
    <mergeCell ref="P15:Q15"/>
    <mergeCell ref="P13:Q13"/>
    <mergeCell ref="P22:Q22"/>
    <mergeCell ref="P23:Q23"/>
    <mergeCell ref="P24:Q24"/>
    <mergeCell ref="P25:Q25"/>
    <mergeCell ref="Q27:R30"/>
    <mergeCell ref="J25:K25"/>
    <mergeCell ref="K27:L30"/>
    <mergeCell ref="J32:L32"/>
    <mergeCell ref="J33:L33"/>
    <mergeCell ref="G32:I32"/>
    <mergeCell ref="G33:I33"/>
    <mergeCell ref="A32:C32"/>
    <mergeCell ref="A33:C33"/>
    <mergeCell ref="A25:B25"/>
    <mergeCell ref="D33:F33"/>
    <mergeCell ref="B27:C30"/>
    <mergeCell ref="G25:H25"/>
    <mergeCell ref="H27:I30"/>
    <mergeCell ref="D25:E25"/>
    <mergeCell ref="E27:F30"/>
    <mergeCell ref="D32:F32"/>
    <mergeCell ref="W1:X1"/>
    <mergeCell ref="V10:W10"/>
    <mergeCell ref="V11:W11"/>
    <mergeCell ref="V12:W12"/>
    <mergeCell ref="V13:W13"/>
    <mergeCell ref="V14:W14"/>
    <mergeCell ref="V15:W15"/>
    <mergeCell ref="V16:W16"/>
    <mergeCell ref="V17:W17"/>
    <mergeCell ref="V32:X32"/>
    <mergeCell ref="V33:X33"/>
    <mergeCell ref="V18:W18"/>
    <mergeCell ref="V19:W19"/>
    <mergeCell ref="V20:W20"/>
    <mergeCell ref="V21:W21"/>
    <mergeCell ref="V22:W22"/>
    <mergeCell ref="V23:W23"/>
    <mergeCell ref="V24:W24"/>
    <mergeCell ref="V25:W25"/>
    <mergeCell ref="W27:X30"/>
  </mergeCells>
  <phoneticPr fontId="13" type="noConversion"/>
  <conditionalFormatting sqref="C10:C25">
    <cfRule type="containsBlanks" dxfId="7" priority="8">
      <formula>LEN(TRIM(C10))=0</formula>
    </cfRule>
  </conditionalFormatting>
  <conditionalFormatting sqref="F10:F25">
    <cfRule type="containsBlanks" dxfId="6" priority="7">
      <formula>LEN(TRIM(F10))=0</formula>
    </cfRule>
  </conditionalFormatting>
  <conditionalFormatting sqref="I10:I25">
    <cfRule type="containsBlanks" dxfId="5" priority="6">
      <formula>LEN(TRIM(I10))=0</formula>
    </cfRule>
  </conditionalFormatting>
  <conditionalFormatting sqref="L10:L25 O10:O25">
    <cfRule type="containsBlanks" dxfId="4" priority="5">
      <formula>LEN(TRIM(L10))=0</formula>
    </cfRule>
  </conditionalFormatting>
  <conditionalFormatting sqref="R10:R25">
    <cfRule type="containsBlanks" dxfId="3" priority="4">
      <formula>LEN(TRIM(R10))=0</formula>
    </cfRule>
  </conditionalFormatting>
  <conditionalFormatting sqref="U10:U25">
    <cfRule type="containsBlanks" dxfId="2" priority="3">
      <formula>LEN(TRIM(U10))=0</formula>
    </cfRule>
  </conditionalFormatting>
  <conditionalFormatting sqref="X10:X25">
    <cfRule type="containsBlanks" dxfId="1" priority="2">
      <formula>LEN(TRIM(X10))=0</formula>
    </cfRule>
  </conditionalFormatting>
  <conditionalFormatting sqref="AA10:AA25">
    <cfRule type="containsBlanks" dxfId="0" priority="1">
      <formula>LEN(TRIM(AA10))=0</formula>
    </cfRule>
  </conditionalFormatting>
  <dataValidations count="1">
    <dataValidation type="list" allowBlank="1" showInputMessage="1" showErrorMessage="1" sqref="D10:D25 G10:G25 J10:J25 A10:A25 P10:P25 M10:M25 S10:S25 V10:V25 Y10:Y25" xr:uid="{A7D7E075-30D6-4648-BEB5-E6CE31714209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4F21-CD79-4764-8DD6-FB97E84B9F93}">
  <dimension ref="A1:N9"/>
  <sheetViews>
    <sheetView workbookViewId="0">
      <selection activeCell="K22" sqref="K22"/>
    </sheetView>
  </sheetViews>
  <sheetFormatPr defaultRowHeight="14.5" x14ac:dyDescent="0.35"/>
  <cols>
    <col min="1" max="1" width="12.6328125" customWidth="1"/>
    <col min="8" max="8" width="9.81640625" customWidth="1"/>
  </cols>
  <sheetData>
    <row r="1" spans="1:14" s="2" customFormat="1" ht="43.5" x14ac:dyDescent="0.35">
      <c r="A1" s="2" t="s">
        <v>95</v>
      </c>
      <c r="B1" s="2" t="s">
        <v>1</v>
      </c>
      <c r="C1" s="2" t="s">
        <v>103</v>
      </c>
      <c r="D1" s="2" t="s">
        <v>421</v>
      </c>
      <c r="E1" s="2" t="s">
        <v>97</v>
      </c>
      <c r="F1" s="2" t="s">
        <v>204</v>
      </c>
      <c r="G1" s="2" t="s">
        <v>100</v>
      </c>
      <c r="H1" s="2" t="s">
        <v>102</v>
      </c>
      <c r="I1" s="2" t="s">
        <v>105</v>
      </c>
      <c r="J1" s="2" t="s">
        <v>107</v>
      </c>
      <c r="K1" s="2" t="s">
        <v>106</v>
      </c>
      <c r="M1" s="2" t="s">
        <v>203</v>
      </c>
      <c r="N1" s="2" t="s">
        <v>205</v>
      </c>
    </row>
    <row r="2" spans="1:14" x14ac:dyDescent="0.35">
      <c r="A2" t="s">
        <v>92</v>
      </c>
      <c r="B2" t="s">
        <v>96</v>
      </c>
      <c r="C2">
        <v>4.38</v>
      </c>
      <c r="E2">
        <v>8216</v>
      </c>
      <c r="F2">
        <v>5477</v>
      </c>
      <c r="G2">
        <v>14</v>
      </c>
      <c r="K2">
        <f t="shared" ref="K2:K3" si="0">2^G2</f>
        <v>16384</v>
      </c>
      <c r="M2" s="106">
        <f>C2*0.001*E2</f>
        <v>35.986080000000001</v>
      </c>
      <c r="N2" s="106">
        <f>C2*0.001*F2</f>
        <v>23.989260000000002</v>
      </c>
    </row>
    <row r="3" spans="1:14" x14ac:dyDescent="0.35">
      <c r="A3" t="s">
        <v>91</v>
      </c>
      <c r="B3" t="s">
        <v>96</v>
      </c>
      <c r="C3">
        <v>5.36</v>
      </c>
      <c r="E3">
        <v>6741</v>
      </c>
      <c r="F3">
        <v>4494</v>
      </c>
      <c r="G3">
        <v>14</v>
      </c>
      <c r="K3">
        <f t="shared" si="0"/>
        <v>16384</v>
      </c>
      <c r="M3" s="106">
        <f t="shared" ref="M3:M8" si="1">C3*0.001*E3</f>
        <v>36.13176</v>
      </c>
      <c r="N3" s="106">
        <f t="shared" ref="N3:N8" si="2">C3*0.001*F3</f>
        <v>24.08784</v>
      </c>
    </row>
    <row r="4" spans="1:14" x14ac:dyDescent="0.35">
      <c r="A4" t="s">
        <v>98</v>
      </c>
      <c r="B4" t="s">
        <v>104</v>
      </c>
      <c r="C4">
        <v>3.75</v>
      </c>
      <c r="D4" t="s">
        <v>425</v>
      </c>
      <c r="E4">
        <v>1280</v>
      </c>
      <c r="F4">
        <v>960</v>
      </c>
      <c r="G4">
        <v>12</v>
      </c>
      <c r="H4">
        <v>80</v>
      </c>
      <c r="I4">
        <v>72</v>
      </c>
      <c r="J4">
        <v>4</v>
      </c>
      <c r="K4">
        <f>2^G4</f>
        <v>4096</v>
      </c>
      <c r="M4" s="106">
        <f t="shared" si="1"/>
        <v>4.8</v>
      </c>
      <c r="N4" s="106">
        <f t="shared" si="2"/>
        <v>3.5999999999999996</v>
      </c>
    </row>
    <row r="5" spans="1:14" x14ac:dyDescent="0.35">
      <c r="A5" t="s">
        <v>99</v>
      </c>
      <c r="B5" t="s">
        <v>96</v>
      </c>
      <c r="C5">
        <v>3.76</v>
      </c>
      <c r="D5" t="s">
        <v>423</v>
      </c>
      <c r="E5">
        <v>6248</v>
      </c>
      <c r="F5">
        <v>4176</v>
      </c>
      <c r="G5">
        <v>16</v>
      </c>
      <c r="H5">
        <v>80</v>
      </c>
      <c r="I5">
        <v>3.51</v>
      </c>
      <c r="J5">
        <v>1</v>
      </c>
      <c r="K5">
        <f t="shared" ref="K5:K8" si="3">2^G5</f>
        <v>65536</v>
      </c>
      <c r="M5" s="106">
        <f t="shared" si="1"/>
        <v>23.49248</v>
      </c>
      <c r="N5" s="106">
        <f t="shared" si="2"/>
        <v>15.70176</v>
      </c>
    </row>
    <row r="6" spans="1:14" x14ac:dyDescent="0.35">
      <c r="A6" t="s">
        <v>101</v>
      </c>
      <c r="B6" t="s">
        <v>104</v>
      </c>
      <c r="C6">
        <v>2.9</v>
      </c>
      <c r="D6" t="s">
        <v>424</v>
      </c>
      <c r="E6">
        <v>1936</v>
      </c>
      <c r="F6">
        <v>1096</v>
      </c>
      <c r="G6">
        <v>12</v>
      </c>
      <c r="H6">
        <v>80</v>
      </c>
      <c r="I6">
        <v>20.399999999999999</v>
      </c>
      <c r="J6">
        <v>1</v>
      </c>
      <c r="K6">
        <f t="shared" si="3"/>
        <v>4096</v>
      </c>
      <c r="M6" s="106">
        <f t="shared" si="1"/>
        <v>5.6143999999999998</v>
      </c>
      <c r="N6" s="106">
        <f t="shared" si="2"/>
        <v>3.1783999999999999</v>
      </c>
    </row>
    <row r="7" spans="1:14" x14ac:dyDescent="0.35">
      <c r="A7" t="s">
        <v>108</v>
      </c>
      <c r="B7" t="s">
        <v>104</v>
      </c>
      <c r="C7">
        <v>3.76</v>
      </c>
      <c r="D7" t="s">
        <v>423</v>
      </c>
      <c r="E7">
        <v>6248</v>
      </c>
      <c r="F7">
        <v>4176</v>
      </c>
      <c r="G7">
        <v>16</v>
      </c>
      <c r="H7">
        <v>80</v>
      </c>
      <c r="I7">
        <v>3.51</v>
      </c>
      <c r="J7">
        <v>1</v>
      </c>
      <c r="K7">
        <f t="shared" si="3"/>
        <v>65536</v>
      </c>
      <c r="M7" s="106">
        <f t="shared" si="1"/>
        <v>23.49248</v>
      </c>
      <c r="N7" s="106">
        <f t="shared" si="2"/>
        <v>15.70176</v>
      </c>
    </row>
    <row r="8" spans="1:14" x14ac:dyDescent="0.35">
      <c r="A8" t="s">
        <v>419</v>
      </c>
      <c r="B8" t="s">
        <v>104</v>
      </c>
      <c r="C8">
        <v>5.86</v>
      </c>
      <c r="D8" t="s">
        <v>422</v>
      </c>
      <c r="E8">
        <v>1936</v>
      </c>
      <c r="F8">
        <v>1216</v>
      </c>
      <c r="G8">
        <v>12</v>
      </c>
      <c r="H8">
        <v>77</v>
      </c>
      <c r="I8">
        <v>164</v>
      </c>
      <c r="J8">
        <v>3.5</v>
      </c>
      <c r="K8">
        <f t="shared" si="3"/>
        <v>4096</v>
      </c>
      <c r="M8" s="106">
        <f t="shared" si="1"/>
        <v>11.34496</v>
      </c>
      <c r="N8" s="106">
        <f t="shared" si="2"/>
        <v>7.1257600000000005</v>
      </c>
    </row>
    <row r="9" spans="1:14" x14ac:dyDescent="0.35">
      <c r="A9" t="s">
        <v>420</v>
      </c>
      <c r="B9" t="s">
        <v>104</v>
      </c>
      <c r="C9">
        <v>5.86</v>
      </c>
      <c r="D9" t="s">
        <v>422</v>
      </c>
      <c r="E9">
        <v>1936</v>
      </c>
      <c r="F9">
        <v>1216</v>
      </c>
      <c r="G9">
        <v>12</v>
      </c>
      <c r="H9">
        <v>77</v>
      </c>
      <c r="I9">
        <v>18.399999999999999</v>
      </c>
      <c r="J9">
        <v>3.5</v>
      </c>
      <c r="K9">
        <v>4096</v>
      </c>
      <c r="M9">
        <v>11.3</v>
      </c>
      <c r="N9">
        <v>7.1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21BA-8A93-4D00-8E31-4BA3B44369C4}">
  <dimension ref="A1:BE79"/>
  <sheetViews>
    <sheetView tabSelected="1" zoomScaleNormal="100" workbookViewId="0">
      <pane xSplit="11040" topLeftCell="AK1" activePane="topRight"/>
      <selection activeCell="B80" sqref="B80"/>
      <selection pane="topRight" activeCell="AL12" sqref="AL12"/>
    </sheetView>
  </sheetViews>
  <sheetFormatPr defaultRowHeight="14.5" x14ac:dyDescent="0.35"/>
  <cols>
    <col min="2" max="2" width="38.1796875" customWidth="1"/>
    <col min="3" max="3" width="11.08984375" customWidth="1"/>
    <col min="7" max="7" width="13.36328125" customWidth="1"/>
    <col min="8" max="8" width="33.54296875" customWidth="1"/>
    <col min="9" max="9" width="10" customWidth="1"/>
    <col min="10" max="10" width="14.81640625" customWidth="1"/>
    <col min="11" max="11" width="28.90625" customWidth="1"/>
    <col min="12" max="12" width="13.81640625" customWidth="1"/>
    <col min="13" max="13" width="14.36328125" customWidth="1"/>
    <col min="14" max="14" width="35.90625" customWidth="1"/>
    <col min="16" max="16" width="15.6328125" customWidth="1"/>
    <col min="17" max="17" width="32.6328125" customWidth="1"/>
    <col min="19" max="19" width="16.90625" customWidth="1"/>
    <col min="20" max="20" width="45.6328125" customWidth="1"/>
    <col min="22" max="22" width="14.6328125" customWidth="1"/>
    <col min="23" max="23" width="42.08984375" customWidth="1"/>
    <col min="24" max="24" width="9.90625" customWidth="1"/>
    <col min="25" max="25" width="15.6328125" customWidth="1"/>
    <col min="26" max="26" width="36.1796875" customWidth="1"/>
    <col min="28" max="28" width="14" customWidth="1"/>
    <col min="29" max="29" width="36.90625" customWidth="1"/>
    <col min="31" max="31" width="16.36328125" customWidth="1"/>
    <col min="32" max="32" width="35.08984375" customWidth="1"/>
    <col min="34" max="34" width="13.81640625" customWidth="1"/>
    <col min="35" max="35" width="33.6328125" customWidth="1"/>
    <col min="37" max="37" width="14.08984375" customWidth="1"/>
    <col min="38" max="38" width="46.1796875" customWidth="1"/>
    <col min="40" max="40" width="24.1796875" customWidth="1"/>
    <col min="41" max="41" width="45.81640625" customWidth="1"/>
    <col min="43" max="43" width="17.1796875" customWidth="1"/>
    <col min="44" max="44" width="41.1796875" customWidth="1"/>
    <col min="46" max="46" width="16.81640625" customWidth="1"/>
    <col min="47" max="47" width="35.1796875" customWidth="1"/>
    <col min="49" max="49" width="14.08984375" customWidth="1"/>
    <col min="50" max="50" width="33.6328125" customWidth="1"/>
    <col min="52" max="52" width="16.6328125" customWidth="1"/>
    <col min="53" max="53" width="45" customWidth="1"/>
    <col min="55" max="55" width="16.453125" customWidth="1"/>
    <col min="56" max="56" width="37.453125" customWidth="1"/>
  </cols>
  <sheetData>
    <row r="1" spans="1:57" s="1" customFormat="1" x14ac:dyDescent="0.35">
      <c r="A1" s="26" t="s">
        <v>109</v>
      </c>
      <c r="B1" s="26" t="s">
        <v>110</v>
      </c>
      <c r="C1" s="26" t="s">
        <v>111</v>
      </c>
      <c r="D1" s="1" t="s">
        <v>150</v>
      </c>
      <c r="G1" s="40" t="s">
        <v>140</v>
      </c>
      <c r="H1" s="28" t="s">
        <v>138</v>
      </c>
      <c r="I1" s="29"/>
      <c r="J1" s="40" t="s">
        <v>140</v>
      </c>
      <c r="K1" s="28" t="s">
        <v>145</v>
      </c>
      <c r="L1" s="29"/>
      <c r="M1" s="40" t="s">
        <v>140</v>
      </c>
      <c r="N1" s="28" t="s">
        <v>157</v>
      </c>
      <c r="O1" s="29"/>
      <c r="P1" s="40" t="s">
        <v>140</v>
      </c>
      <c r="Q1" s="28" t="s">
        <v>170</v>
      </c>
      <c r="R1" s="29"/>
      <c r="S1" s="40" t="s">
        <v>140</v>
      </c>
      <c r="T1" s="28" t="s">
        <v>172</v>
      </c>
      <c r="U1" s="29"/>
      <c r="V1" s="40" t="s">
        <v>140</v>
      </c>
      <c r="W1" s="28" t="s">
        <v>185</v>
      </c>
      <c r="X1" s="29"/>
      <c r="Y1" s="40" t="s">
        <v>140</v>
      </c>
      <c r="Z1" s="28" t="s">
        <v>184</v>
      </c>
      <c r="AA1" s="29"/>
      <c r="AB1" s="40" t="s">
        <v>140</v>
      </c>
      <c r="AC1" s="28" t="s">
        <v>183</v>
      </c>
      <c r="AD1" s="29"/>
      <c r="AE1" s="40" t="s">
        <v>140</v>
      </c>
      <c r="AF1" s="28" t="s">
        <v>188</v>
      </c>
      <c r="AG1" s="29"/>
      <c r="AH1" s="40" t="s">
        <v>140</v>
      </c>
      <c r="AI1" s="28" t="s">
        <v>209</v>
      </c>
      <c r="AJ1" s="29"/>
      <c r="AK1" s="40" t="s">
        <v>140</v>
      </c>
      <c r="AL1" s="28" t="s">
        <v>210</v>
      </c>
      <c r="AM1" s="29"/>
      <c r="AN1" s="40" t="s">
        <v>140</v>
      </c>
      <c r="AO1" s="28" t="s">
        <v>199</v>
      </c>
      <c r="AP1" s="29"/>
      <c r="AQ1" s="40" t="s">
        <v>140</v>
      </c>
      <c r="AR1" s="28" t="s">
        <v>209</v>
      </c>
      <c r="AS1" s="29"/>
      <c r="AT1" s="40" t="s">
        <v>140</v>
      </c>
      <c r="AU1" s="28" t="s">
        <v>199</v>
      </c>
      <c r="AV1" s="29"/>
      <c r="AW1" s="40" t="s">
        <v>140</v>
      </c>
      <c r="AX1" s="28" t="s">
        <v>209</v>
      </c>
      <c r="AY1" s="29"/>
      <c r="AZ1" s="40" t="s">
        <v>140</v>
      </c>
      <c r="BA1" s="28" t="s">
        <v>232</v>
      </c>
      <c r="BB1" s="29"/>
      <c r="BC1" s="40" t="s">
        <v>140</v>
      </c>
      <c r="BD1" s="28" t="s">
        <v>240</v>
      </c>
      <c r="BE1" s="29"/>
    </row>
    <row r="2" spans="1:57" x14ac:dyDescent="0.35">
      <c r="A2" s="44">
        <v>1</v>
      </c>
      <c r="B2" s="44" t="s">
        <v>142</v>
      </c>
      <c r="C2" s="44">
        <f>29+4</f>
        <v>33</v>
      </c>
      <c r="D2" t="s">
        <v>88</v>
      </c>
      <c r="G2" s="41" t="s">
        <v>94</v>
      </c>
      <c r="H2" s="45" t="s">
        <v>164</v>
      </c>
      <c r="I2" s="31"/>
      <c r="J2" s="41" t="s">
        <v>94</v>
      </c>
      <c r="K2" s="45" t="s">
        <v>164</v>
      </c>
      <c r="L2" s="31"/>
      <c r="M2" s="41" t="s">
        <v>94</v>
      </c>
      <c r="N2" s="45" t="s">
        <v>165</v>
      </c>
      <c r="O2" s="31"/>
      <c r="P2" s="41" t="s">
        <v>94</v>
      </c>
      <c r="Q2" s="45" t="s">
        <v>166</v>
      </c>
      <c r="R2" s="31"/>
      <c r="S2" s="41" t="s">
        <v>94</v>
      </c>
      <c r="T2" s="45" t="s">
        <v>166</v>
      </c>
      <c r="U2" s="31"/>
      <c r="V2" s="41" t="s">
        <v>94</v>
      </c>
      <c r="W2" s="45" t="s">
        <v>182</v>
      </c>
      <c r="X2" s="31"/>
      <c r="Y2" s="41" t="s">
        <v>94</v>
      </c>
      <c r="Z2" s="45" t="s">
        <v>187</v>
      </c>
      <c r="AA2" s="31"/>
      <c r="AB2" s="41" t="s">
        <v>94</v>
      </c>
      <c r="AC2" s="45" t="s">
        <v>186</v>
      </c>
      <c r="AD2" s="31"/>
      <c r="AE2" s="41" t="s">
        <v>94</v>
      </c>
      <c r="AF2" s="45" t="s">
        <v>189</v>
      </c>
      <c r="AG2" s="31"/>
      <c r="AH2" s="41" t="s">
        <v>94</v>
      </c>
      <c r="AI2" s="45" t="s">
        <v>214</v>
      </c>
      <c r="AJ2" s="31"/>
      <c r="AK2" s="41" t="s">
        <v>94</v>
      </c>
      <c r="AL2" s="45" t="s">
        <v>217</v>
      </c>
      <c r="AM2" s="31"/>
      <c r="AN2" s="41" t="s">
        <v>94</v>
      </c>
      <c r="AO2" s="45" t="s">
        <v>201</v>
      </c>
      <c r="AP2" s="31"/>
      <c r="AQ2" s="41" t="s">
        <v>94</v>
      </c>
      <c r="AR2" s="45" t="s">
        <v>214</v>
      </c>
      <c r="AS2" s="31"/>
      <c r="AT2" s="41" t="s">
        <v>94</v>
      </c>
      <c r="AU2" s="45" t="s">
        <v>201</v>
      </c>
      <c r="AV2" s="31"/>
      <c r="AW2" s="41" t="s">
        <v>94</v>
      </c>
      <c r="AX2" s="45" t="s">
        <v>214</v>
      </c>
      <c r="AY2" s="31"/>
      <c r="AZ2" s="41" t="s">
        <v>94</v>
      </c>
      <c r="BA2" s="45" t="s">
        <v>201</v>
      </c>
      <c r="BB2" s="31"/>
      <c r="BC2" s="41" t="s">
        <v>94</v>
      </c>
      <c r="BD2" s="45" t="s">
        <v>201</v>
      </c>
      <c r="BE2" s="31"/>
    </row>
    <row r="3" spans="1:57" x14ac:dyDescent="0.35">
      <c r="A3" s="44">
        <v>2</v>
      </c>
      <c r="B3" s="44" t="s">
        <v>143</v>
      </c>
      <c r="C3" s="44">
        <f>29+4</f>
        <v>33</v>
      </c>
      <c r="D3" t="s">
        <v>88</v>
      </c>
      <c r="G3" s="41" t="s">
        <v>136</v>
      </c>
      <c r="H3" s="30">
        <v>147.5</v>
      </c>
      <c r="I3" s="31"/>
      <c r="J3" s="41" t="s">
        <v>136</v>
      </c>
      <c r="K3" s="30">
        <v>147.5</v>
      </c>
      <c r="L3" s="31"/>
      <c r="M3" s="41" t="s">
        <v>136</v>
      </c>
      <c r="N3" s="30">
        <v>146.5</v>
      </c>
      <c r="O3" s="31"/>
      <c r="P3" s="41" t="s">
        <v>136</v>
      </c>
      <c r="Q3" s="30">
        <v>146.5</v>
      </c>
      <c r="R3" s="31"/>
      <c r="S3" s="41" t="s">
        <v>136</v>
      </c>
      <c r="T3" s="30">
        <v>57.5</v>
      </c>
      <c r="U3" s="31"/>
      <c r="V3" s="41" t="s">
        <v>136</v>
      </c>
      <c r="W3" s="30">
        <v>95.5</v>
      </c>
      <c r="X3" s="31"/>
      <c r="Y3" s="41" t="s">
        <v>136</v>
      </c>
      <c r="Z3" s="30">
        <v>57.5</v>
      </c>
      <c r="AA3" s="31"/>
      <c r="AB3" s="41" t="s">
        <v>136</v>
      </c>
      <c r="AC3" s="30">
        <v>57.5</v>
      </c>
      <c r="AD3" s="31"/>
      <c r="AE3" s="41" t="s">
        <v>136</v>
      </c>
      <c r="AF3" s="30">
        <v>59.7</v>
      </c>
      <c r="AG3" s="31"/>
      <c r="AH3" s="41" t="s">
        <v>136</v>
      </c>
      <c r="AI3" s="30">
        <v>55</v>
      </c>
      <c r="AJ3" s="31"/>
      <c r="AK3" s="41" t="s">
        <v>136</v>
      </c>
      <c r="AL3" s="30">
        <v>92.5</v>
      </c>
      <c r="AM3" s="31"/>
      <c r="AN3" s="41" t="s">
        <v>136</v>
      </c>
      <c r="AO3" s="30">
        <v>146.5</v>
      </c>
      <c r="AP3" s="31"/>
      <c r="AQ3" s="41" t="s">
        <v>136</v>
      </c>
      <c r="AR3" s="30">
        <v>56</v>
      </c>
      <c r="AS3" s="31"/>
      <c r="AT3" s="41" t="s">
        <v>136</v>
      </c>
      <c r="AU3" s="30">
        <v>146.5</v>
      </c>
      <c r="AV3" s="31"/>
      <c r="AW3" s="41" t="s">
        <v>136</v>
      </c>
      <c r="AX3" s="30">
        <v>55</v>
      </c>
      <c r="AY3" s="31"/>
      <c r="AZ3" s="41" t="s">
        <v>136</v>
      </c>
      <c r="BA3" s="30">
        <v>146.5</v>
      </c>
      <c r="BB3" s="31"/>
      <c r="BC3" s="41" t="s">
        <v>136</v>
      </c>
      <c r="BD3" s="30">
        <v>148</v>
      </c>
      <c r="BE3" s="31"/>
    </row>
    <row r="4" spans="1:57" x14ac:dyDescent="0.35">
      <c r="A4" s="44">
        <v>3</v>
      </c>
      <c r="B4" s="44" t="s">
        <v>144</v>
      </c>
      <c r="C4" s="44">
        <f>29+12.5</f>
        <v>41.5</v>
      </c>
      <c r="D4" t="s">
        <v>88</v>
      </c>
      <c r="G4" s="41" t="s">
        <v>137</v>
      </c>
      <c r="H4" s="30">
        <f>H3-I22</f>
        <v>-0.5</v>
      </c>
      <c r="I4" s="31"/>
      <c r="J4" s="41" t="s">
        <v>137</v>
      </c>
      <c r="K4" s="30">
        <f>K3-L22</f>
        <v>2.5</v>
      </c>
      <c r="L4" s="31"/>
      <c r="M4" s="41" t="s">
        <v>137</v>
      </c>
      <c r="N4" s="30">
        <f>N3-O22</f>
        <v>1</v>
      </c>
      <c r="O4" s="31"/>
      <c r="P4" s="41" t="s">
        <v>137</v>
      </c>
      <c r="Q4" s="30">
        <f>Q3-R22</f>
        <v>1</v>
      </c>
      <c r="R4" s="31"/>
      <c r="S4" s="41" t="s">
        <v>137</v>
      </c>
      <c r="T4" s="30">
        <f>T3-U22</f>
        <v>-16</v>
      </c>
      <c r="U4" s="31"/>
      <c r="V4" s="41" t="s">
        <v>137</v>
      </c>
      <c r="W4" s="30">
        <f>W3-X22</f>
        <v>9.9999999999994316E-2</v>
      </c>
      <c r="X4" s="31"/>
      <c r="Y4" s="41" t="s">
        <v>137</v>
      </c>
      <c r="Z4" s="30">
        <f>Z3-AA22</f>
        <v>0</v>
      </c>
      <c r="AA4" s="31"/>
      <c r="AB4" s="41" t="s">
        <v>137</v>
      </c>
      <c r="AC4" s="30">
        <f>AC3-AD22</f>
        <v>0</v>
      </c>
      <c r="AD4" s="31"/>
      <c r="AE4" s="41" t="s">
        <v>137</v>
      </c>
      <c r="AF4" s="30">
        <f>AF3-AG22</f>
        <v>-0.79999999999999716</v>
      </c>
      <c r="AG4" s="31"/>
      <c r="AH4" s="41" t="s">
        <v>137</v>
      </c>
      <c r="AI4" s="30">
        <f>AI3-AJ22</f>
        <v>0.5</v>
      </c>
      <c r="AJ4" s="31"/>
      <c r="AK4" s="41" t="s">
        <v>137</v>
      </c>
      <c r="AL4" s="30">
        <f>AL3-AM22</f>
        <v>-0.20000000000000284</v>
      </c>
      <c r="AM4" s="31"/>
      <c r="AN4" s="41" t="s">
        <v>137</v>
      </c>
      <c r="AO4" s="30">
        <f>AO3-AP22</f>
        <v>-1.5</v>
      </c>
      <c r="AP4" s="31"/>
      <c r="AQ4" s="41" t="s">
        <v>137</v>
      </c>
      <c r="AR4" s="30">
        <f>AR3-AS22</f>
        <v>14.5</v>
      </c>
      <c r="AS4" s="31"/>
      <c r="AT4" s="41" t="s">
        <v>137</v>
      </c>
      <c r="AU4" s="30">
        <f>AU3-AV22</f>
        <v>-1.3000000000000114</v>
      </c>
      <c r="AV4" s="31"/>
      <c r="AW4" s="41" t="s">
        <v>137</v>
      </c>
      <c r="AX4" s="30">
        <f>AX3-AY22</f>
        <v>0</v>
      </c>
      <c r="AY4" s="31"/>
      <c r="AZ4" s="41" t="s">
        <v>137</v>
      </c>
      <c r="BA4" s="30">
        <f>BA3-BB22</f>
        <v>-0.5</v>
      </c>
      <c r="BB4" s="31"/>
      <c r="BC4" s="41" t="s">
        <v>137</v>
      </c>
      <c r="BD4" s="30">
        <f>BD3-BE22</f>
        <v>0.18000000000000682</v>
      </c>
      <c r="BE4" s="31"/>
    </row>
    <row r="5" spans="1:57" x14ac:dyDescent="0.35">
      <c r="A5" s="44">
        <v>4</v>
      </c>
      <c r="B5" s="44" t="s">
        <v>171</v>
      </c>
      <c r="C5" s="44">
        <v>41.5</v>
      </c>
      <c r="D5" t="s">
        <v>88</v>
      </c>
      <c r="G5" s="32" t="s">
        <v>93</v>
      </c>
      <c r="H5" s="33" t="s">
        <v>94</v>
      </c>
      <c r="I5" s="34" t="s">
        <v>139</v>
      </c>
      <c r="J5" s="32" t="s">
        <v>93</v>
      </c>
      <c r="K5" s="33" t="s">
        <v>94</v>
      </c>
      <c r="L5" s="34" t="s">
        <v>139</v>
      </c>
      <c r="M5" s="32" t="s">
        <v>93</v>
      </c>
      <c r="N5" s="33" t="s">
        <v>94</v>
      </c>
      <c r="O5" s="34" t="s">
        <v>139</v>
      </c>
      <c r="P5" s="32" t="s">
        <v>93</v>
      </c>
      <c r="Q5" s="33" t="s">
        <v>94</v>
      </c>
      <c r="R5" s="34" t="s">
        <v>139</v>
      </c>
      <c r="S5" s="32" t="s">
        <v>93</v>
      </c>
      <c r="T5" s="33" t="s">
        <v>94</v>
      </c>
      <c r="U5" s="34" t="s">
        <v>139</v>
      </c>
      <c r="V5" s="32" t="s">
        <v>93</v>
      </c>
      <c r="W5" s="33" t="s">
        <v>94</v>
      </c>
      <c r="X5" s="34" t="s">
        <v>139</v>
      </c>
      <c r="Y5" s="32" t="s">
        <v>93</v>
      </c>
      <c r="Z5" s="33" t="s">
        <v>94</v>
      </c>
      <c r="AA5" s="34" t="s">
        <v>139</v>
      </c>
      <c r="AB5" s="32" t="s">
        <v>93</v>
      </c>
      <c r="AC5" s="33" t="s">
        <v>94</v>
      </c>
      <c r="AD5" s="34" t="s">
        <v>139</v>
      </c>
      <c r="AE5" s="32" t="s">
        <v>93</v>
      </c>
      <c r="AF5" s="33" t="s">
        <v>94</v>
      </c>
      <c r="AG5" s="34" t="s">
        <v>139</v>
      </c>
      <c r="AH5" s="32" t="s">
        <v>93</v>
      </c>
      <c r="AI5" s="33" t="s">
        <v>94</v>
      </c>
      <c r="AJ5" s="34" t="s">
        <v>139</v>
      </c>
      <c r="AK5" s="32" t="s">
        <v>93</v>
      </c>
      <c r="AL5" s="33" t="s">
        <v>94</v>
      </c>
      <c r="AM5" s="34" t="s">
        <v>139</v>
      </c>
      <c r="AN5" s="32" t="s">
        <v>93</v>
      </c>
      <c r="AO5" s="33" t="s">
        <v>94</v>
      </c>
      <c r="AP5" s="34" t="s">
        <v>139</v>
      </c>
      <c r="AQ5" s="32" t="s">
        <v>93</v>
      </c>
      <c r="AR5" s="33" t="s">
        <v>94</v>
      </c>
      <c r="AS5" s="34" t="s">
        <v>139</v>
      </c>
      <c r="AT5" s="32" t="s">
        <v>93</v>
      </c>
      <c r="AU5" s="33" t="s">
        <v>94</v>
      </c>
      <c r="AV5" s="34" t="s">
        <v>139</v>
      </c>
      <c r="AW5" s="32" t="s">
        <v>93</v>
      </c>
      <c r="AX5" s="33" t="s">
        <v>94</v>
      </c>
      <c r="AY5" s="34" t="s">
        <v>139</v>
      </c>
      <c r="AZ5" s="32" t="s">
        <v>93</v>
      </c>
      <c r="BA5" s="33" t="s">
        <v>94</v>
      </c>
      <c r="BB5" s="34" t="s">
        <v>139</v>
      </c>
      <c r="BC5" s="32" t="s">
        <v>93</v>
      </c>
      <c r="BD5" s="33" t="s">
        <v>94</v>
      </c>
      <c r="BE5" s="34" t="s">
        <v>139</v>
      </c>
    </row>
    <row r="6" spans="1:57" x14ac:dyDescent="0.35">
      <c r="A6" s="44">
        <v>5</v>
      </c>
      <c r="B6" s="44"/>
      <c r="C6" s="44"/>
      <c r="D6" t="s">
        <v>88</v>
      </c>
      <c r="G6" s="35">
        <v>8</v>
      </c>
      <c r="H6" t="str">
        <f t="shared" ref="H6:H21" si="0">_xlfn.XLOOKUP(G6,ItemNum,ItemDescription,"")</f>
        <v>SCT-OAG Wide Adapter</v>
      </c>
      <c r="I6" s="36">
        <f t="shared" ref="I6:I21" si="1">_xlfn.XLOOKUP(G6,ItemNum,ItemLength,"")</f>
        <v>38</v>
      </c>
      <c r="J6" s="35">
        <v>8</v>
      </c>
      <c r="K6" t="str">
        <f t="shared" ref="K6:K21" si="2">_xlfn.XLOOKUP(J6,ItemNum,ItemDescription,"")</f>
        <v>SCT-OAG Wide Adapter</v>
      </c>
      <c r="L6" s="36">
        <f t="shared" ref="L6:L21" si="3">_xlfn.XLOOKUP(J6,ItemNum,ItemLength,"")</f>
        <v>38</v>
      </c>
      <c r="M6" s="35">
        <v>21</v>
      </c>
      <c r="N6" t="str">
        <f t="shared" ref="N6:N21" si="4">_xlfn.XLOOKUP(M6,ItemNum,ItemDescription,"")</f>
        <v>Celestron SCT-M48 wide boar T adapter</v>
      </c>
      <c r="O6" s="36">
        <f t="shared" ref="O6:O21" si="5">_xlfn.XLOOKUP(M6,ItemNum,ItemLength,"")</f>
        <v>91</v>
      </c>
      <c r="P6" s="35">
        <v>21</v>
      </c>
      <c r="Q6" t="str">
        <f t="shared" ref="Q6:Q21" si="6">_xlfn.XLOOKUP(P6,ItemNum,ItemDescription,"")</f>
        <v>Celestron SCT-M48 wide boar T adapter</v>
      </c>
      <c r="R6" s="36">
        <f t="shared" ref="R6:R21" si="7">_xlfn.XLOOKUP(P6,ItemNum,ItemLength,"")</f>
        <v>91</v>
      </c>
      <c r="S6" s="35">
        <v>50</v>
      </c>
      <c r="T6" t="str">
        <f t="shared" ref="T6:T21" si="8">_xlfn.XLOOKUP(S6,ItemNum,ItemDescription,"")</f>
        <v>Baader Click Lock</v>
      </c>
      <c r="U6" s="36">
        <f t="shared" ref="U6:U21" si="9">_xlfn.XLOOKUP(S6,ItemNum,ItemLength,"")</f>
        <v>0</v>
      </c>
      <c r="V6" s="35">
        <v>52</v>
      </c>
      <c r="W6" t="str">
        <f t="shared" ref="W6:W21" si="10">_xlfn.XLOOKUP(V6,ItemNum,ItemDescription,"")</f>
        <v>Baader MPCC Coma Corrector (M48)</v>
      </c>
      <c r="X6" s="36">
        <f t="shared" ref="X6:X21" si="11">_xlfn.XLOOKUP(V6,ItemNum,ItemLength,"")</f>
        <v>0</v>
      </c>
      <c r="Y6" s="35">
        <v>50</v>
      </c>
      <c r="Z6" t="str">
        <f t="shared" ref="Z6:Z21" si="12">_xlfn.XLOOKUP(Y6,ItemNum,ItemDescription,"")</f>
        <v>Baader Click Lock</v>
      </c>
      <c r="AA6" s="36">
        <f t="shared" ref="AA6:AA21" si="13">_xlfn.XLOOKUP(Y6,ItemNum,ItemLength,"")</f>
        <v>0</v>
      </c>
      <c r="AB6" s="35">
        <v>50</v>
      </c>
      <c r="AC6" t="str">
        <f t="shared" ref="AC6:AC21" si="14">_xlfn.XLOOKUP(AB6,ItemNum,ItemDescription,"")</f>
        <v>Baader Click Lock</v>
      </c>
      <c r="AD6" s="36">
        <f t="shared" ref="AD6:AD21" si="15">_xlfn.XLOOKUP(AB6,ItemNum,ItemLength,"")</f>
        <v>0</v>
      </c>
      <c r="AE6" s="35">
        <v>54</v>
      </c>
      <c r="AF6" t="str">
        <f t="shared" ref="AF6:AF21" si="16">_xlfn.XLOOKUP(AE6,ItemNum,ItemDescription,"")</f>
        <v>HyperStar 9.25</v>
      </c>
      <c r="AG6" s="36">
        <f t="shared" ref="AG6:AG21" si="17">_xlfn.XLOOKUP(AE6,ItemNum,ItemLength,"")</f>
        <v>0</v>
      </c>
      <c r="AH6" s="35">
        <v>61</v>
      </c>
      <c r="AI6" t="str">
        <f>_xlfn.XLOOKUP(AH6,ItemNum,ItemDescription,"")</f>
        <v>Pegasus M54-M48F adapter</v>
      </c>
      <c r="AJ6" s="36">
        <f t="shared" ref="AJ6:AJ21" si="18">_xlfn.XLOOKUP(AH6,ItemNum,ItemLength,"")</f>
        <v>2</v>
      </c>
      <c r="AK6" s="35">
        <v>52</v>
      </c>
      <c r="AL6" t="str">
        <f t="shared" ref="AL6:AL21" si="19">_xlfn.XLOOKUP(AK6,ItemNum,ItemDescription,"")</f>
        <v>Baader MPCC Coma Corrector (M48)</v>
      </c>
      <c r="AM6" s="36">
        <f t="shared" ref="AM6:AM21" si="20">_xlfn.XLOOKUP(AK6,ItemNum,ItemLength,"")</f>
        <v>0</v>
      </c>
      <c r="AN6" s="47">
        <v>8</v>
      </c>
      <c r="AO6" s="48" t="str">
        <f t="shared" ref="AO6:AO21" si="21">_xlfn.XLOOKUP(AN6,ItemNum,ItemDescription,"")</f>
        <v>SCT-OAG Wide Adapter</v>
      </c>
      <c r="AP6" s="49">
        <f t="shared" ref="AP6:AP21" si="22">_xlfn.XLOOKUP(AN6,ItemNum,ItemLength,"")</f>
        <v>38</v>
      </c>
      <c r="AQ6" s="35"/>
      <c r="AR6">
        <f t="shared" ref="AR6:AR21" si="23">_xlfn.XLOOKUP(AQ6,ItemNum,ItemDescription,"")</f>
        <v>0</v>
      </c>
      <c r="AS6" s="36">
        <f t="shared" ref="AS6:AS21" si="24">_xlfn.XLOOKUP(AQ6,ItemNum,ItemLength,"")</f>
        <v>0</v>
      </c>
      <c r="AT6" s="35">
        <v>8</v>
      </c>
      <c r="AU6" t="str">
        <f t="shared" ref="AU6:AU21" si="25">_xlfn.XLOOKUP(AT6,ItemNum,ItemDescription,"")</f>
        <v>SCT-OAG Wide Adapter</v>
      </c>
      <c r="AV6" s="36">
        <f t="shared" ref="AV6:AV21" si="26">_xlfn.XLOOKUP(AT6,ItemNum,ItemLength,"")</f>
        <v>38</v>
      </c>
      <c r="AW6" s="35">
        <v>35</v>
      </c>
      <c r="AX6" t="str">
        <f t="shared" ref="AX6:AX21" si="27">_xlfn.XLOOKUP(AW6,ItemNum,ItemDescription,"")</f>
        <v>ZWO Filter drawer (M42F/M42M)</v>
      </c>
      <c r="AY6" s="36">
        <f t="shared" ref="AY6:AY21" si="28">_xlfn.XLOOKUP(AW6,ItemNum,ItemLength,"")</f>
        <v>21</v>
      </c>
      <c r="AZ6" s="35">
        <v>64</v>
      </c>
      <c r="BA6" t="str">
        <f t="shared" ref="BA6:BA21" si="29">_xlfn.XLOOKUP(AZ6,ItemNum,ItemDescription,"")</f>
        <v>Moonlight LiteCrawler SCT Focus Rotater (0.8 mm travel)</v>
      </c>
      <c r="BB6" s="36">
        <f t="shared" ref="BB6:BB9" si="30">_xlfn.XLOOKUP(AZ6,ItemNum,ItemLength,"")</f>
        <v>70</v>
      </c>
      <c r="BC6" s="35">
        <v>64</v>
      </c>
      <c r="BD6" t="str">
        <f t="shared" ref="BD6:BD21" si="31">_xlfn.XLOOKUP(BC6,ItemNum,ItemDescription,"")</f>
        <v>Moonlight LiteCrawler SCT Focus Rotater (0.8 mm travel)</v>
      </c>
      <c r="BE6" s="36">
        <f t="shared" ref="BE6:BE9" si="32">_xlfn.XLOOKUP(BC6,ItemNum,ItemLength,"")</f>
        <v>70</v>
      </c>
    </row>
    <row r="7" spans="1:57" x14ac:dyDescent="0.35">
      <c r="A7" s="44">
        <v>6</v>
      </c>
      <c r="B7" s="44"/>
      <c r="C7" s="44"/>
      <c r="D7" t="s">
        <v>88</v>
      </c>
      <c r="G7" s="35">
        <v>2</v>
      </c>
      <c r="H7" t="str">
        <f t="shared" si="0"/>
        <v>Celestron OAG with M48F</v>
      </c>
      <c r="I7" s="36">
        <f t="shared" si="1"/>
        <v>33</v>
      </c>
      <c r="J7" s="35">
        <v>3</v>
      </c>
      <c r="K7" t="str">
        <f t="shared" si="2"/>
        <v>Celestron OAG with M48M</v>
      </c>
      <c r="L7" s="36">
        <f t="shared" si="3"/>
        <v>41.5</v>
      </c>
      <c r="M7" s="35"/>
      <c r="N7">
        <f t="shared" si="4"/>
        <v>0</v>
      </c>
      <c r="O7" s="36">
        <f t="shared" si="5"/>
        <v>0</v>
      </c>
      <c r="P7" s="35"/>
      <c r="Q7">
        <f t="shared" si="6"/>
        <v>0</v>
      </c>
      <c r="R7" s="36">
        <f t="shared" si="7"/>
        <v>0</v>
      </c>
      <c r="S7" s="35">
        <v>10</v>
      </c>
      <c r="T7" t="str">
        <f t="shared" si="8"/>
        <v>ZWO OAG (M48F/M42M or M48M ring)</v>
      </c>
      <c r="U7" s="36">
        <f t="shared" si="9"/>
        <v>16</v>
      </c>
      <c r="V7" s="35">
        <v>14</v>
      </c>
      <c r="W7" t="str">
        <f t="shared" si="10"/>
        <v>M48 spacer textured 11.5</v>
      </c>
      <c r="X7" s="36">
        <f t="shared" si="11"/>
        <v>11.6</v>
      </c>
      <c r="Y7" s="35"/>
      <c r="Z7">
        <f t="shared" si="12"/>
        <v>0</v>
      </c>
      <c r="AA7" s="36">
        <f t="shared" si="13"/>
        <v>0</v>
      </c>
      <c r="AB7" s="35"/>
      <c r="AC7">
        <f t="shared" si="14"/>
        <v>0</v>
      </c>
      <c r="AD7" s="36">
        <f t="shared" si="15"/>
        <v>0</v>
      </c>
      <c r="AE7" s="35">
        <v>55</v>
      </c>
      <c r="AF7" t="str">
        <f t="shared" si="16"/>
        <v>Starizona Filter Drawer (M48M)</v>
      </c>
      <c r="AG7" s="36">
        <f t="shared" si="17"/>
        <v>17.5</v>
      </c>
      <c r="AH7" s="35">
        <v>57</v>
      </c>
      <c r="AI7" t="str">
        <f t="shared" ref="AI7:AI21" si="33">_xlfn.XLOOKUP(AH7,ItemNum,ItemDescription,"")</f>
        <v>Falcon Rotator</v>
      </c>
      <c r="AJ7" s="36">
        <f t="shared" si="18"/>
        <v>18</v>
      </c>
      <c r="AK7" s="35">
        <v>60</v>
      </c>
      <c r="AL7" t="str">
        <f t="shared" si="19"/>
        <v>Gerd Neumann Tilt Plate</v>
      </c>
      <c r="AM7" s="36">
        <f t="shared" si="20"/>
        <v>17.3</v>
      </c>
      <c r="AN7" s="47">
        <v>1</v>
      </c>
      <c r="AO7" s="48" t="str">
        <f t="shared" si="21"/>
        <v>Celestron OAG with M42F</v>
      </c>
      <c r="AP7" s="49">
        <f t="shared" si="22"/>
        <v>33</v>
      </c>
      <c r="AQ7" s="35"/>
      <c r="AR7">
        <f t="shared" si="23"/>
        <v>0</v>
      </c>
      <c r="AS7" s="36">
        <f t="shared" si="24"/>
        <v>0</v>
      </c>
      <c r="AT7" s="35">
        <v>2</v>
      </c>
      <c r="AU7" t="str">
        <f t="shared" si="25"/>
        <v>Celestron OAG with M48F</v>
      </c>
      <c r="AV7" s="36">
        <f t="shared" si="26"/>
        <v>33</v>
      </c>
      <c r="AW7" s="35">
        <v>11</v>
      </c>
      <c r="AX7" t="str">
        <f t="shared" si="27"/>
        <v>M48F/M42M 16.6 L</v>
      </c>
      <c r="AY7" s="36">
        <f t="shared" si="28"/>
        <v>16.5</v>
      </c>
      <c r="AZ7" s="35">
        <v>66</v>
      </c>
      <c r="BA7" t="str">
        <f t="shared" si="29"/>
        <v>Moonlight M54 Male Thread Output</v>
      </c>
      <c r="BB7" s="36">
        <f t="shared" si="30"/>
        <v>2</v>
      </c>
      <c r="BC7" s="35">
        <v>70</v>
      </c>
      <c r="BD7" t="str">
        <f t="shared" si="31"/>
        <v>Moonlight Camera Tilt Plate Sidewinder</v>
      </c>
      <c r="BE7" s="36">
        <f t="shared" si="32"/>
        <v>20.32</v>
      </c>
    </row>
    <row r="8" spans="1:57" x14ac:dyDescent="0.35">
      <c r="A8" s="44">
        <v>7</v>
      </c>
      <c r="B8" s="44" t="s">
        <v>112</v>
      </c>
      <c r="C8" s="44">
        <v>29</v>
      </c>
      <c r="D8" t="s">
        <v>88</v>
      </c>
      <c r="G8" s="35">
        <v>43</v>
      </c>
      <c r="H8" t="str">
        <f t="shared" si="0"/>
        <v>Blue Fireball M48 spacer 20mm</v>
      </c>
      <c r="I8" s="36">
        <f t="shared" si="1"/>
        <v>20</v>
      </c>
      <c r="J8" s="35">
        <v>43</v>
      </c>
      <c r="K8" t="str">
        <f t="shared" si="2"/>
        <v>Blue Fireball M48 spacer 20mm</v>
      </c>
      <c r="L8" s="36">
        <f t="shared" si="3"/>
        <v>20</v>
      </c>
      <c r="M8" s="35"/>
      <c r="N8">
        <f t="shared" si="4"/>
        <v>0</v>
      </c>
      <c r="O8" s="36">
        <f t="shared" si="5"/>
        <v>0</v>
      </c>
      <c r="P8" s="35"/>
      <c r="Q8">
        <f t="shared" si="6"/>
        <v>0</v>
      </c>
      <c r="R8" s="36">
        <f t="shared" si="7"/>
        <v>0</v>
      </c>
      <c r="S8" s="35">
        <v>52</v>
      </c>
      <c r="T8" t="str">
        <f t="shared" si="8"/>
        <v>Baader MPCC Coma Corrector (M48)</v>
      </c>
      <c r="U8" s="36">
        <f t="shared" si="9"/>
        <v>0</v>
      </c>
      <c r="V8" s="35">
        <v>25</v>
      </c>
      <c r="W8" t="str">
        <f t="shared" si="10"/>
        <v>Blue Fireball M48 0.8 mm</v>
      </c>
      <c r="X8" s="36">
        <f t="shared" si="11"/>
        <v>0.8</v>
      </c>
      <c r="Y8" s="35">
        <v>52</v>
      </c>
      <c r="Z8" t="str">
        <f t="shared" si="12"/>
        <v>Baader MPCC Coma Corrector (M48)</v>
      </c>
      <c r="AA8" s="36">
        <f t="shared" si="13"/>
        <v>0</v>
      </c>
      <c r="AB8" s="35">
        <v>52</v>
      </c>
      <c r="AC8" t="str">
        <f t="shared" si="14"/>
        <v>Baader MPCC Coma Corrector (M48)</v>
      </c>
      <c r="AD8" s="36">
        <f t="shared" si="15"/>
        <v>0</v>
      </c>
      <c r="AE8" s="35">
        <v>46</v>
      </c>
      <c r="AF8" t="str">
        <f t="shared" si="16"/>
        <v>Blue Fireball M48 spacer 4 mm</v>
      </c>
      <c r="AG8" s="36">
        <f t="shared" si="17"/>
        <v>4</v>
      </c>
      <c r="AH8" s="35">
        <v>63</v>
      </c>
      <c r="AI8" t="str">
        <f t="shared" si="33"/>
        <v>Blue Fireball M54M-M54M spacer/gender change</v>
      </c>
      <c r="AJ8" s="36">
        <f t="shared" si="18"/>
        <v>2</v>
      </c>
      <c r="AK8" s="35">
        <v>24</v>
      </c>
      <c r="AL8" t="str">
        <f>_xlfn.XLOOKUP(AK8,ItemNum,ItemDescription,"")</f>
        <v>Blue Fireball M48 1 mm</v>
      </c>
      <c r="AM8" s="36">
        <f>_xlfn.XLOOKUP(AK8,ItemNum,ItemLength,"")</f>
        <v>1</v>
      </c>
      <c r="AN8" s="47"/>
      <c r="AO8" s="48">
        <f t="shared" si="21"/>
        <v>0</v>
      </c>
      <c r="AP8" s="49">
        <f t="shared" si="22"/>
        <v>0</v>
      </c>
      <c r="AQ8" s="35"/>
      <c r="AR8">
        <f t="shared" si="23"/>
        <v>0</v>
      </c>
      <c r="AS8" s="36">
        <f t="shared" si="24"/>
        <v>0</v>
      </c>
      <c r="AT8" s="35">
        <v>60</v>
      </c>
      <c r="AU8" t="str">
        <f t="shared" si="25"/>
        <v>Gerd Neumann Tilt Plate</v>
      </c>
      <c r="AV8" s="36">
        <f t="shared" si="26"/>
        <v>17.3</v>
      </c>
      <c r="AW8" s="35"/>
      <c r="AX8">
        <f t="shared" si="27"/>
        <v>0</v>
      </c>
      <c r="AY8" s="36">
        <f t="shared" si="28"/>
        <v>0</v>
      </c>
      <c r="AZ8" s="35">
        <v>68</v>
      </c>
      <c r="BA8" t="str">
        <f t="shared" si="29"/>
        <v>Blue Fireball M54M-M54F spacer 9mm</v>
      </c>
      <c r="BB8" s="36">
        <f t="shared" si="30"/>
        <v>9</v>
      </c>
      <c r="BC8" s="35">
        <v>66</v>
      </c>
      <c r="BD8" t="str">
        <f t="shared" si="31"/>
        <v>Moonlight M54 Male Thread Output</v>
      </c>
      <c r="BE8" s="36">
        <f t="shared" si="32"/>
        <v>2</v>
      </c>
    </row>
    <row r="9" spans="1:57" x14ac:dyDescent="0.35">
      <c r="A9" s="44">
        <v>8</v>
      </c>
      <c r="B9" s="44" t="s">
        <v>113</v>
      </c>
      <c r="C9" s="44">
        <v>38</v>
      </c>
      <c r="D9" t="s">
        <v>88</v>
      </c>
      <c r="G9" s="35">
        <v>47</v>
      </c>
      <c r="H9" t="str">
        <f t="shared" si="0"/>
        <v>Blue Fireball M48 spacer 9-14 mm variable</v>
      </c>
      <c r="I9" s="36">
        <f t="shared" si="1"/>
        <v>10</v>
      </c>
      <c r="J9" s="35">
        <v>44</v>
      </c>
      <c r="K9" t="str">
        <f t="shared" si="2"/>
        <v>Blue Fireball M48 spacer 6mm</v>
      </c>
      <c r="L9" s="36">
        <f t="shared" si="3"/>
        <v>6</v>
      </c>
      <c r="M9" s="35"/>
      <c r="N9">
        <f t="shared" si="4"/>
        <v>0</v>
      </c>
      <c r="O9" s="36">
        <f t="shared" si="5"/>
        <v>0</v>
      </c>
      <c r="P9" s="35"/>
      <c r="Q9">
        <f t="shared" si="6"/>
        <v>0</v>
      </c>
      <c r="R9" s="36">
        <f t="shared" si="7"/>
        <v>0</v>
      </c>
      <c r="S9" s="35">
        <v>45</v>
      </c>
      <c r="T9" t="str">
        <f t="shared" si="8"/>
        <v>Blue Fireball M48 spacer 5 mm</v>
      </c>
      <c r="U9" s="36">
        <f t="shared" si="9"/>
        <v>5</v>
      </c>
      <c r="V9" s="35">
        <v>3</v>
      </c>
      <c r="W9" t="str">
        <f t="shared" si="10"/>
        <v>Celestron OAG with M48M</v>
      </c>
      <c r="X9" s="36">
        <f t="shared" si="11"/>
        <v>41.5</v>
      </c>
      <c r="Y9" s="35">
        <v>10</v>
      </c>
      <c r="Z9" t="str">
        <f t="shared" si="12"/>
        <v>ZWO OAG (M48F/M42M or M48M ring)</v>
      </c>
      <c r="AA9" s="36">
        <f t="shared" si="13"/>
        <v>16</v>
      </c>
      <c r="AB9" s="35">
        <v>10</v>
      </c>
      <c r="AC9" t="str">
        <f t="shared" si="14"/>
        <v>ZWO OAG (M48F/M42M or M48M ring)</v>
      </c>
      <c r="AD9" s="36">
        <f t="shared" si="15"/>
        <v>16</v>
      </c>
      <c r="AE9" s="35">
        <v>45</v>
      </c>
      <c r="AF9" t="str">
        <f t="shared" si="16"/>
        <v>Blue Fireball M48 spacer 5 mm</v>
      </c>
      <c r="AG9" s="36">
        <f t="shared" si="17"/>
        <v>5</v>
      </c>
      <c r="AH9" s="35"/>
      <c r="AI9">
        <f t="shared" si="33"/>
        <v>0</v>
      </c>
      <c r="AJ9" s="36">
        <f t="shared" si="18"/>
        <v>0</v>
      </c>
      <c r="AK9" s="35">
        <v>14</v>
      </c>
      <c r="AL9" t="str">
        <f>_xlfn.XLOOKUP(AK9,ItemNum,ItemDescription,"")</f>
        <v>M48 spacer textured 11.5</v>
      </c>
      <c r="AM9" s="36">
        <f>_xlfn.XLOOKUP(AK9,ItemNum,ItemLength,"")</f>
        <v>11.6</v>
      </c>
      <c r="AN9" s="47">
        <v>57</v>
      </c>
      <c r="AO9" s="48" t="str">
        <f t="shared" si="21"/>
        <v>Falcon Rotator</v>
      </c>
      <c r="AP9" s="49">
        <f t="shared" si="22"/>
        <v>18</v>
      </c>
      <c r="AQ9" s="35">
        <v>22</v>
      </c>
      <c r="AR9" t="str">
        <f t="shared" si="23"/>
        <v>ZWO M54M-M48F [EFW]</v>
      </c>
      <c r="AS9" s="36">
        <f t="shared" si="24"/>
        <v>2</v>
      </c>
      <c r="AT9" s="35">
        <v>57</v>
      </c>
      <c r="AU9" t="str">
        <f t="shared" si="25"/>
        <v>Falcon Rotator</v>
      </c>
      <c r="AV9" s="36">
        <f t="shared" si="26"/>
        <v>18</v>
      </c>
      <c r="AW9" s="35"/>
      <c r="AX9">
        <f t="shared" si="27"/>
        <v>0</v>
      </c>
      <c r="AY9" s="36">
        <f t="shared" si="28"/>
        <v>0</v>
      </c>
      <c r="AZ9" s="35">
        <v>68</v>
      </c>
      <c r="BA9" t="str">
        <f t="shared" si="29"/>
        <v>Blue Fireball M54M-M54F spacer 9mm</v>
      </c>
      <c r="BB9" s="36">
        <f t="shared" si="30"/>
        <v>9</v>
      </c>
      <c r="BC9" s="35">
        <v>78</v>
      </c>
      <c r="BD9" t="str">
        <f t="shared" si="31"/>
        <v>Blue Fireball M54 Spacer 0.5 mm (black)</v>
      </c>
      <c r="BE9" s="36">
        <f t="shared" si="32"/>
        <v>0.5</v>
      </c>
    </row>
    <row r="10" spans="1:57" x14ac:dyDescent="0.35">
      <c r="A10" s="44">
        <v>9</v>
      </c>
      <c r="B10" s="44" t="s">
        <v>114</v>
      </c>
      <c r="C10" s="44">
        <v>25.3</v>
      </c>
      <c r="D10" t="s">
        <v>88</v>
      </c>
      <c r="G10" s="35">
        <v>45</v>
      </c>
      <c r="H10" t="str">
        <f t="shared" si="0"/>
        <v>Blue Fireball M48 spacer 5 mm</v>
      </c>
      <c r="I10" s="36">
        <f t="shared" si="1"/>
        <v>5</v>
      </c>
      <c r="J10" s="35">
        <v>24</v>
      </c>
      <c r="K10" t="str">
        <f t="shared" si="2"/>
        <v>Blue Fireball M48 1 mm</v>
      </c>
      <c r="L10" s="36">
        <f t="shared" si="3"/>
        <v>1</v>
      </c>
      <c r="M10" s="35"/>
      <c r="N10">
        <f t="shared" si="4"/>
        <v>0</v>
      </c>
      <c r="O10" s="36">
        <f t="shared" si="5"/>
        <v>0</v>
      </c>
      <c r="P10" s="35"/>
      <c r="Q10">
        <f t="shared" si="6"/>
        <v>0</v>
      </c>
      <c r="R10" s="36">
        <f t="shared" si="7"/>
        <v>0</v>
      </c>
      <c r="S10" s="35"/>
      <c r="T10">
        <f t="shared" si="8"/>
        <v>0</v>
      </c>
      <c r="U10" s="36">
        <f t="shared" si="9"/>
        <v>0</v>
      </c>
      <c r="V10" s="35"/>
      <c r="W10">
        <f t="shared" si="10"/>
        <v>0</v>
      </c>
      <c r="X10" s="36">
        <f t="shared" si="11"/>
        <v>0</v>
      </c>
      <c r="Y10" s="35"/>
      <c r="Z10">
        <f t="shared" si="12"/>
        <v>0</v>
      </c>
      <c r="AA10" s="36">
        <f t="shared" si="13"/>
        <v>0</v>
      </c>
      <c r="AB10" s="35"/>
      <c r="AC10">
        <f t="shared" si="14"/>
        <v>0</v>
      </c>
      <c r="AD10" s="36">
        <f t="shared" si="15"/>
        <v>0</v>
      </c>
      <c r="AE10" s="35"/>
      <c r="AF10">
        <f t="shared" si="16"/>
        <v>0</v>
      </c>
      <c r="AG10" s="36">
        <f t="shared" si="17"/>
        <v>0</v>
      </c>
      <c r="AH10" s="35">
        <v>34</v>
      </c>
      <c r="AI10" t="str">
        <f t="shared" si="33"/>
        <v>ZWO EFW 2 inch (M54F/M54F)</v>
      </c>
      <c r="AJ10" s="36">
        <f t="shared" si="18"/>
        <v>20</v>
      </c>
      <c r="AK10" s="35">
        <v>28</v>
      </c>
      <c r="AL10" t="str">
        <f>_xlfn.XLOOKUP(AK10,ItemNum,ItemDescription,"")</f>
        <v>Blue Fireball M42 0.8 mm</v>
      </c>
      <c r="AM10" s="36">
        <f>_xlfn.XLOOKUP(AK10,ItemNum,ItemLength,"")</f>
        <v>0.8</v>
      </c>
      <c r="AN10" s="47">
        <v>16</v>
      </c>
      <c r="AO10" s="48" t="str">
        <f t="shared" si="21"/>
        <v>M42 spacer (m/f) textured 11.5</v>
      </c>
      <c r="AP10" s="49">
        <f t="shared" si="22"/>
        <v>11.5</v>
      </c>
      <c r="AQ10" s="35">
        <v>34</v>
      </c>
      <c r="AR10" t="str">
        <f t="shared" si="23"/>
        <v>ZWO EFW 2 inch (M54F/M54F)</v>
      </c>
      <c r="AS10" s="36">
        <f t="shared" si="24"/>
        <v>20</v>
      </c>
      <c r="AT10" s="35"/>
      <c r="AU10">
        <f t="shared" si="25"/>
        <v>0</v>
      </c>
      <c r="AV10" s="36"/>
      <c r="AW10" s="35"/>
      <c r="AX10">
        <f t="shared" si="27"/>
        <v>0</v>
      </c>
      <c r="AY10" s="36">
        <f t="shared" si="28"/>
        <v>0</v>
      </c>
      <c r="AZ10" s="35"/>
      <c r="BA10">
        <f t="shared" si="29"/>
        <v>0</v>
      </c>
      <c r="BB10" s="36"/>
      <c r="BC10" s="35">
        <v>74</v>
      </c>
      <c r="BD10" t="str">
        <f t="shared" ref="BD10:BD12" si="34">_xlfn.XLOOKUP(BC10,ItemNum,ItemDescription,"")</f>
        <v>Blue Fireball M54 Spacer 5 mm</v>
      </c>
      <c r="BE10" s="36">
        <f t="shared" ref="BE10:BE12" si="35">_xlfn.XLOOKUP(BC10,ItemNum,ItemLength,"")</f>
        <v>5</v>
      </c>
    </row>
    <row r="11" spans="1:57" x14ac:dyDescent="0.35">
      <c r="A11" s="44">
        <v>10</v>
      </c>
      <c r="B11" s="44" t="s">
        <v>141</v>
      </c>
      <c r="C11" s="44">
        <v>16</v>
      </c>
      <c r="D11" t="s">
        <v>88</v>
      </c>
      <c r="G11" s="35">
        <v>22</v>
      </c>
      <c r="H11" t="str">
        <f t="shared" si="0"/>
        <v>ZWO M54M-M48F [EFW]</v>
      </c>
      <c r="I11" s="36">
        <f t="shared" si="1"/>
        <v>2</v>
      </c>
      <c r="J11" s="35"/>
      <c r="K11">
        <f t="shared" si="2"/>
        <v>0</v>
      </c>
      <c r="L11" s="36">
        <f t="shared" si="3"/>
        <v>0</v>
      </c>
      <c r="M11" s="35"/>
      <c r="N11">
        <f t="shared" si="4"/>
        <v>0</v>
      </c>
      <c r="O11" s="36">
        <f t="shared" si="5"/>
        <v>0</v>
      </c>
      <c r="P11" s="35"/>
      <c r="Q11">
        <f t="shared" si="6"/>
        <v>0</v>
      </c>
      <c r="R11" s="36">
        <f t="shared" si="7"/>
        <v>0</v>
      </c>
      <c r="S11" s="35"/>
      <c r="T11">
        <f t="shared" si="8"/>
        <v>0</v>
      </c>
      <c r="U11" s="36">
        <f t="shared" si="9"/>
        <v>0</v>
      </c>
      <c r="V11" s="35"/>
      <c r="W11">
        <f t="shared" si="10"/>
        <v>0</v>
      </c>
      <c r="X11" s="36">
        <f t="shared" si="11"/>
        <v>0</v>
      </c>
      <c r="Y11" s="35"/>
      <c r="Z11">
        <f t="shared" si="12"/>
        <v>0</v>
      </c>
      <c r="AA11" s="36">
        <f t="shared" si="13"/>
        <v>0</v>
      </c>
      <c r="AB11" s="35"/>
      <c r="AC11">
        <f t="shared" si="14"/>
        <v>0</v>
      </c>
      <c r="AD11" s="36">
        <f t="shared" si="15"/>
        <v>0</v>
      </c>
      <c r="AE11" s="35">
        <v>11</v>
      </c>
      <c r="AF11" t="str">
        <f t="shared" si="16"/>
        <v>M48F/M42M 16.6 L</v>
      </c>
      <c r="AG11" s="36">
        <f t="shared" si="17"/>
        <v>16.5</v>
      </c>
      <c r="AH11" s="35"/>
      <c r="AI11">
        <f t="shared" si="33"/>
        <v>0</v>
      </c>
      <c r="AJ11" s="36">
        <f t="shared" si="18"/>
        <v>0</v>
      </c>
      <c r="AK11" s="35">
        <v>62</v>
      </c>
      <c r="AL11" t="str">
        <f>_xlfn.XLOOKUP(AK11,ItemNum,ItemDescription,"")</f>
        <v>Pegasus M54-M48M adapter</v>
      </c>
      <c r="AM11" s="36">
        <f>_xlfn.XLOOKUP(AK11,ItemNum,ItemLength,"")</f>
        <v>2</v>
      </c>
      <c r="AN11" s="47">
        <v>44</v>
      </c>
      <c r="AO11" s="48" t="str">
        <f t="shared" si="21"/>
        <v>Blue Fireball M48 spacer 6mm</v>
      </c>
      <c r="AP11" s="49">
        <f t="shared" si="22"/>
        <v>6</v>
      </c>
      <c r="AQ11" s="35">
        <v>23</v>
      </c>
      <c r="AR11" t="str">
        <f t="shared" si="23"/>
        <v>Blue Fireball M54M-M42M [EFW]</v>
      </c>
      <c r="AS11" s="36">
        <f t="shared" si="24"/>
        <v>2</v>
      </c>
      <c r="AT11" s="35"/>
      <c r="AU11">
        <f t="shared" si="25"/>
        <v>0</v>
      </c>
      <c r="AV11" s="36">
        <f t="shared" si="26"/>
        <v>0</v>
      </c>
      <c r="AW11" s="35"/>
      <c r="AX11">
        <f t="shared" si="27"/>
        <v>0</v>
      </c>
      <c r="AY11" s="36">
        <f t="shared" si="28"/>
        <v>0</v>
      </c>
      <c r="AZ11" s="35"/>
      <c r="BA11">
        <f t="shared" si="29"/>
        <v>0</v>
      </c>
      <c r="BB11" s="36">
        <f t="shared" ref="BB11:BB21" si="36">_xlfn.XLOOKUP(AZ11,ItemNum,ItemLength,"")</f>
        <v>0</v>
      </c>
      <c r="BC11" s="35"/>
      <c r="BD11">
        <f t="shared" si="34"/>
        <v>0</v>
      </c>
      <c r="BE11" s="36">
        <f t="shared" si="35"/>
        <v>0</v>
      </c>
    </row>
    <row r="12" spans="1:57" x14ac:dyDescent="0.35">
      <c r="A12" s="27">
        <v>11</v>
      </c>
      <c r="B12" s="27" t="s">
        <v>146</v>
      </c>
      <c r="C12" s="27">
        <v>16.5</v>
      </c>
      <c r="D12" t="s">
        <v>152</v>
      </c>
      <c r="G12" s="35">
        <v>34</v>
      </c>
      <c r="H12" t="str">
        <f t="shared" si="0"/>
        <v>ZWO EFW 2 inch (M54F/M54F)</v>
      </c>
      <c r="I12" s="36">
        <f t="shared" si="1"/>
        <v>20</v>
      </c>
      <c r="J12" s="35"/>
      <c r="K12">
        <f t="shared" si="2"/>
        <v>0</v>
      </c>
      <c r="L12" s="36">
        <f t="shared" si="3"/>
        <v>0</v>
      </c>
      <c r="M12" s="35"/>
      <c r="N12">
        <f t="shared" si="4"/>
        <v>0</v>
      </c>
      <c r="O12" s="36">
        <f t="shared" si="5"/>
        <v>0</v>
      </c>
      <c r="P12" s="35"/>
      <c r="Q12">
        <f t="shared" si="6"/>
        <v>0</v>
      </c>
      <c r="R12" s="36">
        <f t="shared" si="7"/>
        <v>0</v>
      </c>
      <c r="S12" s="35"/>
      <c r="T12">
        <f t="shared" si="8"/>
        <v>0</v>
      </c>
      <c r="U12" s="36">
        <f t="shared" si="9"/>
        <v>0</v>
      </c>
      <c r="V12" s="35"/>
      <c r="W12">
        <f t="shared" si="10"/>
        <v>0</v>
      </c>
      <c r="X12" s="36">
        <f t="shared" si="11"/>
        <v>0</v>
      </c>
      <c r="Y12" s="35"/>
      <c r="Z12">
        <f t="shared" si="12"/>
        <v>0</v>
      </c>
      <c r="AA12" s="36">
        <f t="shared" si="13"/>
        <v>0</v>
      </c>
      <c r="AB12" s="35"/>
      <c r="AC12">
        <f t="shared" si="14"/>
        <v>0</v>
      </c>
      <c r="AD12" s="36">
        <f t="shared" si="15"/>
        <v>0</v>
      </c>
      <c r="AE12" s="35"/>
      <c r="AF12">
        <f t="shared" si="16"/>
        <v>0</v>
      </c>
      <c r="AG12" s="36">
        <f t="shared" si="17"/>
        <v>0</v>
      </c>
      <c r="AH12" s="35"/>
      <c r="AI12">
        <f t="shared" si="33"/>
        <v>0</v>
      </c>
      <c r="AJ12" s="36">
        <f t="shared" si="18"/>
        <v>0</v>
      </c>
      <c r="AK12" s="35">
        <v>57</v>
      </c>
      <c r="AL12" t="str">
        <f t="shared" si="19"/>
        <v>Falcon Rotator</v>
      </c>
      <c r="AM12" s="36">
        <f t="shared" si="20"/>
        <v>18</v>
      </c>
      <c r="AN12" s="47"/>
      <c r="AO12" s="48">
        <f t="shared" si="21"/>
        <v>0</v>
      </c>
      <c r="AP12" s="49">
        <f t="shared" si="22"/>
        <v>0</v>
      </c>
      <c r="AQ12" s="35"/>
      <c r="AR12">
        <f t="shared" si="23"/>
        <v>0</v>
      </c>
      <c r="AS12" s="36">
        <f t="shared" si="24"/>
        <v>0</v>
      </c>
      <c r="AT12" s="35"/>
      <c r="AU12">
        <f t="shared" si="25"/>
        <v>0</v>
      </c>
      <c r="AV12" s="36">
        <f t="shared" si="26"/>
        <v>0</v>
      </c>
      <c r="AW12" s="35"/>
      <c r="AX12">
        <f t="shared" si="27"/>
        <v>0</v>
      </c>
      <c r="AY12" s="36">
        <f t="shared" si="28"/>
        <v>0</v>
      </c>
      <c r="AZ12" s="35"/>
      <c r="BA12">
        <f t="shared" si="29"/>
        <v>0</v>
      </c>
      <c r="BB12" s="36">
        <f t="shared" si="36"/>
        <v>0</v>
      </c>
      <c r="BC12" s="35"/>
      <c r="BD12">
        <f t="shared" si="34"/>
        <v>0</v>
      </c>
      <c r="BE12" s="36">
        <f t="shared" si="35"/>
        <v>0</v>
      </c>
    </row>
    <row r="13" spans="1:57" x14ac:dyDescent="0.35">
      <c r="A13" s="27">
        <v>12</v>
      </c>
      <c r="B13" s="27" t="s">
        <v>115</v>
      </c>
      <c r="C13" s="27">
        <v>16.5</v>
      </c>
      <c r="D13" t="s">
        <v>152</v>
      </c>
      <c r="G13" s="35">
        <v>23</v>
      </c>
      <c r="H13" t="str">
        <f t="shared" si="0"/>
        <v>Blue Fireball M54M-M42M [EFW]</v>
      </c>
      <c r="I13" s="36">
        <f t="shared" si="1"/>
        <v>2</v>
      </c>
      <c r="J13" s="35"/>
      <c r="K13">
        <f t="shared" si="2"/>
        <v>0</v>
      </c>
      <c r="L13" s="36">
        <f t="shared" si="3"/>
        <v>0</v>
      </c>
      <c r="M13" s="35"/>
      <c r="N13">
        <f t="shared" si="4"/>
        <v>0</v>
      </c>
      <c r="O13" s="36">
        <f t="shared" si="5"/>
        <v>0</v>
      </c>
      <c r="P13" s="35"/>
      <c r="Q13">
        <f t="shared" si="6"/>
        <v>0</v>
      </c>
      <c r="R13" s="36">
        <f t="shared" si="7"/>
        <v>0</v>
      </c>
      <c r="S13" s="35"/>
      <c r="T13">
        <f t="shared" si="8"/>
        <v>0</v>
      </c>
      <c r="U13" s="36">
        <f t="shared" si="9"/>
        <v>0</v>
      </c>
      <c r="V13" s="35"/>
      <c r="W13">
        <f t="shared" si="10"/>
        <v>0</v>
      </c>
      <c r="X13" s="36">
        <f t="shared" si="11"/>
        <v>0</v>
      </c>
      <c r="Y13" s="35"/>
      <c r="Z13">
        <f t="shared" si="12"/>
        <v>0</v>
      </c>
      <c r="AA13" s="36">
        <f t="shared" si="13"/>
        <v>0</v>
      </c>
      <c r="AB13" s="35"/>
      <c r="AC13">
        <f t="shared" si="14"/>
        <v>0</v>
      </c>
      <c r="AD13" s="36">
        <f t="shared" si="15"/>
        <v>0</v>
      </c>
      <c r="AE13" s="35"/>
      <c r="AF13">
        <f t="shared" si="16"/>
        <v>0</v>
      </c>
      <c r="AG13" s="36">
        <f t="shared" si="17"/>
        <v>0</v>
      </c>
      <c r="AH13" s="35"/>
      <c r="AI13">
        <f t="shared" si="33"/>
        <v>0</v>
      </c>
      <c r="AJ13" s="36">
        <f t="shared" si="18"/>
        <v>0</v>
      </c>
      <c r="AK13" s="35">
        <v>63</v>
      </c>
      <c r="AL13" t="str">
        <f t="shared" si="19"/>
        <v>Blue Fireball M54M-M54M spacer/gender change</v>
      </c>
      <c r="AM13" s="36">
        <f t="shared" si="20"/>
        <v>2</v>
      </c>
      <c r="AN13" s="47"/>
      <c r="AO13" s="48">
        <f t="shared" si="21"/>
        <v>0</v>
      </c>
      <c r="AP13" s="49">
        <f t="shared" si="22"/>
        <v>0</v>
      </c>
      <c r="AQ13" s="35"/>
      <c r="AR13">
        <f t="shared" si="23"/>
        <v>0</v>
      </c>
      <c r="AS13" s="36">
        <f t="shared" si="24"/>
        <v>0</v>
      </c>
      <c r="AT13" s="35"/>
      <c r="AU13">
        <f t="shared" si="25"/>
        <v>0</v>
      </c>
      <c r="AV13" s="36">
        <f t="shared" si="26"/>
        <v>0</v>
      </c>
      <c r="AW13" s="35"/>
      <c r="AX13">
        <f t="shared" si="27"/>
        <v>0</v>
      </c>
      <c r="AY13" s="36">
        <f t="shared" si="28"/>
        <v>0</v>
      </c>
      <c r="AZ13" s="35"/>
      <c r="BA13">
        <f t="shared" si="29"/>
        <v>0</v>
      </c>
      <c r="BB13" s="36">
        <f t="shared" si="36"/>
        <v>0</v>
      </c>
      <c r="BC13" s="35"/>
      <c r="BD13">
        <f t="shared" si="31"/>
        <v>0</v>
      </c>
      <c r="BE13" s="36">
        <f t="shared" ref="BE13:BE21" si="37">_xlfn.XLOOKUP(BC13,ItemNum,ItemLength,"")</f>
        <v>0</v>
      </c>
    </row>
    <row r="14" spans="1:57" x14ac:dyDescent="0.35">
      <c r="A14" s="27">
        <v>13</v>
      </c>
      <c r="B14" s="27" t="s">
        <v>116</v>
      </c>
      <c r="C14" s="27">
        <v>21</v>
      </c>
      <c r="D14" t="s">
        <v>152</v>
      </c>
      <c r="G14" s="35">
        <v>29</v>
      </c>
      <c r="H14" t="str">
        <f t="shared" si="0"/>
        <v>Blue Fireball M42 0.5 mm</v>
      </c>
      <c r="I14" s="36">
        <f t="shared" si="1"/>
        <v>0.5</v>
      </c>
      <c r="J14" s="35"/>
      <c r="K14">
        <f t="shared" si="2"/>
        <v>0</v>
      </c>
      <c r="L14" s="36">
        <f t="shared" si="3"/>
        <v>0</v>
      </c>
      <c r="M14" s="35"/>
      <c r="N14">
        <f t="shared" si="4"/>
        <v>0</v>
      </c>
      <c r="O14" s="36">
        <f t="shared" si="5"/>
        <v>0</v>
      </c>
      <c r="P14" s="35"/>
      <c r="Q14">
        <f t="shared" si="6"/>
        <v>0</v>
      </c>
      <c r="R14" s="36">
        <f t="shared" si="7"/>
        <v>0</v>
      </c>
      <c r="S14" s="35"/>
      <c r="T14">
        <f t="shared" si="8"/>
        <v>0</v>
      </c>
      <c r="U14" s="36">
        <f t="shared" si="9"/>
        <v>0</v>
      </c>
      <c r="V14" s="35"/>
      <c r="W14">
        <f t="shared" si="10"/>
        <v>0</v>
      </c>
      <c r="X14" s="36">
        <f t="shared" si="11"/>
        <v>0</v>
      </c>
      <c r="Y14" s="35"/>
      <c r="Z14">
        <f t="shared" si="12"/>
        <v>0</v>
      </c>
      <c r="AA14" s="36">
        <f t="shared" si="13"/>
        <v>0</v>
      </c>
      <c r="AB14" s="35"/>
      <c r="AC14">
        <f t="shared" si="14"/>
        <v>0</v>
      </c>
      <c r="AD14" s="36">
        <f t="shared" si="15"/>
        <v>0</v>
      </c>
      <c r="AE14" s="35"/>
      <c r="AF14">
        <f t="shared" si="16"/>
        <v>0</v>
      </c>
      <c r="AG14" s="36">
        <f t="shared" si="17"/>
        <v>0</v>
      </c>
      <c r="AH14" s="35"/>
      <c r="AI14">
        <f t="shared" si="33"/>
        <v>0</v>
      </c>
      <c r="AJ14" s="36">
        <f t="shared" si="18"/>
        <v>0</v>
      </c>
      <c r="AK14" s="35">
        <v>34</v>
      </c>
      <c r="AL14" t="str">
        <f t="shared" si="19"/>
        <v>ZWO EFW 2 inch (M54F/M54F)</v>
      </c>
      <c r="AM14" s="36">
        <f t="shared" si="20"/>
        <v>20</v>
      </c>
      <c r="AN14" s="47"/>
      <c r="AO14" s="48">
        <f t="shared" si="21"/>
        <v>0</v>
      </c>
      <c r="AP14" s="49">
        <f t="shared" si="22"/>
        <v>0</v>
      </c>
      <c r="AQ14" s="35"/>
      <c r="AR14">
        <f t="shared" si="23"/>
        <v>0</v>
      </c>
      <c r="AS14" s="36">
        <f t="shared" si="24"/>
        <v>0</v>
      </c>
      <c r="AT14" s="35"/>
      <c r="AU14">
        <f t="shared" si="25"/>
        <v>0</v>
      </c>
      <c r="AV14" s="36">
        <f t="shared" si="26"/>
        <v>0</v>
      </c>
      <c r="AW14" s="35"/>
      <c r="AX14">
        <f t="shared" si="27"/>
        <v>0</v>
      </c>
      <c r="AY14" s="36">
        <f t="shared" si="28"/>
        <v>0</v>
      </c>
      <c r="AZ14" s="35"/>
      <c r="BA14">
        <f t="shared" si="29"/>
        <v>0</v>
      </c>
      <c r="BB14" s="36">
        <f t="shared" si="36"/>
        <v>0</v>
      </c>
      <c r="BC14" s="35"/>
      <c r="BD14">
        <f t="shared" si="31"/>
        <v>0</v>
      </c>
      <c r="BE14" s="36">
        <f t="shared" si="37"/>
        <v>0</v>
      </c>
    </row>
    <row r="15" spans="1:57" x14ac:dyDescent="0.35">
      <c r="A15" s="27">
        <v>14</v>
      </c>
      <c r="B15" s="27" t="s">
        <v>147</v>
      </c>
      <c r="C15" s="27">
        <v>11.6</v>
      </c>
      <c r="D15" t="s">
        <v>152</v>
      </c>
      <c r="G15" s="35"/>
      <c r="H15">
        <f t="shared" si="0"/>
        <v>0</v>
      </c>
      <c r="I15" s="36">
        <f t="shared" si="1"/>
        <v>0</v>
      </c>
      <c r="J15" s="35"/>
      <c r="K15">
        <f t="shared" si="2"/>
        <v>0</v>
      </c>
      <c r="L15" s="36">
        <f t="shared" si="3"/>
        <v>0</v>
      </c>
      <c r="M15" s="35"/>
      <c r="N15">
        <f t="shared" si="4"/>
        <v>0</v>
      </c>
      <c r="O15" s="36">
        <f t="shared" si="5"/>
        <v>0</v>
      </c>
      <c r="P15" s="35"/>
      <c r="Q15">
        <f t="shared" si="6"/>
        <v>0</v>
      </c>
      <c r="R15" s="36">
        <f t="shared" si="7"/>
        <v>0</v>
      </c>
      <c r="S15" s="35"/>
      <c r="T15">
        <f t="shared" si="8"/>
        <v>0</v>
      </c>
      <c r="U15" s="36">
        <f t="shared" si="9"/>
        <v>0</v>
      </c>
      <c r="V15" s="35"/>
      <c r="W15">
        <f t="shared" si="10"/>
        <v>0</v>
      </c>
      <c r="X15" s="36">
        <f t="shared" si="11"/>
        <v>0</v>
      </c>
      <c r="Y15" s="35"/>
      <c r="Z15">
        <f t="shared" si="12"/>
        <v>0</v>
      </c>
      <c r="AA15" s="36">
        <f t="shared" si="13"/>
        <v>0</v>
      </c>
      <c r="AB15" s="35"/>
      <c r="AC15">
        <f t="shared" si="14"/>
        <v>0</v>
      </c>
      <c r="AD15" s="36">
        <f t="shared" si="15"/>
        <v>0</v>
      </c>
      <c r="AE15" s="35"/>
      <c r="AF15">
        <f t="shared" si="16"/>
        <v>0</v>
      </c>
      <c r="AG15" s="36">
        <f t="shared" si="17"/>
        <v>0</v>
      </c>
      <c r="AH15" s="35"/>
      <c r="AI15">
        <f t="shared" si="33"/>
        <v>0</v>
      </c>
      <c r="AJ15" s="36">
        <f t="shared" si="18"/>
        <v>0</v>
      </c>
      <c r="AK15" s="35">
        <v>23</v>
      </c>
      <c r="AL15" t="str">
        <f t="shared" si="19"/>
        <v>Blue Fireball M54M-M42M [EFW]</v>
      </c>
      <c r="AM15" s="36">
        <f t="shared" si="20"/>
        <v>2</v>
      </c>
      <c r="AN15" s="47"/>
      <c r="AO15" s="48">
        <f t="shared" si="21"/>
        <v>0</v>
      </c>
      <c r="AP15" s="49">
        <f t="shared" si="22"/>
        <v>0</v>
      </c>
      <c r="AQ15" s="35"/>
      <c r="AR15">
        <f t="shared" si="23"/>
        <v>0</v>
      </c>
      <c r="AS15" s="36">
        <f t="shared" si="24"/>
        <v>0</v>
      </c>
      <c r="AT15" s="35"/>
      <c r="AU15">
        <f t="shared" si="25"/>
        <v>0</v>
      </c>
      <c r="AV15" s="36">
        <f t="shared" si="26"/>
        <v>0</v>
      </c>
      <c r="AW15" s="35"/>
      <c r="AX15">
        <f t="shared" si="27"/>
        <v>0</v>
      </c>
      <c r="AY15" s="36">
        <f t="shared" si="28"/>
        <v>0</v>
      </c>
      <c r="AZ15" s="35"/>
      <c r="BA15">
        <f t="shared" si="29"/>
        <v>0</v>
      </c>
      <c r="BB15" s="36">
        <f t="shared" si="36"/>
        <v>0</v>
      </c>
      <c r="BC15" s="35"/>
      <c r="BD15">
        <f t="shared" si="31"/>
        <v>0</v>
      </c>
      <c r="BE15" s="36">
        <f t="shared" si="37"/>
        <v>0</v>
      </c>
    </row>
    <row r="16" spans="1:57" x14ac:dyDescent="0.35">
      <c r="A16" s="27">
        <v>15</v>
      </c>
      <c r="B16" s="27" t="s">
        <v>118</v>
      </c>
      <c r="C16" s="27">
        <v>6</v>
      </c>
      <c r="D16" t="s">
        <v>152</v>
      </c>
      <c r="G16" s="35"/>
      <c r="H16">
        <f t="shared" si="0"/>
        <v>0</v>
      </c>
      <c r="I16" s="36">
        <f t="shared" si="1"/>
        <v>0</v>
      </c>
      <c r="J16" s="35">
        <v>35</v>
      </c>
      <c r="K16" t="str">
        <f t="shared" si="2"/>
        <v>ZWO Filter drawer (M42F/M42M)</v>
      </c>
      <c r="L16" s="36">
        <f t="shared" si="3"/>
        <v>21</v>
      </c>
      <c r="M16" s="35"/>
      <c r="N16">
        <f t="shared" si="4"/>
        <v>0</v>
      </c>
      <c r="O16" s="36">
        <f t="shared" si="5"/>
        <v>0</v>
      </c>
      <c r="P16" s="35"/>
      <c r="Q16">
        <f t="shared" si="6"/>
        <v>0</v>
      </c>
      <c r="R16" s="36">
        <f t="shared" si="7"/>
        <v>0</v>
      </c>
      <c r="S16" s="35">
        <v>22</v>
      </c>
      <c r="T16" t="str">
        <f t="shared" si="8"/>
        <v>ZWO M54M-M48F [EFW]</v>
      </c>
      <c r="U16" s="36">
        <f t="shared" si="9"/>
        <v>2</v>
      </c>
      <c r="V16" s="35">
        <v>22</v>
      </c>
      <c r="W16" t="str">
        <f t="shared" si="10"/>
        <v>ZWO M54M-M48F [EFW]</v>
      </c>
      <c r="X16" s="36">
        <f t="shared" si="11"/>
        <v>2</v>
      </c>
      <c r="Y16" s="35">
        <v>22</v>
      </c>
      <c r="Z16" t="str">
        <f t="shared" si="12"/>
        <v>ZWO M54M-M48F [EFW]</v>
      </c>
      <c r="AA16" s="36">
        <f t="shared" si="13"/>
        <v>2</v>
      </c>
      <c r="AB16" s="35">
        <v>22</v>
      </c>
      <c r="AC16" t="str">
        <f t="shared" si="14"/>
        <v>ZWO M54M-M48F [EFW]</v>
      </c>
      <c r="AD16" s="36">
        <f t="shared" si="15"/>
        <v>2</v>
      </c>
      <c r="AE16" s="35"/>
      <c r="AF16">
        <f t="shared" si="16"/>
        <v>0</v>
      </c>
      <c r="AG16" s="36">
        <f t="shared" si="17"/>
        <v>0</v>
      </c>
      <c r="AH16" s="35"/>
      <c r="AI16">
        <f t="shared" si="33"/>
        <v>0</v>
      </c>
      <c r="AJ16" s="36">
        <f t="shared" si="18"/>
        <v>0</v>
      </c>
      <c r="AK16" s="35"/>
      <c r="AL16">
        <f t="shared" si="19"/>
        <v>0</v>
      </c>
      <c r="AM16" s="36">
        <f t="shared" si="20"/>
        <v>0</v>
      </c>
      <c r="AN16" s="47"/>
      <c r="AO16" s="48">
        <f t="shared" si="21"/>
        <v>0</v>
      </c>
      <c r="AP16" s="49">
        <f t="shared" si="22"/>
        <v>0</v>
      </c>
      <c r="AQ16" s="35"/>
      <c r="AR16">
        <f t="shared" si="23"/>
        <v>0</v>
      </c>
      <c r="AS16" s="36">
        <f t="shared" si="24"/>
        <v>0</v>
      </c>
      <c r="AT16" s="35"/>
      <c r="AU16">
        <f t="shared" si="25"/>
        <v>0</v>
      </c>
      <c r="AV16" s="36">
        <f t="shared" si="26"/>
        <v>0</v>
      </c>
      <c r="AW16" s="35"/>
      <c r="AX16">
        <f t="shared" si="27"/>
        <v>0</v>
      </c>
      <c r="AY16" s="36">
        <f t="shared" si="28"/>
        <v>0</v>
      </c>
      <c r="AZ16" s="35"/>
      <c r="BA16">
        <f t="shared" si="29"/>
        <v>0</v>
      </c>
      <c r="BB16" s="36">
        <f t="shared" si="36"/>
        <v>0</v>
      </c>
      <c r="BC16" s="35"/>
      <c r="BD16">
        <f t="shared" si="31"/>
        <v>0</v>
      </c>
      <c r="BE16" s="36">
        <f t="shared" si="37"/>
        <v>0</v>
      </c>
    </row>
    <row r="17" spans="1:57" x14ac:dyDescent="0.35">
      <c r="A17" s="27">
        <v>16</v>
      </c>
      <c r="B17" s="27" t="s">
        <v>119</v>
      </c>
      <c r="C17" s="27">
        <v>11.5</v>
      </c>
      <c r="D17" t="s">
        <v>152</v>
      </c>
      <c r="G17" s="35"/>
      <c r="H17">
        <f t="shared" si="0"/>
        <v>0</v>
      </c>
      <c r="I17" s="36">
        <f t="shared" si="1"/>
        <v>0</v>
      </c>
      <c r="J17" s="35"/>
      <c r="K17">
        <f t="shared" si="2"/>
        <v>0</v>
      </c>
      <c r="L17" s="36">
        <f t="shared" si="3"/>
        <v>0</v>
      </c>
      <c r="M17" s="35"/>
      <c r="N17">
        <f t="shared" si="4"/>
        <v>0</v>
      </c>
      <c r="O17" s="36">
        <f t="shared" si="5"/>
        <v>0</v>
      </c>
      <c r="P17" s="35"/>
      <c r="Q17">
        <f t="shared" si="6"/>
        <v>0</v>
      </c>
      <c r="R17" s="36">
        <f t="shared" si="7"/>
        <v>0</v>
      </c>
      <c r="S17" s="35">
        <v>34</v>
      </c>
      <c r="T17" t="str">
        <f t="shared" si="8"/>
        <v>ZWO EFW 2 inch (M54F/M54F)</v>
      </c>
      <c r="U17" s="36">
        <f t="shared" si="9"/>
        <v>20</v>
      </c>
      <c r="V17" s="35">
        <v>34</v>
      </c>
      <c r="W17" t="str">
        <f t="shared" si="10"/>
        <v>ZWO EFW 2 inch (M54F/M54F)</v>
      </c>
      <c r="X17" s="36">
        <f t="shared" si="11"/>
        <v>20</v>
      </c>
      <c r="Y17" s="35">
        <v>34</v>
      </c>
      <c r="Z17" t="str">
        <f t="shared" si="12"/>
        <v>ZWO EFW 2 inch (M54F/M54F)</v>
      </c>
      <c r="AA17" s="36">
        <f t="shared" si="13"/>
        <v>20</v>
      </c>
      <c r="AB17" s="35">
        <v>34</v>
      </c>
      <c r="AC17" t="str">
        <f t="shared" si="14"/>
        <v>ZWO EFW 2 inch (M54F/M54F)</v>
      </c>
      <c r="AD17" s="36">
        <f t="shared" si="15"/>
        <v>20</v>
      </c>
      <c r="AE17" s="35"/>
      <c r="AF17">
        <f t="shared" si="16"/>
        <v>0</v>
      </c>
      <c r="AG17" s="36">
        <f t="shared" si="17"/>
        <v>0</v>
      </c>
      <c r="AH17" s="35"/>
      <c r="AI17">
        <f t="shared" si="33"/>
        <v>0</v>
      </c>
      <c r="AJ17" s="36">
        <f t="shared" si="18"/>
        <v>0</v>
      </c>
      <c r="AK17" s="35"/>
      <c r="AL17">
        <f t="shared" si="19"/>
        <v>0</v>
      </c>
      <c r="AM17" s="36">
        <f t="shared" si="20"/>
        <v>0</v>
      </c>
      <c r="AN17" s="47">
        <v>22</v>
      </c>
      <c r="AO17" s="48" t="str">
        <f t="shared" si="21"/>
        <v>ZWO M54M-M48F [EFW]</v>
      </c>
      <c r="AP17" s="49">
        <f t="shared" si="22"/>
        <v>2</v>
      </c>
      <c r="AQ17" s="35"/>
      <c r="AR17">
        <f t="shared" si="23"/>
        <v>0</v>
      </c>
      <c r="AS17" s="36">
        <f t="shared" si="24"/>
        <v>0</v>
      </c>
      <c r="AT17" s="35">
        <v>63</v>
      </c>
      <c r="AU17" t="str">
        <f t="shared" si="25"/>
        <v>Blue Fireball M54M-M54M spacer/gender change</v>
      </c>
      <c r="AV17" s="36">
        <f t="shared" si="26"/>
        <v>2</v>
      </c>
      <c r="AW17" s="35"/>
      <c r="AX17">
        <f t="shared" si="27"/>
        <v>0</v>
      </c>
      <c r="AY17" s="36">
        <f t="shared" si="28"/>
        <v>0</v>
      </c>
      <c r="AZ17" s="35">
        <v>65</v>
      </c>
      <c r="BA17" t="str">
        <f t="shared" si="29"/>
        <v>Player One OAG (M54, screw)</v>
      </c>
      <c r="BB17" s="36">
        <f t="shared" si="36"/>
        <v>17.5</v>
      </c>
      <c r="BC17" s="35">
        <v>65</v>
      </c>
      <c r="BD17" t="str">
        <f t="shared" si="31"/>
        <v>Player One OAG (M54, screw)</v>
      </c>
      <c r="BE17" s="36">
        <f t="shared" si="37"/>
        <v>17.5</v>
      </c>
    </row>
    <row r="18" spans="1:57" x14ac:dyDescent="0.35">
      <c r="A18" s="27">
        <v>17</v>
      </c>
      <c r="B18" s="27" t="s">
        <v>120</v>
      </c>
      <c r="C18" s="27">
        <v>24.5</v>
      </c>
      <c r="D18" t="s">
        <v>152</v>
      </c>
      <c r="G18" s="35"/>
      <c r="H18">
        <f t="shared" si="0"/>
        <v>0</v>
      </c>
      <c r="I18" s="36">
        <f t="shared" si="1"/>
        <v>0</v>
      </c>
      <c r="J18" s="35"/>
      <c r="K18">
        <f t="shared" si="2"/>
        <v>0</v>
      </c>
      <c r="L18" s="36">
        <f t="shared" si="3"/>
        <v>0</v>
      </c>
      <c r="M18" s="35"/>
      <c r="N18">
        <f t="shared" si="4"/>
        <v>0</v>
      </c>
      <c r="O18" s="36">
        <f t="shared" si="5"/>
        <v>0</v>
      </c>
      <c r="P18" s="35"/>
      <c r="Q18">
        <f t="shared" si="6"/>
        <v>0</v>
      </c>
      <c r="R18" s="36">
        <f t="shared" si="7"/>
        <v>0</v>
      </c>
      <c r="S18" s="35">
        <v>23</v>
      </c>
      <c r="T18" t="str">
        <f t="shared" si="8"/>
        <v>Blue Fireball M54M-M42M [EFW]</v>
      </c>
      <c r="U18" s="36">
        <f t="shared" si="9"/>
        <v>2</v>
      </c>
      <c r="V18" s="35">
        <v>23</v>
      </c>
      <c r="W18" t="str">
        <f t="shared" si="10"/>
        <v>Blue Fireball M54M-M42M [EFW]</v>
      </c>
      <c r="X18" s="36">
        <f t="shared" si="11"/>
        <v>2</v>
      </c>
      <c r="Y18" s="35">
        <v>23</v>
      </c>
      <c r="Z18" t="str">
        <f t="shared" si="12"/>
        <v>Blue Fireball M54M-M42M [EFW]</v>
      </c>
      <c r="AA18" s="36">
        <f t="shared" si="13"/>
        <v>2</v>
      </c>
      <c r="AB18" s="35">
        <v>23</v>
      </c>
      <c r="AC18" t="str">
        <f t="shared" si="14"/>
        <v>Blue Fireball M54M-M42M [EFW]</v>
      </c>
      <c r="AD18" s="36">
        <f t="shared" si="15"/>
        <v>2</v>
      </c>
      <c r="AE18" s="35"/>
      <c r="AF18">
        <f t="shared" si="16"/>
        <v>0</v>
      </c>
      <c r="AG18" s="36">
        <f t="shared" si="17"/>
        <v>0</v>
      </c>
      <c r="AH18" s="35"/>
      <c r="AI18">
        <f t="shared" si="33"/>
        <v>0</v>
      </c>
      <c r="AJ18" s="36">
        <f t="shared" si="18"/>
        <v>0</v>
      </c>
      <c r="AK18" s="35"/>
      <c r="AL18">
        <f t="shared" si="19"/>
        <v>0</v>
      </c>
      <c r="AM18" s="36">
        <f t="shared" si="20"/>
        <v>0</v>
      </c>
      <c r="AN18" s="47">
        <v>34</v>
      </c>
      <c r="AO18" s="48" t="str">
        <f t="shared" si="21"/>
        <v>ZWO EFW 2 inch (M54F/M54F)</v>
      </c>
      <c r="AP18" s="49">
        <f t="shared" si="22"/>
        <v>20</v>
      </c>
      <c r="AQ18" s="35"/>
      <c r="AR18">
        <f t="shared" si="23"/>
        <v>0</v>
      </c>
      <c r="AS18" s="36">
        <f t="shared" si="24"/>
        <v>0</v>
      </c>
      <c r="AT18" s="35">
        <v>34</v>
      </c>
      <c r="AU18" t="str">
        <f t="shared" si="25"/>
        <v>ZWO EFW 2 inch (M54F/M54F)</v>
      </c>
      <c r="AV18" s="36">
        <f t="shared" si="26"/>
        <v>20</v>
      </c>
      <c r="AW18" s="35"/>
      <c r="AX18">
        <f t="shared" si="27"/>
        <v>0</v>
      </c>
      <c r="AY18" s="36">
        <f t="shared" si="28"/>
        <v>0</v>
      </c>
      <c r="AZ18" s="35">
        <v>34</v>
      </c>
      <c r="BA18" t="str">
        <f t="shared" si="29"/>
        <v>ZWO EFW 2 inch (M54F/M54F)</v>
      </c>
      <c r="BB18" s="36">
        <f t="shared" si="36"/>
        <v>20</v>
      </c>
      <c r="BC18" s="35">
        <v>34</v>
      </c>
      <c r="BD18" t="str">
        <f t="shared" si="31"/>
        <v>ZWO EFW 2 inch (M54F/M54F)</v>
      </c>
      <c r="BE18" s="36">
        <f t="shared" si="37"/>
        <v>20</v>
      </c>
    </row>
    <row r="19" spans="1:57" x14ac:dyDescent="0.35">
      <c r="A19" s="27">
        <v>18</v>
      </c>
      <c r="B19" s="27" t="s">
        <v>117</v>
      </c>
      <c r="C19" s="27">
        <v>30</v>
      </c>
      <c r="D19" t="s">
        <v>152</v>
      </c>
      <c r="G19" s="35">
        <v>36</v>
      </c>
      <c r="H19" t="str">
        <f t="shared" si="0"/>
        <v>ZWO Tilt Plate (M42)</v>
      </c>
      <c r="I19" s="36">
        <f t="shared" si="1"/>
        <v>5</v>
      </c>
      <c r="J19" s="35"/>
      <c r="K19">
        <f t="shared" si="2"/>
        <v>0</v>
      </c>
      <c r="L19" s="36">
        <f t="shared" si="3"/>
        <v>0</v>
      </c>
      <c r="M19" s="35">
        <v>41</v>
      </c>
      <c r="N19" t="str">
        <f t="shared" si="4"/>
        <v>T-ring Adapter for EF mount (M48F)</v>
      </c>
      <c r="O19" s="36">
        <f t="shared" si="5"/>
        <v>11</v>
      </c>
      <c r="P19" s="35">
        <v>41</v>
      </c>
      <c r="Q19" t="str">
        <f t="shared" si="6"/>
        <v>T-ring Adapter for EF mount (M48F)</v>
      </c>
      <c r="R19" s="36">
        <f t="shared" si="7"/>
        <v>11</v>
      </c>
      <c r="S19" s="35">
        <v>41</v>
      </c>
      <c r="T19" t="str">
        <f t="shared" si="8"/>
        <v>T-ring Adapter for EF mount (M48F)</v>
      </c>
      <c r="U19" s="36">
        <f t="shared" si="9"/>
        <v>11</v>
      </c>
      <c r="V19" s="35"/>
      <c r="W19">
        <f t="shared" si="10"/>
        <v>0</v>
      </c>
      <c r="X19" s="36">
        <f t="shared" si="11"/>
        <v>0</v>
      </c>
      <c r="Y19" s="35"/>
      <c r="Z19">
        <f t="shared" si="12"/>
        <v>0</v>
      </c>
      <c r="AA19" s="36">
        <f t="shared" si="13"/>
        <v>0</v>
      </c>
      <c r="AB19" s="35"/>
      <c r="AC19">
        <f t="shared" si="14"/>
        <v>0</v>
      </c>
      <c r="AD19" s="36">
        <f t="shared" si="15"/>
        <v>0</v>
      </c>
      <c r="AE19" s="35"/>
      <c r="AF19">
        <f t="shared" si="16"/>
        <v>0</v>
      </c>
      <c r="AG19" s="36">
        <f t="shared" si="17"/>
        <v>0</v>
      </c>
      <c r="AH19" s="35"/>
      <c r="AI19">
        <f t="shared" si="33"/>
        <v>0</v>
      </c>
      <c r="AJ19" s="36">
        <f t="shared" si="18"/>
        <v>0</v>
      </c>
      <c r="AK19" s="35">
        <v>29</v>
      </c>
      <c r="AL19" t="str">
        <f t="shared" si="19"/>
        <v>Blue Fireball M42 0.5 mm</v>
      </c>
      <c r="AM19" s="36">
        <f t="shared" si="20"/>
        <v>0.5</v>
      </c>
      <c r="AN19" s="47">
        <v>23</v>
      </c>
      <c r="AO19" s="48" t="str">
        <f t="shared" si="21"/>
        <v>Blue Fireball M54M-M42M [EFW]</v>
      </c>
      <c r="AP19" s="49">
        <f t="shared" si="22"/>
        <v>2</v>
      </c>
      <c r="AQ19" s="35"/>
      <c r="AR19">
        <f t="shared" si="23"/>
        <v>0</v>
      </c>
      <c r="AS19" s="36">
        <f t="shared" si="24"/>
        <v>0</v>
      </c>
      <c r="AT19" s="35">
        <v>23</v>
      </c>
      <c r="AU19" t="str">
        <f t="shared" si="25"/>
        <v>Blue Fireball M54M-M42M [EFW]</v>
      </c>
      <c r="AV19" s="36">
        <f t="shared" si="26"/>
        <v>2</v>
      </c>
      <c r="AW19" s="35"/>
      <c r="AX19" s="55" t="s">
        <v>223</v>
      </c>
      <c r="AY19" s="36">
        <f t="shared" si="28"/>
        <v>0</v>
      </c>
      <c r="AZ19" s="35">
        <v>23</v>
      </c>
      <c r="BA19" t="str">
        <f t="shared" si="29"/>
        <v>Blue Fireball M54M-M42M [EFW]</v>
      </c>
      <c r="BB19" s="36">
        <f t="shared" si="36"/>
        <v>2</v>
      </c>
      <c r="BC19" s="35"/>
      <c r="BD19">
        <f t="shared" si="31"/>
        <v>0</v>
      </c>
      <c r="BE19" s="36">
        <f t="shared" si="37"/>
        <v>0</v>
      </c>
    </row>
    <row r="20" spans="1:57" x14ac:dyDescent="0.35">
      <c r="A20" s="27">
        <v>19</v>
      </c>
      <c r="B20" s="27" t="s">
        <v>121</v>
      </c>
      <c r="C20" s="27">
        <v>12</v>
      </c>
      <c r="D20" t="s">
        <v>152</v>
      </c>
      <c r="G20" s="35">
        <v>37</v>
      </c>
      <c r="H20" t="str">
        <f t="shared" si="0"/>
        <v>ZWO ASI 2600</v>
      </c>
      <c r="I20" s="36">
        <f t="shared" si="1"/>
        <v>12.5</v>
      </c>
      <c r="J20" s="35">
        <v>36</v>
      </c>
      <c r="K20" t="str">
        <f t="shared" si="2"/>
        <v>ZWO Tilt Plate (M42)</v>
      </c>
      <c r="L20" s="36">
        <f t="shared" si="3"/>
        <v>5</v>
      </c>
      <c r="M20" s="35">
        <v>40</v>
      </c>
      <c r="N20" t="str">
        <f t="shared" si="4"/>
        <v>Canon EF-RF mount conversion</v>
      </c>
      <c r="O20" s="36">
        <f t="shared" si="5"/>
        <v>23.5</v>
      </c>
      <c r="P20" s="35">
        <v>40</v>
      </c>
      <c r="Q20" t="str">
        <f t="shared" si="6"/>
        <v>Canon EF-RF mount conversion</v>
      </c>
      <c r="R20" s="36">
        <f t="shared" si="7"/>
        <v>23.5</v>
      </c>
      <c r="S20" s="35">
        <v>36</v>
      </c>
      <c r="T20" t="str">
        <f t="shared" si="8"/>
        <v>ZWO Tilt Plate (M42)</v>
      </c>
      <c r="U20" s="36">
        <f t="shared" si="9"/>
        <v>5</v>
      </c>
      <c r="V20" s="35">
        <v>36</v>
      </c>
      <c r="W20" t="str">
        <f t="shared" si="10"/>
        <v>ZWO Tilt Plate (M42)</v>
      </c>
      <c r="X20" s="36">
        <f t="shared" si="11"/>
        <v>5</v>
      </c>
      <c r="Y20" s="35">
        <v>36</v>
      </c>
      <c r="Z20" t="str">
        <f t="shared" si="12"/>
        <v>ZWO Tilt Plate (M42)</v>
      </c>
      <c r="AA20" s="36">
        <f t="shared" si="13"/>
        <v>5</v>
      </c>
      <c r="AB20" s="35">
        <v>36</v>
      </c>
      <c r="AC20" t="str">
        <f t="shared" si="14"/>
        <v>ZWO Tilt Plate (M42)</v>
      </c>
      <c r="AD20" s="36">
        <f t="shared" si="15"/>
        <v>5</v>
      </c>
      <c r="AE20" s="35">
        <v>36</v>
      </c>
      <c r="AF20" t="str">
        <f t="shared" si="16"/>
        <v>ZWO Tilt Plate (M42)</v>
      </c>
      <c r="AG20" s="36">
        <f t="shared" si="17"/>
        <v>5</v>
      </c>
      <c r="AH20" s="35"/>
      <c r="AI20">
        <f t="shared" si="33"/>
        <v>0</v>
      </c>
      <c r="AJ20" s="36">
        <f t="shared" si="18"/>
        <v>0</v>
      </c>
      <c r="AK20" s="35">
        <v>36</v>
      </c>
      <c r="AL20" t="str">
        <f t="shared" si="19"/>
        <v>ZWO Tilt Plate (M42)</v>
      </c>
      <c r="AM20" s="36">
        <f t="shared" si="20"/>
        <v>5</v>
      </c>
      <c r="AN20" s="47">
        <v>36</v>
      </c>
      <c r="AO20" s="48" t="str">
        <f t="shared" si="21"/>
        <v>ZWO Tilt Plate (M42)</v>
      </c>
      <c r="AP20" s="49">
        <f t="shared" si="22"/>
        <v>5</v>
      </c>
      <c r="AQ20" s="35">
        <v>36</v>
      </c>
      <c r="AR20" t="str">
        <f t="shared" si="23"/>
        <v>ZWO Tilt Plate (M42)</v>
      </c>
      <c r="AS20" s="36">
        <f t="shared" si="24"/>
        <v>5</v>
      </c>
      <c r="AT20" s="35">
        <v>36</v>
      </c>
      <c r="AU20" t="str">
        <f t="shared" si="25"/>
        <v>ZWO Tilt Plate (M42)</v>
      </c>
      <c r="AV20" s="36">
        <f t="shared" si="26"/>
        <v>5</v>
      </c>
      <c r="AW20" s="35">
        <v>36</v>
      </c>
      <c r="AX20" t="str">
        <f t="shared" si="27"/>
        <v>ZWO Tilt Plate (M42)</v>
      </c>
      <c r="AY20" s="36">
        <f t="shared" si="28"/>
        <v>5</v>
      </c>
      <c r="AZ20" s="35">
        <v>36</v>
      </c>
      <c r="BA20" t="str">
        <f t="shared" si="29"/>
        <v>ZWO Tilt Plate (M42)</v>
      </c>
      <c r="BB20" s="36">
        <f t="shared" si="36"/>
        <v>5</v>
      </c>
      <c r="BC20" s="35"/>
      <c r="BD20">
        <f t="shared" si="31"/>
        <v>0</v>
      </c>
      <c r="BE20" s="36">
        <f t="shared" si="37"/>
        <v>0</v>
      </c>
    </row>
    <row r="21" spans="1:57" x14ac:dyDescent="0.35">
      <c r="A21" s="27">
        <v>20</v>
      </c>
      <c r="B21" s="27" t="s">
        <v>135</v>
      </c>
      <c r="C21" s="27">
        <v>7.6</v>
      </c>
      <c r="D21" t="s">
        <v>152</v>
      </c>
      <c r="G21" s="35"/>
      <c r="H21">
        <f t="shared" si="0"/>
        <v>0</v>
      </c>
      <c r="I21" s="36">
        <f t="shared" si="1"/>
        <v>0</v>
      </c>
      <c r="J21" s="35">
        <v>37</v>
      </c>
      <c r="K21" t="str">
        <f t="shared" si="2"/>
        <v>ZWO ASI 2600</v>
      </c>
      <c r="L21" s="36">
        <f t="shared" si="3"/>
        <v>12.5</v>
      </c>
      <c r="M21" s="35">
        <v>39</v>
      </c>
      <c r="N21" t="str">
        <f t="shared" si="4"/>
        <v>Canon R mount DSLR</v>
      </c>
      <c r="O21" s="36">
        <f t="shared" si="5"/>
        <v>20</v>
      </c>
      <c r="P21" s="35">
        <v>39</v>
      </c>
      <c r="Q21" t="str">
        <f t="shared" si="6"/>
        <v>Canon R mount DSLR</v>
      </c>
      <c r="R21" s="36">
        <f t="shared" si="7"/>
        <v>20</v>
      </c>
      <c r="S21" s="35">
        <v>37</v>
      </c>
      <c r="T21" t="str">
        <f t="shared" si="8"/>
        <v>ZWO ASI 2600</v>
      </c>
      <c r="U21" s="36">
        <f t="shared" si="9"/>
        <v>12.5</v>
      </c>
      <c r="V21" s="35">
        <v>37</v>
      </c>
      <c r="W21" t="str">
        <f t="shared" si="10"/>
        <v>ZWO ASI 2600</v>
      </c>
      <c r="X21" s="36">
        <f t="shared" si="11"/>
        <v>12.5</v>
      </c>
      <c r="Y21" s="35">
        <v>37</v>
      </c>
      <c r="Z21" t="str">
        <f t="shared" si="12"/>
        <v>ZWO ASI 2600</v>
      </c>
      <c r="AA21" s="36">
        <f t="shared" si="13"/>
        <v>12.5</v>
      </c>
      <c r="AB21" s="35">
        <v>37</v>
      </c>
      <c r="AC21" t="str">
        <f t="shared" si="14"/>
        <v>ZWO ASI 2600</v>
      </c>
      <c r="AD21" s="36">
        <f t="shared" si="15"/>
        <v>12.5</v>
      </c>
      <c r="AE21" s="35">
        <v>37</v>
      </c>
      <c r="AF21" t="str">
        <f t="shared" si="16"/>
        <v>ZWO ASI 2600</v>
      </c>
      <c r="AG21" s="36">
        <f t="shared" si="17"/>
        <v>12.5</v>
      </c>
      <c r="AH21" s="35">
        <v>37</v>
      </c>
      <c r="AI21" t="str">
        <f t="shared" si="33"/>
        <v>ZWO ASI 2600</v>
      </c>
      <c r="AJ21" s="36">
        <f t="shared" si="18"/>
        <v>12.5</v>
      </c>
      <c r="AK21" s="35">
        <v>37</v>
      </c>
      <c r="AL21" t="str">
        <f t="shared" si="19"/>
        <v>ZWO ASI 2600</v>
      </c>
      <c r="AM21" s="36">
        <f t="shared" si="20"/>
        <v>12.5</v>
      </c>
      <c r="AN21" s="47">
        <v>37</v>
      </c>
      <c r="AO21" s="48" t="str">
        <f t="shared" si="21"/>
        <v>ZWO ASI 2600</v>
      </c>
      <c r="AP21" s="49">
        <f t="shared" si="22"/>
        <v>12.5</v>
      </c>
      <c r="AQ21" s="35">
        <v>37</v>
      </c>
      <c r="AR21" t="str">
        <f t="shared" si="23"/>
        <v>ZWO ASI 2600</v>
      </c>
      <c r="AS21" s="36">
        <f t="shared" si="24"/>
        <v>12.5</v>
      </c>
      <c r="AT21" s="35">
        <v>37</v>
      </c>
      <c r="AU21" t="str">
        <f t="shared" si="25"/>
        <v>ZWO ASI 2600</v>
      </c>
      <c r="AV21" s="36">
        <f t="shared" si="26"/>
        <v>12.5</v>
      </c>
      <c r="AW21" s="35">
        <v>37</v>
      </c>
      <c r="AX21" t="str">
        <f t="shared" si="27"/>
        <v>ZWO ASI 2600</v>
      </c>
      <c r="AY21" s="36">
        <f t="shared" si="28"/>
        <v>12.5</v>
      </c>
      <c r="AZ21" s="35">
        <v>37</v>
      </c>
      <c r="BA21" t="str">
        <f t="shared" si="29"/>
        <v>ZWO ASI 2600</v>
      </c>
      <c r="BB21" s="36">
        <f t="shared" si="36"/>
        <v>12.5</v>
      </c>
      <c r="BC21" s="35">
        <v>37</v>
      </c>
      <c r="BD21" t="str">
        <f t="shared" si="31"/>
        <v>ZWO ASI 2600</v>
      </c>
      <c r="BE21" s="36">
        <f t="shared" si="37"/>
        <v>12.5</v>
      </c>
    </row>
    <row r="22" spans="1:57" x14ac:dyDescent="0.35">
      <c r="A22" s="27">
        <v>21</v>
      </c>
      <c r="B22" s="27" t="s">
        <v>148</v>
      </c>
      <c r="C22" s="27">
        <v>91</v>
      </c>
      <c r="D22" t="s">
        <v>152</v>
      </c>
      <c r="G22" s="37"/>
      <c r="H22" s="38" t="s">
        <v>89</v>
      </c>
      <c r="I22" s="39">
        <f>SUM(I6:I21)</f>
        <v>148</v>
      </c>
      <c r="J22" s="37"/>
      <c r="K22" s="38" t="s">
        <v>89</v>
      </c>
      <c r="L22" s="39">
        <f>SUM(L6:L21)</f>
        <v>145</v>
      </c>
      <c r="M22" s="37"/>
      <c r="N22" s="38" t="s">
        <v>89</v>
      </c>
      <c r="O22" s="39">
        <f>SUM(O6:O21)</f>
        <v>145.5</v>
      </c>
      <c r="P22" s="37"/>
      <c r="Q22" s="38" t="s">
        <v>89</v>
      </c>
      <c r="R22" s="39">
        <f>SUM(R6:R21)</f>
        <v>145.5</v>
      </c>
      <c r="S22" s="37"/>
      <c r="T22" s="38" t="s">
        <v>89</v>
      </c>
      <c r="U22" s="39">
        <f>SUM(U6:U21)</f>
        <v>73.5</v>
      </c>
      <c r="V22" s="37"/>
      <c r="W22" s="38" t="s">
        <v>89</v>
      </c>
      <c r="X22" s="39">
        <f>SUM(X6:X21)</f>
        <v>95.4</v>
      </c>
      <c r="Y22" s="37"/>
      <c r="Z22" s="38" t="s">
        <v>89</v>
      </c>
      <c r="AA22" s="39">
        <f>SUM(AA6:AA21)</f>
        <v>57.5</v>
      </c>
      <c r="AB22" s="37"/>
      <c r="AC22" s="38" t="s">
        <v>89</v>
      </c>
      <c r="AD22" s="39">
        <f>SUM(AD6:AD21)</f>
        <v>57.5</v>
      </c>
      <c r="AE22" s="37"/>
      <c r="AF22" s="38" t="s">
        <v>89</v>
      </c>
      <c r="AG22" s="39">
        <f>SUM(AG6:AG21)</f>
        <v>60.5</v>
      </c>
      <c r="AH22" s="37"/>
      <c r="AI22" s="38" t="s">
        <v>89</v>
      </c>
      <c r="AJ22" s="39">
        <f>SUM(AJ6:AJ21)</f>
        <v>54.5</v>
      </c>
      <c r="AK22" s="37"/>
      <c r="AL22" s="38" t="s">
        <v>89</v>
      </c>
      <c r="AM22" s="39">
        <f>SUM(AM6:AM21)</f>
        <v>92.7</v>
      </c>
      <c r="AN22" s="50"/>
      <c r="AO22" s="51" t="s">
        <v>89</v>
      </c>
      <c r="AP22" s="52">
        <f>SUM(AP6:AP21)</f>
        <v>148</v>
      </c>
      <c r="AQ22" s="37"/>
      <c r="AR22" s="38" t="s">
        <v>89</v>
      </c>
      <c r="AS22" s="39">
        <f>SUM(AS6:AS21)</f>
        <v>41.5</v>
      </c>
      <c r="AT22" s="37"/>
      <c r="AU22" s="38" t="s">
        <v>89</v>
      </c>
      <c r="AV22" s="39">
        <f>SUM(AV6:AV21)</f>
        <v>147.80000000000001</v>
      </c>
      <c r="AW22" s="37"/>
      <c r="AX22" s="38" t="s">
        <v>89</v>
      </c>
      <c r="AY22" s="39">
        <f>SUM(AY6:AY21)</f>
        <v>55</v>
      </c>
      <c r="AZ22" s="37"/>
      <c r="BA22" s="38" t="s">
        <v>89</v>
      </c>
      <c r="BB22" s="39">
        <f>SUM(BB6:BB21)</f>
        <v>147</v>
      </c>
      <c r="BC22" s="37"/>
      <c r="BD22" s="38" t="s">
        <v>89</v>
      </c>
      <c r="BE22" s="39">
        <f>SUM(BE6:BE21)</f>
        <v>147.82</v>
      </c>
    </row>
    <row r="23" spans="1:57" x14ac:dyDescent="0.35">
      <c r="A23" s="27">
        <v>22</v>
      </c>
      <c r="B23" s="27" t="s">
        <v>132</v>
      </c>
      <c r="C23" s="27">
        <v>2</v>
      </c>
      <c r="D23" t="s">
        <v>152</v>
      </c>
      <c r="G23" s="46" t="s">
        <v>0</v>
      </c>
      <c r="H23" s="89" t="s">
        <v>197</v>
      </c>
      <c r="I23" s="90"/>
      <c r="J23" s="46" t="s">
        <v>0</v>
      </c>
      <c r="K23" s="89" t="s">
        <v>180</v>
      </c>
      <c r="L23" s="90"/>
      <c r="M23" s="46" t="s">
        <v>0</v>
      </c>
      <c r="N23" s="89" t="s">
        <v>179</v>
      </c>
      <c r="O23" s="90"/>
      <c r="P23" s="46" t="s">
        <v>0</v>
      </c>
      <c r="Q23" s="89"/>
      <c r="R23" s="90"/>
      <c r="S23" s="46" t="s">
        <v>0</v>
      </c>
      <c r="T23" s="89" t="s">
        <v>178</v>
      </c>
      <c r="U23" s="90"/>
      <c r="V23" s="46" t="s">
        <v>0</v>
      </c>
      <c r="W23" s="89" t="s">
        <v>181</v>
      </c>
      <c r="X23" s="90"/>
      <c r="Y23" s="46" t="s">
        <v>0</v>
      </c>
      <c r="Z23" s="89" t="s">
        <v>178</v>
      </c>
      <c r="AA23" s="90"/>
      <c r="AB23" s="46" t="s">
        <v>0</v>
      </c>
      <c r="AC23" s="89" t="s">
        <v>178</v>
      </c>
      <c r="AD23" s="90"/>
      <c r="AE23" s="46" t="s">
        <v>0</v>
      </c>
      <c r="AF23" s="89" t="s">
        <v>208</v>
      </c>
      <c r="AG23" s="90"/>
      <c r="AH23" s="46" t="s">
        <v>0</v>
      </c>
      <c r="AI23" s="89" t="s">
        <v>215</v>
      </c>
      <c r="AJ23" s="90"/>
      <c r="AK23" s="46" t="s">
        <v>0</v>
      </c>
      <c r="AL23" s="81" t="s">
        <v>219</v>
      </c>
      <c r="AM23" s="82"/>
      <c r="AN23" s="53" t="s">
        <v>0</v>
      </c>
      <c r="AO23" s="99" t="s">
        <v>200</v>
      </c>
      <c r="AP23" s="100"/>
      <c r="AQ23" s="46" t="s">
        <v>0</v>
      </c>
      <c r="AR23" s="81" t="s">
        <v>218</v>
      </c>
      <c r="AS23" s="82"/>
      <c r="AT23" s="46" t="s">
        <v>0</v>
      </c>
      <c r="AU23" s="81" t="s">
        <v>220</v>
      </c>
      <c r="AV23" s="82"/>
      <c r="AW23" s="46" t="s">
        <v>0</v>
      </c>
      <c r="AX23" s="81" t="s">
        <v>224</v>
      </c>
      <c r="AY23" s="82"/>
      <c r="AZ23" s="46" t="s">
        <v>0</v>
      </c>
      <c r="BA23" s="89" t="s">
        <v>220</v>
      </c>
      <c r="BB23" s="90"/>
      <c r="BC23" s="46" t="s">
        <v>0</v>
      </c>
      <c r="BD23" s="81" t="s">
        <v>242</v>
      </c>
      <c r="BE23" s="82"/>
    </row>
    <row r="24" spans="1:57" x14ac:dyDescent="0.35">
      <c r="A24" s="27">
        <v>23</v>
      </c>
      <c r="B24" s="27" t="s">
        <v>133</v>
      </c>
      <c r="C24" s="27">
        <v>2</v>
      </c>
      <c r="D24" t="s">
        <v>152</v>
      </c>
      <c r="G24" s="35"/>
      <c r="H24" s="91"/>
      <c r="I24" s="92"/>
      <c r="J24" s="35"/>
      <c r="K24" s="91"/>
      <c r="L24" s="92"/>
      <c r="M24" s="35"/>
      <c r="N24" s="91"/>
      <c r="O24" s="92"/>
      <c r="P24" s="35"/>
      <c r="Q24" s="91"/>
      <c r="R24" s="92"/>
      <c r="S24" s="35"/>
      <c r="T24" s="91"/>
      <c r="U24" s="92"/>
      <c r="V24" s="35"/>
      <c r="W24" s="91"/>
      <c r="X24" s="92"/>
      <c r="Y24" s="35"/>
      <c r="Z24" s="91"/>
      <c r="AA24" s="92"/>
      <c r="AB24" s="35"/>
      <c r="AC24" s="91"/>
      <c r="AD24" s="92"/>
      <c r="AE24" s="35"/>
      <c r="AF24" s="91"/>
      <c r="AG24" s="92"/>
      <c r="AH24" s="35"/>
      <c r="AI24" s="91"/>
      <c r="AJ24" s="92"/>
      <c r="AK24" s="35"/>
      <c r="AL24" s="83"/>
      <c r="AM24" s="84"/>
      <c r="AN24" s="47"/>
      <c r="AO24" s="101"/>
      <c r="AP24" s="102"/>
      <c r="AQ24" s="35"/>
      <c r="AR24" s="83"/>
      <c r="AS24" s="84"/>
      <c r="AT24" s="35"/>
      <c r="AU24" s="83"/>
      <c r="AV24" s="84"/>
      <c r="AW24" s="35"/>
      <c r="AX24" s="83"/>
      <c r="AY24" s="84"/>
      <c r="AZ24" s="35"/>
      <c r="BA24" s="91"/>
      <c r="BB24" s="92"/>
      <c r="BC24" s="35"/>
      <c r="BD24" s="83"/>
      <c r="BE24" s="84"/>
    </row>
    <row r="25" spans="1:57" x14ac:dyDescent="0.35">
      <c r="A25" s="27">
        <v>24</v>
      </c>
      <c r="B25" s="27" t="s">
        <v>123</v>
      </c>
      <c r="C25" s="27">
        <v>1</v>
      </c>
      <c r="D25" t="s">
        <v>152</v>
      </c>
      <c r="G25" s="35"/>
      <c r="H25" s="91"/>
      <c r="I25" s="92"/>
      <c r="J25" s="35"/>
      <c r="K25" s="91"/>
      <c r="L25" s="92"/>
      <c r="M25" s="35"/>
      <c r="N25" s="91"/>
      <c r="O25" s="92"/>
      <c r="P25" s="35"/>
      <c r="Q25" s="91"/>
      <c r="R25" s="92"/>
      <c r="S25" s="35"/>
      <c r="T25" s="91"/>
      <c r="U25" s="92"/>
      <c r="V25" s="35"/>
      <c r="W25" s="91"/>
      <c r="X25" s="92"/>
      <c r="Y25" s="35"/>
      <c r="Z25" s="91"/>
      <c r="AA25" s="92"/>
      <c r="AB25" s="35"/>
      <c r="AC25" s="91"/>
      <c r="AD25" s="92"/>
      <c r="AE25" s="35"/>
      <c r="AF25" s="91"/>
      <c r="AG25" s="92"/>
      <c r="AH25" s="35"/>
      <c r="AI25" s="91"/>
      <c r="AJ25" s="92"/>
      <c r="AK25" s="35"/>
      <c r="AL25" s="83"/>
      <c r="AM25" s="84"/>
      <c r="AN25" s="47"/>
      <c r="AO25" s="101"/>
      <c r="AP25" s="102"/>
      <c r="AQ25" s="35"/>
      <c r="AR25" s="83"/>
      <c r="AS25" s="84"/>
      <c r="AT25" s="35"/>
      <c r="AU25" s="83"/>
      <c r="AV25" s="84"/>
      <c r="AW25" s="35"/>
      <c r="AX25" s="83"/>
      <c r="AY25" s="84"/>
      <c r="AZ25" s="35"/>
      <c r="BA25" s="91"/>
      <c r="BB25" s="92"/>
      <c r="BC25" s="35"/>
      <c r="BD25" s="83"/>
      <c r="BE25" s="84"/>
    </row>
    <row r="26" spans="1:57" x14ac:dyDescent="0.35">
      <c r="A26" s="27">
        <v>25</v>
      </c>
      <c r="B26" s="27" t="s">
        <v>124</v>
      </c>
      <c r="C26" s="27">
        <v>0.8</v>
      </c>
      <c r="D26" t="s">
        <v>152</v>
      </c>
      <c r="G26" s="37"/>
      <c r="H26" s="93"/>
      <c r="I26" s="94"/>
      <c r="J26" s="37"/>
      <c r="K26" s="93"/>
      <c r="L26" s="94"/>
      <c r="M26" s="37"/>
      <c r="N26" s="93"/>
      <c r="O26" s="94"/>
      <c r="P26" s="37"/>
      <c r="Q26" s="93"/>
      <c r="R26" s="94"/>
      <c r="S26" s="37"/>
      <c r="T26" s="93"/>
      <c r="U26" s="94"/>
      <c r="V26" s="37"/>
      <c r="W26" s="93"/>
      <c r="X26" s="94"/>
      <c r="Y26" s="37"/>
      <c r="Z26" s="93"/>
      <c r="AA26" s="94"/>
      <c r="AB26" s="37"/>
      <c r="AC26" s="93"/>
      <c r="AD26" s="94"/>
      <c r="AE26" s="37"/>
      <c r="AF26" s="93"/>
      <c r="AG26" s="94"/>
      <c r="AH26" s="37"/>
      <c r="AI26" s="93"/>
      <c r="AJ26" s="94"/>
      <c r="AK26" s="37"/>
      <c r="AL26" s="85"/>
      <c r="AM26" s="86"/>
      <c r="AN26" s="50"/>
      <c r="AO26" s="103"/>
      <c r="AP26" s="104"/>
      <c r="AQ26" s="37"/>
      <c r="AR26" s="85"/>
      <c r="AS26" s="86"/>
      <c r="AT26" s="37"/>
      <c r="AU26" s="85"/>
      <c r="AV26" s="86"/>
      <c r="AW26" s="37"/>
      <c r="AX26" s="85"/>
      <c r="AY26" s="86"/>
      <c r="AZ26" s="37"/>
      <c r="BA26" s="93"/>
      <c r="BB26" s="94"/>
      <c r="BC26" s="37"/>
      <c r="BD26" s="85"/>
      <c r="BE26" s="86"/>
    </row>
    <row r="27" spans="1:57" x14ac:dyDescent="0.35">
      <c r="A27" s="27">
        <v>26</v>
      </c>
      <c r="B27" s="27" t="s">
        <v>125</v>
      </c>
      <c r="C27" s="27">
        <v>0.5</v>
      </c>
      <c r="D27" t="s">
        <v>152</v>
      </c>
    </row>
    <row r="28" spans="1:57" x14ac:dyDescent="0.35">
      <c r="A28" s="27">
        <v>27</v>
      </c>
      <c r="B28" s="27" t="s">
        <v>126</v>
      </c>
      <c r="C28" s="27">
        <v>1</v>
      </c>
      <c r="D28" t="s">
        <v>152</v>
      </c>
      <c r="AF28" s="54" t="s">
        <v>221</v>
      </c>
    </row>
    <row r="29" spans="1:57" x14ac:dyDescent="0.35">
      <c r="A29" s="27">
        <v>28</v>
      </c>
      <c r="B29" s="27" t="s">
        <v>127</v>
      </c>
      <c r="C29" s="27">
        <v>0.8</v>
      </c>
      <c r="D29" t="s">
        <v>152</v>
      </c>
      <c r="AF29" s="54" t="s">
        <v>222</v>
      </c>
    </row>
    <row r="30" spans="1:57" x14ac:dyDescent="0.35">
      <c r="A30" s="27">
        <v>29</v>
      </c>
      <c r="B30" s="27" t="s">
        <v>128</v>
      </c>
      <c r="C30" s="27">
        <v>0.5</v>
      </c>
      <c r="D30" t="s">
        <v>152</v>
      </c>
    </row>
    <row r="31" spans="1:57" x14ac:dyDescent="0.35">
      <c r="A31" s="27">
        <v>30</v>
      </c>
      <c r="B31" s="27" t="s">
        <v>129</v>
      </c>
      <c r="C31" s="27">
        <v>0.5</v>
      </c>
      <c r="D31" t="s">
        <v>152</v>
      </c>
    </row>
    <row r="32" spans="1:57" x14ac:dyDescent="0.35">
      <c r="A32" s="27">
        <v>31</v>
      </c>
      <c r="B32" s="27" t="s">
        <v>130</v>
      </c>
      <c r="C32" s="27">
        <v>0.2</v>
      </c>
      <c r="D32" t="s">
        <v>152</v>
      </c>
    </row>
    <row r="33" spans="1:4" x14ac:dyDescent="0.35">
      <c r="A33" s="27">
        <v>32</v>
      </c>
      <c r="B33" s="27" t="s">
        <v>130</v>
      </c>
      <c r="C33" s="27">
        <v>0.2</v>
      </c>
      <c r="D33" t="s">
        <v>152</v>
      </c>
    </row>
    <row r="34" spans="1:4" x14ac:dyDescent="0.35">
      <c r="A34" s="27">
        <v>33</v>
      </c>
      <c r="B34" s="27" t="s">
        <v>131</v>
      </c>
      <c r="C34" s="27">
        <v>0.1</v>
      </c>
      <c r="D34" t="s">
        <v>152</v>
      </c>
    </row>
    <row r="35" spans="1:4" x14ac:dyDescent="0.35">
      <c r="A35" s="43">
        <v>34</v>
      </c>
      <c r="B35" s="43" t="s">
        <v>211</v>
      </c>
      <c r="C35" s="43">
        <v>20</v>
      </c>
      <c r="D35" t="s">
        <v>153</v>
      </c>
    </row>
    <row r="36" spans="1:4" x14ac:dyDescent="0.35">
      <c r="A36" s="43">
        <v>35</v>
      </c>
      <c r="B36" s="43" t="s">
        <v>134</v>
      </c>
      <c r="C36" s="43">
        <v>21</v>
      </c>
      <c r="D36" t="s">
        <v>153</v>
      </c>
    </row>
    <row r="37" spans="1:4" x14ac:dyDescent="0.35">
      <c r="A37" s="42">
        <v>36</v>
      </c>
      <c r="B37" s="42" t="s">
        <v>202</v>
      </c>
      <c r="C37" s="42">
        <v>5</v>
      </c>
      <c r="D37" t="s">
        <v>90</v>
      </c>
    </row>
    <row r="38" spans="1:4" x14ac:dyDescent="0.35">
      <c r="A38" s="42">
        <v>37</v>
      </c>
      <c r="B38" s="42" t="s">
        <v>122</v>
      </c>
      <c r="C38" s="42">
        <v>12.5</v>
      </c>
      <c r="D38" t="s">
        <v>90</v>
      </c>
    </row>
    <row r="39" spans="1:4" x14ac:dyDescent="0.35">
      <c r="A39" s="42">
        <v>38</v>
      </c>
      <c r="B39" s="42" t="s">
        <v>149</v>
      </c>
      <c r="C39" s="42">
        <v>44</v>
      </c>
      <c r="D39" t="s">
        <v>90</v>
      </c>
    </row>
    <row r="40" spans="1:4" x14ac:dyDescent="0.35">
      <c r="A40" s="42">
        <v>39</v>
      </c>
      <c r="B40" s="42" t="s">
        <v>155</v>
      </c>
      <c r="C40" s="42">
        <v>20</v>
      </c>
      <c r="D40" t="s">
        <v>90</v>
      </c>
    </row>
    <row r="41" spans="1:4" x14ac:dyDescent="0.35">
      <c r="A41" s="42">
        <v>40</v>
      </c>
      <c r="B41" s="42" t="s">
        <v>156</v>
      </c>
      <c r="C41" s="42">
        <v>23.5</v>
      </c>
      <c r="D41" t="s">
        <v>90</v>
      </c>
    </row>
    <row r="42" spans="1:4" x14ac:dyDescent="0.35">
      <c r="A42" s="42">
        <v>41</v>
      </c>
      <c r="B42" s="42" t="s">
        <v>159</v>
      </c>
      <c r="C42" s="42">
        <v>11</v>
      </c>
      <c r="D42" t="s">
        <v>154</v>
      </c>
    </row>
    <row r="43" spans="1:4" x14ac:dyDescent="0.35">
      <c r="A43" s="42">
        <v>42</v>
      </c>
      <c r="B43" s="42" t="s">
        <v>158</v>
      </c>
      <c r="C43" s="42">
        <v>9</v>
      </c>
      <c r="D43" t="s">
        <v>154</v>
      </c>
    </row>
    <row r="44" spans="1:4" x14ac:dyDescent="0.35">
      <c r="A44" s="27">
        <v>43</v>
      </c>
      <c r="B44" s="27" t="s">
        <v>160</v>
      </c>
      <c r="C44" s="27">
        <v>20</v>
      </c>
      <c r="D44" t="s">
        <v>152</v>
      </c>
    </row>
    <row r="45" spans="1:4" x14ac:dyDescent="0.35">
      <c r="A45" s="27">
        <v>44</v>
      </c>
      <c r="B45" s="27" t="s">
        <v>161</v>
      </c>
      <c r="C45" s="27">
        <v>6</v>
      </c>
      <c r="D45" t="s">
        <v>152</v>
      </c>
    </row>
    <row r="46" spans="1:4" x14ac:dyDescent="0.35">
      <c r="A46" s="27">
        <v>45</v>
      </c>
      <c r="B46" s="27" t="s">
        <v>162</v>
      </c>
      <c r="C46" s="27">
        <v>5</v>
      </c>
      <c r="D46" t="s">
        <v>152</v>
      </c>
    </row>
    <row r="47" spans="1:4" x14ac:dyDescent="0.35">
      <c r="A47" s="27">
        <v>46</v>
      </c>
      <c r="B47" s="27" t="s">
        <v>163</v>
      </c>
      <c r="C47" s="27">
        <v>4</v>
      </c>
      <c r="D47" t="s">
        <v>152</v>
      </c>
    </row>
    <row r="48" spans="1:4" x14ac:dyDescent="0.35">
      <c r="A48" s="27">
        <v>47</v>
      </c>
      <c r="B48" s="27" t="s">
        <v>177</v>
      </c>
      <c r="C48" s="27">
        <v>10</v>
      </c>
      <c r="D48" t="s">
        <v>152</v>
      </c>
    </row>
    <row r="49" spans="1:4" x14ac:dyDescent="0.35">
      <c r="A49" s="27">
        <v>48</v>
      </c>
      <c r="B49" s="27" t="s">
        <v>176</v>
      </c>
      <c r="C49" s="27">
        <v>7.5</v>
      </c>
      <c r="D49" t="s">
        <v>151</v>
      </c>
    </row>
    <row r="50" spans="1:4" x14ac:dyDescent="0.35">
      <c r="A50" s="27">
        <v>49</v>
      </c>
      <c r="B50" s="27" t="s">
        <v>167</v>
      </c>
      <c r="C50" s="27">
        <v>0</v>
      </c>
    </row>
    <row r="51" spans="1:4" x14ac:dyDescent="0.35">
      <c r="A51" s="27">
        <v>50</v>
      </c>
      <c r="B51" s="27" t="s">
        <v>168</v>
      </c>
      <c r="C51" s="27">
        <v>0</v>
      </c>
      <c r="D51" t="s">
        <v>152</v>
      </c>
    </row>
    <row r="52" spans="1:4" x14ac:dyDescent="0.35">
      <c r="A52" s="27">
        <v>51</v>
      </c>
      <c r="B52" s="27" t="s">
        <v>169</v>
      </c>
      <c r="C52" s="27">
        <v>12.7</v>
      </c>
      <c r="D52" t="s">
        <v>152</v>
      </c>
    </row>
    <row r="53" spans="1:4" x14ac:dyDescent="0.35">
      <c r="A53" s="27">
        <v>52</v>
      </c>
      <c r="B53" s="27" t="s">
        <v>175</v>
      </c>
      <c r="C53" s="27">
        <v>0</v>
      </c>
      <c r="D53" t="s">
        <v>173</v>
      </c>
    </row>
    <row r="54" spans="1:4" x14ac:dyDescent="0.35">
      <c r="A54" s="27">
        <v>53</v>
      </c>
      <c r="B54" s="27" t="s">
        <v>174</v>
      </c>
      <c r="C54" s="27">
        <v>20</v>
      </c>
      <c r="D54" t="s">
        <v>151</v>
      </c>
    </row>
    <row r="55" spans="1:4" x14ac:dyDescent="0.35">
      <c r="A55" s="27">
        <v>54</v>
      </c>
      <c r="B55" s="27" t="s">
        <v>190</v>
      </c>
      <c r="C55" s="27">
        <v>0</v>
      </c>
      <c r="D55" t="s">
        <v>191</v>
      </c>
    </row>
    <row r="56" spans="1:4" x14ac:dyDescent="0.35">
      <c r="A56" s="27">
        <v>55</v>
      </c>
      <c r="B56" s="27" t="s">
        <v>192</v>
      </c>
      <c r="C56" s="27">
        <v>17.5</v>
      </c>
      <c r="D56" t="s">
        <v>153</v>
      </c>
    </row>
    <row r="57" spans="1:4" x14ac:dyDescent="0.35">
      <c r="A57" s="44">
        <v>56</v>
      </c>
      <c r="B57" s="27" t="s">
        <v>193</v>
      </c>
      <c r="C57" s="27">
        <v>3</v>
      </c>
      <c r="D57" t="s">
        <v>152</v>
      </c>
    </row>
    <row r="58" spans="1:4" x14ac:dyDescent="0.35">
      <c r="A58" s="44">
        <v>57</v>
      </c>
      <c r="B58" s="27" t="s">
        <v>198</v>
      </c>
      <c r="C58" s="27">
        <v>18</v>
      </c>
    </row>
    <row r="59" spans="1:4" x14ac:dyDescent="0.35">
      <c r="A59" s="27">
        <v>58</v>
      </c>
      <c r="B59" s="27" t="s">
        <v>194</v>
      </c>
      <c r="C59" s="27">
        <v>0</v>
      </c>
      <c r="D59" t="s">
        <v>191</v>
      </c>
    </row>
    <row r="60" spans="1:4" x14ac:dyDescent="0.35">
      <c r="A60" s="27">
        <v>59</v>
      </c>
      <c r="B60" s="27" t="s">
        <v>195</v>
      </c>
      <c r="C60" s="27">
        <v>55</v>
      </c>
      <c r="D60" t="s">
        <v>196</v>
      </c>
    </row>
    <row r="61" spans="1:4" x14ac:dyDescent="0.35">
      <c r="A61" s="27">
        <v>60</v>
      </c>
      <c r="B61" s="27" t="s">
        <v>206</v>
      </c>
      <c r="C61" s="27">
        <v>17.3</v>
      </c>
      <c r="D61" t="s">
        <v>207</v>
      </c>
    </row>
    <row r="62" spans="1:4" x14ac:dyDescent="0.35">
      <c r="A62" s="27">
        <v>61</v>
      </c>
      <c r="B62" s="27" t="s">
        <v>212</v>
      </c>
      <c r="C62" s="27">
        <v>2</v>
      </c>
      <c r="D62" t="s">
        <v>151</v>
      </c>
    </row>
    <row r="63" spans="1:4" x14ac:dyDescent="0.35">
      <c r="A63" s="27">
        <v>62</v>
      </c>
      <c r="B63" s="27" t="s">
        <v>213</v>
      </c>
      <c r="C63" s="27">
        <v>2</v>
      </c>
      <c r="D63" t="s">
        <v>151</v>
      </c>
    </row>
    <row r="64" spans="1:4" x14ac:dyDescent="0.35">
      <c r="A64" s="27">
        <v>63</v>
      </c>
      <c r="B64" s="27" t="s">
        <v>216</v>
      </c>
      <c r="C64" s="27">
        <v>2</v>
      </c>
      <c r="D64" t="s">
        <v>151</v>
      </c>
    </row>
    <row r="65" spans="1:4" x14ac:dyDescent="0.35">
      <c r="A65" s="27">
        <v>64</v>
      </c>
      <c r="B65" s="27" t="s">
        <v>228</v>
      </c>
      <c r="C65" s="27">
        <v>70</v>
      </c>
      <c r="D65" t="s">
        <v>225</v>
      </c>
    </row>
    <row r="66" spans="1:4" x14ac:dyDescent="0.35">
      <c r="A66" s="27">
        <v>65</v>
      </c>
      <c r="B66" s="27" t="s">
        <v>226</v>
      </c>
      <c r="C66" s="27">
        <v>17.5</v>
      </c>
      <c r="D66" t="s">
        <v>88</v>
      </c>
    </row>
    <row r="67" spans="1:4" x14ac:dyDescent="0.35">
      <c r="A67" s="27">
        <v>66</v>
      </c>
      <c r="B67" s="27" t="s">
        <v>227</v>
      </c>
      <c r="C67" s="27">
        <v>2</v>
      </c>
      <c r="D67" t="s">
        <v>151</v>
      </c>
    </row>
    <row r="68" spans="1:4" x14ac:dyDescent="0.35">
      <c r="A68" s="27">
        <v>67</v>
      </c>
      <c r="B68" s="27" t="s">
        <v>229</v>
      </c>
      <c r="C68" s="27">
        <v>8</v>
      </c>
      <c r="D68" t="s">
        <v>151</v>
      </c>
    </row>
    <row r="69" spans="1:4" x14ac:dyDescent="0.35">
      <c r="A69" s="27">
        <v>68</v>
      </c>
      <c r="B69" s="27" t="s">
        <v>230</v>
      </c>
      <c r="C69" s="27">
        <v>9</v>
      </c>
      <c r="D69" t="s">
        <v>151</v>
      </c>
    </row>
    <row r="70" spans="1:4" x14ac:dyDescent="0.35">
      <c r="A70" s="27">
        <v>69</v>
      </c>
      <c r="B70" s="27" t="s">
        <v>231</v>
      </c>
    </row>
    <row r="71" spans="1:4" x14ac:dyDescent="0.35">
      <c r="A71" s="27">
        <v>70</v>
      </c>
      <c r="B71" s="27" t="s">
        <v>241</v>
      </c>
      <c r="C71">
        <f>CONVERT(0.8,"in","mm")</f>
        <v>20.32</v>
      </c>
      <c r="D71" t="s">
        <v>235</v>
      </c>
    </row>
    <row r="72" spans="1:4" x14ac:dyDescent="0.35">
      <c r="A72" s="27">
        <v>71</v>
      </c>
      <c r="B72" s="27" t="s">
        <v>233</v>
      </c>
      <c r="C72" s="27">
        <v>6.4</v>
      </c>
      <c r="D72" t="s">
        <v>151</v>
      </c>
    </row>
    <row r="73" spans="1:4" x14ac:dyDescent="0.35">
      <c r="A73" s="27">
        <v>72</v>
      </c>
      <c r="B73" s="27" t="s">
        <v>234</v>
      </c>
      <c r="C73" s="27">
        <v>25.54</v>
      </c>
      <c r="D73" t="s">
        <v>151</v>
      </c>
    </row>
    <row r="74" spans="1:4" x14ac:dyDescent="0.35">
      <c r="A74" s="27">
        <v>73</v>
      </c>
      <c r="B74" s="27" t="s">
        <v>236</v>
      </c>
      <c r="C74" s="27">
        <v>4</v>
      </c>
      <c r="D74" t="s">
        <v>151</v>
      </c>
    </row>
    <row r="75" spans="1:4" x14ac:dyDescent="0.35">
      <c r="A75" s="27">
        <v>74</v>
      </c>
      <c r="B75" s="27" t="s">
        <v>237</v>
      </c>
      <c r="C75" s="27">
        <v>5</v>
      </c>
      <c r="D75" t="s">
        <v>151</v>
      </c>
    </row>
    <row r="76" spans="1:4" x14ac:dyDescent="0.35">
      <c r="A76" s="27">
        <v>75</v>
      </c>
      <c r="B76" s="27" t="s">
        <v>238</v>
      </c>
      <c r="C76" s="27">
        <v>6</v>
      </c>
      <c r="D76" t="s">
        <v>151</v>
      </c>
    </row>
    <row r="77" spans="1:4" x14ac:dyDescent="0.35">
      <c r="A77" s="27">
        <v>76</v>
      </c>
      <c r="B77" s="27" t="s">
        <v>239</v>
      </c>
      <c r="C77" s="27">
        <v>7</v>
      </c>
      <c r="D77" t="s">
        <v>151</v>
      </c>
    </row>
    <row r="78" spans="1:4" x14ac:dyDescent="0.35">
      <c r="A78" s="27">
        <v>77</v>
      </c>
      <c r="B78" s="27" t="s">
        <v>243</v>
      </c>
      <c r="C78" s="27">
        <v>1</v>
      </c>
      <c r="D78" t="s">
        <v>151</v>
      </c>
    </row>
    <row r="79" spans="1:4" x14ac:dyDescent="0.35">
      <c r="A79" s="27">
        <v>78</v>
      </c>
      <c r="B79" s="27" t="s">
        <v>244</v>
      </c>
      <c r="C79" s="27">
        <v>0.5</v>
      </c>
      <c r="D79" t="s">
        <v>151</v>
      </c>
    </row>
  </sheetData>
  <mergeCells count="17">
    <mergeCell ref="BD23:BE26"/>
    <mergeCell ref="BA23:BB26"/>
    <mergeCell ref="AX23:AY26"/>
    <mergeCell ref="AU23:AV26"/>
    <mergeCell ref="K23:L26"/>
    <mergeCell ref="AR23:AS26"/>
    <mergeCell ref="AO23:AP26"/>
    <mergeCell ref="AL23:AM26"/>
    <mergeCell ref="AI23:AJ26"/>
    <mergeCell ref="H23:I26"/>
    <mergeCell ref="AF23:AG26"/>
    <mergeCell ref="W23:X26"/>
    <mergeCell ref="Z23:AA26"/>
    <mergeCell ref="AC23:AD26"/>
    <mergeCell ref="T23:U26"/>
    <mergeCell ref="Q23:R26"/>
    <mergeCell ref="N23:O26"/>
  </mergeCell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7"/>
  <sheetViews>
    <sheetView workbookViewId="0">
      <selection activeCell="J9" sqref="J9"/>
    </sheetView>
  </sheetViews>
  <sheetFormatPr defaultRowHeight="14.5" x14ac:dyDescent="0.35"/>
  <cols>
    <col min="2" max="2" width="10.54296875" customWidth="1"/>
    <col min="3" max="3" width="12.54296875" customWidth="1"/>
    <col min="4" max="4" width="11.81640625" customWidth="1"/>
    <col min="5" max="5" width="12.81640625" customWidth="1"/>
    <col min="6" max="6" width="14.1796875" customWidth="1"/>
  </cols>
  <sheetData>
    <row r="1" spans="2:8" ht="28" x14ac:dyDescent="0.35">
      <c r="B1" s="3"/>
      <c r="C1" s="4" t="s">
        <v>5</v>
      </c>
      <c r="D1" s="4" t="s">
        <v>6</v>
      </c>
      <c r="E1" s="4" t="s">
        <v>7</v>
      </c>
      <c r="F1" s="5" t="s">
        <v>8</v>
      </c>
      <c r="H1" s="24"/>
    </row>
    <row r="2" spans="2:8" x14ac:dyDescent="0.35">
      <c r="B2" s="3"/>
      <c r="C2" s="6" t="s">
        <v>9</v>
      </c>
      <c r="D2" s="6" t="s">
        <v>10</v>
      </c>
      <c r="E2" s="6" t="s">
        <v>11</v>
      </c>
      <c r="F2" s="7" t="s">
        <v>12</v>
      </c>
    </row>
    <row r="3" spans="2:8" ht="31.5" x14ac:dyDescent="0.35">
      <c r="B3" s="8" t="s">
        <v>13</v>
      </c>
      <c r="C3" s="9" t="s">
        <v>14</v>
      </c>
      <c r="D3" s="9" t="s">
        <v>15</v>
      </c>
      <c r="E3" s="9" t="s">
        <v>16</v>
      </c>
      <c r="F3" s="9" t="s">
        <v>17</v>
      </c>
    </row>
    <row r="4" spans="2:8" x14ac:dyDescent="0.35">
      <c r="B4" s="10" t="s">
        <v>2</v>
      </c>
      <c r="C4" s="11" t="s">
        <v>18</v>
      </c>
      <c r="D4" s="11" t="s">
        <v>19</v>
      </c>
      <c r="E4" s="11" t="s">
        <v>20</v>
      </c>
      <c r="F4" s="12" t="s">
        <v>21</v>
      </c>
    </row>
    <row r="5" spans="2:8" ht="21" x14ac:dyDescent="0.35">
      <c r="B5" s="10" t="s">
        <v>82</v>
      </c>
      <c r="C5" s="11">
        <v>2032</v>
      </c>
      <c r="D5" s="11">
        <v>2350</v>
      </c>
      <c r="E5" s="11">
        <v>2800</v>
      </c>
      <c r="F5" s="12">
        <v>3710</v>
      </c>
      <c r="H5" s="25"/>
    </row>
    <row r="6" spans="2:8" ht="31.5" x14ac:dyDescent="0.35">
      <c r="B6" s="10" t="s">
        <v>83</v>
      </c>
      <c r="C6" s="11">
        <f>C5*0.7</f>
        <v>1422.3999999999999</v>
      </c>
      <c r="D6" s="11">
        <f>D5*0.7</f>
        <v>1645</v>
      </c>
      <c r="E6" s="11">
        <f>E5*0.7</f>
        <v>1959.9999999999998</v>
      </c>
      <c r="F6" s="11">
        <f>F5*0.7</f>
        <v>2597</v>
      </c>
    </row>
    <row r="7" spans="2:8" ht="21" x14ac:dyDescent="0.35">
      <c r="B7" s="10" t="s">
        <v>84</v>
      </c>
      <c r="C7" s="11"/>
      <c r="D7" s="11" t="s">
        <v>86</v>
      </c>
      <c r="E7" s="11" t="s">
        <v>85</v>
      </c>
      <c r="F7" s="12"/>
    </row>
    <row r="8" spans="2:8" x14ac:dyDescent="0.35">
      <c r="B8" s="10" t="s">
        <v>22</v>
      </c>
      <c r="C8" s="11" t="s">
        <v>23</v>
      </c>
      <c r="D8" s="11" t="s">
        <v>24</v>
      </c>
      <c r="E8" s="11" t="s">
        <v>25</v>
      </c>
      <c r="F8" s="13" t="s">
        <v>26</v>
      </c>
    </row>
    <row r="9" spans="2:8" x14ac:dyDescent="0.35">
      <c r="B9" s="10" t="s">
        <v>27</v>
      </c>
      <c r="C9" s="11" t="s">
        <v>28</v>
      </c>
      <c r="D9" s="11" t="s">
        <v>28</v>
      </c>
      <c r="E9" s="11" t="s">
        <v>28</v>
      </c>
      <c r="F9" s="11" t="s">
        <v>28</v>
      </c>
    </row>
    <row r="10" spans="2:8" ht="21" x14ac:dyDescent="0.35">
      <c r="B10" s="8" t="s">
        <v>29</v>
      </c>
      <c r="C10" s="14" t="s">
        <v>30</v>
      </c>
      <c r="D10" s="9" t="s">
        <v>31</v>
      </c>
      <c r="E10" s="9" t="s">
        <v>31</v>
      </c>
      <c r="F10" s="9" t="s">
        <v>31</v>
      </c>
    </row>
    <row r="11" spans="2:8" x14ac:dyDescent="0.35">
      <c r="B11" s="10" t="s">
        <v>32</v>
      </c>
      <c r="C11" s="3"/>
      <c r="D11" s="3"/>
      <c r="E11" s="3"/>
      <c r="F11" s="3"/>
    </row>
    <row r="12" spans="2:8" ht="21" x14ac:dyDescent="0.35">
      <c r="B12" s="10" t="s">
        <v>33</v>
      </c>
      <c r="C12" s="11" t="s">
        <v>34</v>
      </c>
      <c r="D12" s="11" t="s">
        <v>35</v>
      </c>
      <c r="E12" s="11" t="s">
        <v>36</v>
      </c>
      <c r="F12" s="11" t="s">
        <v>37</v>
      </c>
    </row>
    <row r="13" spans="2:8" ht="21" x14ac:dyDescent="0.35">
      <c r="B13" s="10" t="s">
        <v>38</v>
      </c>
      <c r="C13" s="11" t="s">
        <v>39</v>
      </c>
      <c r="D13" s="11" t="s">
        <v>40</v>
      </c>
      <c r="E13" s="11" t="s">
        <v>41</v>
      </c>
      <c r="F13" s="11" t="s">
        <v>42</v>
      </c>
    </row>
    <row r="14" spans="2:8" ht="21" x14ac:dyDescent="0.35">
      <c r="B14" s="10" t="s">
        <v>43</v>
      </c>
      <c r="C14" s="15">
        <v>14</v>
      </c>
      <c r="D14" s="16">
        <v>14.4</v>
      </c>
      <c r="E14" s="16">
        <v>14.7</v>
      </c>
      <c r="F14" s="16">
        <v>15.3</v>
      </c>
    </row>
    <row r="15" spans="2:8" ht="21" x14ac:dyDescent="0.35">
      <c r="B15" s="10" t="s">
        <v>44</v>
      </c>
      <c r="C15" s="11" t="s">
        <v>45</v>
      </c>
      <c r="D15" s="11" t="s">
        <v>46</v>
      </c>
      <c r="E15" s="11" t="s">
        <v>47</v>
      </c>
      <c r="F15" s="12" t="s">
        <v>48</v>
      </c>
      <c r="H15" s="25"/>
    </row>
    <row r="16" spans="2:8" x14ac:dyDescent="0.35">
      <c r="B16" s="10" t="s">
        <v>4</v>
      </c>
      <c r="C16" s="11" t="s">
        <v>49</v>
      </c>
      <c r="D16" s="11" t="s">
        <v>50</v>
      </c>
      <c r="E16" s="11" t="s">
        <v>51</v>
      </c>
      <c r="F16" s="12" t="s">
        <v>52</v>
      </c>
      <c r="H16" s="25"/>
    </row>
    <row r="17" spans="2:6" ht="21" x14ac:dyDescent="0.35">
      <c r="B17" s="10" t="s">
        <v>53</v>
      </c>
      <c r="C17" s="11">
        <v>843</v>
      </c>
      <c r="D17" s="11">
        <v>1127</v>
      </c>
      <c r="E17" s="11">
        <v>1593</v>
      </c>
      <c r="F17" s="12">
        <v>2579</v>
      </c>
    </row>
    <row r="18" spans="2:6" ht="21" x14ac:dyDescent="0.35">
      <c r="B18" s="10" t="s">
        <v>53</v>
      </c>
      <c r="C18" s="11" t="s">
        <v>54</v>
      </c>
      <c r="D18" s="11" t="s">
        <v>55</v>
      </c>
      <c r="E18" s="11" t="s">
        <v>56</v>
      </c>
      <c r="F18" s="13" t="s">
        <v>57</v>
      </c>
    </row>
    <row r="19" spans="2:6" ht="31.5" x14ac:dyDescent="0.35">
      <c r="B19" s="10" t="s">
        <v>58</v>
      </c>
      <c r="C19" s="11" t="s">
        <v>59</v>
      </c>
      <c r="D19" s="11" t="s">
        <v>60</v>
      </c>
      <c r="E19" s="11" t="s">
        <v>61</v>
      </c>
      <c r="F19" s="11" t="s">
        <v>62</v>
      </c>
    </row>
    <row r="20" spans="2:6" ht="21" x14ac:dyDescent="0.35">
      <c r="B20" s="10" t="s">
        <v>63</v>
      </c>
      <c r="C20" s="11" t="s">
        <v>64</v>
      </c>
      <c r="D20" s="11" t="s">
        <v>65</v>
      </c>
      <c r="E20" s="11" t="s">
        <v>66</v>
      </c>
      <c r="F20" s="11" t="s">
        <v>67</v>
      </c>
    </row>
    <row r="21" spans="2:6" ht="31.5" x14ac:dyDescent="0.35">
      <c r="B21" s="10" t="s">
        <v>68</v>
      </c>
      <c r="C21" s="11" t="s">
        <v>69</v>
      </c>
      <c r="D21" s="11" t="s">
        <v>69</v>
      </c>
      <c r="E21" s="11" t="s">
        <v>69</v>
      </c>
      <c r="F21" s="17" t="s">
        <v>69</v>
      </c>
    </row>
    <row r="22" spans="2:6" ht="31.5" x14ac:dyDescent="0.35">
      <c r="B22" s="10" t="s">
        <v>70</v>
      </c>
      <c r="C22" s="11" t="s">
        <v>71</v>
      </c>
      <c r="D22" s="11" t="s">
        <v>72</v>
      </c>
      <c r="E22" s="11" t="s">
        <v>73</v>
      </c>
      <c r="F22" s="11" t="s">
        <v>74</v>
      </c>
    </row>
    <row r="23" spans="2:6" x14ac:dyDescent="0.35">
      <c r="B23" s="18" t="s">
        <v>75</v>
      </c>
      <c r="C23" s="19">
        <v>0.11</v>
      </c>
      <c r="D23" s="19">
        <v>0.13</v>
      </c>
      <c r="E23" s="19">
        <v>0.12</v>
      </c>
      <c r="F23" s="19">
        <v>0.1</v>
      </c>
    </row>
    <row r="24" spans="2:6" ht="21" x14ac:dyDescent="0.35">
      <c r="B24" s="18" t="s">
        <v>76</v>
      </c>
      <c r="C24" s="19">
        <v>0.34</v>
      </c>
      <c r="D24" s="19">
        <v>0.36</v>
      </c>
      <c r="E24" s="19">
        <v>0.34</v>
      </c>
      <c r="F24" s="19">
        <v>0.32</v>
      </c>
    </row>
    <row r="25" spans="2:6" ht="21" x14ac:dyDescent="0.35">
      <c r="B25" s="10" t="s">
        <v>77</v>
      </c>
      <c r="C25" s="11" t="s">
        <v>78</v>
      </c>
      <c r="D25" s="11" t="s">
        <v>79</v>
      </c>
      <c r="E25" s="11" t="s">
        <v>80</v>
      </c>
      <c r="F25" s="20" t="s">
        <v>81</v>
      </c>
    </row>
    <row r="26" spans="2:6" x14ac:dyDescent="0.35">
      <c r="B26" s="21" t="s">
        <v>3</v>
      </c>
      <c r="C26">
        <v>14</v>
      </c>
      <c r="D26">
        <v>21</v>
      </c>
      <c r="E26">
        <v>28</v>
      </c>
    </row>
    <row r="27" spans="2:6" x14ac:dyDescent="0.35">
      <c r="B2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OpticalParts</vt:lpstr>
      <vt:lpstr>ScopeConfigs</vt:lpstr>
      <vt:lpstr>Camera Specs</vt:lpstr>
      <vt:lpstr>BackFocus Old</vt:lpstr>
      <vt:lpstr>EdgeHD SCT</vt:lpstr>
      <vt:lpstr>Drop_Down_Name</vt:lpstr>
      <vt:lpstr>ItemDescription</vt:lpstr>
      <vt:lpstr>ItemLength</vt:lpstr>
      <vt:lpstr>ItemNum</vt:lpstr>
      <vt:lpstr>Optical_Length__mm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Mantooth</dc:creator>
  <cp:lastModifiedBy>Brent Mantooth</cp:lastModifiedBy>
  <dcterms:created xsi:type="dcterms:W3CDTF">2021-01-31T03:13:57Z</dcterms:created>
  <dcterms:modified xsi:type="dcterms:W3CDTF">2023-05-13T20:52:35Z</dcterms:modified>
</cp:coreProperties>
</file>