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defaultThemeVersion="166925"/>
  <mc:AlternateContent xmlns:mc="http://schemas.openxmlformats.org/markup-compatibility/2006">
    <mc:Choice Requires="x15">
      <x15ac:absPath xmlns:x15ac="http://schemas.microsoft.com/office/spreadsheetml/2010/11/ac" url="D:\GitHub\BackFocusManager\BackFocusManager\"/>
    </mc:Choice>
  </mc:AlternateContent>
  <xr:revisionPtr revIDLastSave="0" documentId="13_ncr:1_{A7E0031B-058C-4238-9B7A-39876EB29273}" xr6:coauthVersionLast="47" xr6:coauthVersionMax="47" xr10:uidLastSave="{00000000-0000-0000-0000-000000000000}"/>
  <bookViews>
    <workbookView xWindow="160" yWindow="90" windowWidth="26800" windowHeight="19140" tabRatio="674" firstSheet="1" activeTab="7" xr2:uid="{00000000-000D-0000-FFFF-FFFF00000000}"/>
    <workbookView xWindow="17760" yWindow="1510" windowWidth="19980" windowHeight="15580" firstSheet="2" activeTab="6" xr2:uid="{F7DF31F1-0CAF-41C4-8349-7D47926821EF}"/>
  </bookViews>
  <sheets>
    <sheet name="OpticalParts" sheetId="13" r:id="rId1"/>
    <sheet name="Camera Specs" sheetId="8" r:id="rId2"/>
    <sheet name="OTA_BLANK" sheetId="25" r:id="rId3"/>
    <sheet name="Edge11" sheetId="30" r:id="rId4"/>
    <sheet name="Edge9.25" sheetId="31" r:id="rId5"/>
    <sheet name="CarbonStar150N" sheetId="33" r:id="rId6"/>
    <sheet name="Orion250" sheetId="34" r:id="rId7"/>
    <sheet name="NewRadian61" sheetId="35" r:id="rId8"/>
    <sheet name="Radian61" sheetId="29" r:id="rId9"/>
    <sheet name="FullSheet" sheetId="12" r:id="rId10"/>
  </sheets>
  <definedNames>
    <definedName name="_xlnm._FilterDatabase" localSheetId="1" hidden="1">'Camera Specs'!$A$1:$N$9</definedName>
    <definedName name="_xlnm._FilterDatabase" localSheetId="0" hidden="1">OpticalParts!$A$1:$H$150</definedName>
    <definedName name="Drop_Down_Name" comment="Full Name">OpticalParts!$F:$F</definedName>
    <definedName name="ItemDescription">#REF!</definedName>
    <definedName name="ItemLength">#REF!</definedName>
    <definedName name="ItemNum">#REF!</definedName>
    <definedName name="Optical_Length__mm">OpticalParts!$B:$B</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36" i="35" l="1"/>
  <c r="AC36" i="35"/>
  <c r="Z36" i="35"/>
  <c r="W36" i="35"/>
  <c r="T36" i="35"/>
  <c r="Q36" i="35"/>
  <c r="N36" i="35"/>
  <c r="K36" i="35"/>
  <c r="H36" i="35"/>
  <c r="E36" i="35"/>
  <c r="AF35" i="35"/>
  <c r="AC35" i="35"/>
  <c r="Z35" i="35"/>
  <c r="W35" i="35"/>
  <c r="T35" i="35"/>
  <c r="Q35" i="35"/>
  <c r="N35" i="35"/>
  <c r="K35" i="35"/>
  <c r="H35" i="35"/>
  <c r="E35" i="35"/>
  <c r="AF34" i="35"/>
  <c r="AC34" i="35"/>
  <c r="Z34" i="35"/>
  <c r="W34" i="35"/>
  <c r="T34" i="35"/>
  <c r="Q34" i="35"/>
  <c r="N34" i="35"/>
  <c r="K34" i="35"/>
  <c r="H34" i="35"/>
  <c r="E34" i="35"/>
  <c r="AF33" i="35"/>
  <c r="AC33" i="35"/>
  <c r="Z33" i="35"/>
  <c r="W33" i="35"/>
  <c r="T33" i="35"/>
  <c r="Q33" i="35"/>
  <c r="N33" i="35"/>
  <c r="K33" i="35"/>
  <c r="H33" i="35"/>
  <c r="E33" i="35"/>
  <c r="AF32" i="35"/>
  <c r="AC32" i="35"/>
  <c r="Z32" i="35"/>
  <c r="W32" i="35"/>
  <c r="T32" i="35"/>
  <c r="Q32" i="35"/>
  <c r="N32" i="35"/>
  <c r="K32" i="35"/>
  <c r="H32" i="35"/>
  <c r="E32" i="35"/>
  <c r="AF31" i="35"/>
  <c r="AC31" i="35"/>
  <c r="Z31" i="35"/>
  <c r="W31" i="35"/>
  <c r="T31" i="35"/>
  <c r="Q31" i="35"/>
  <c r="N31" i="35"/>
  <c r="K31" i="35"/>
  <c r="H31" i="35"/>
  <c r="E31" i="35"/>
  <c r="AF30" i="35"/>
  <c r="AC30" i="35"/>
  <c r="Z30" i="35"/>
  <c r="W30" i="35"/>
  <c r="T30" i="35"/>
  <c r="Q30" i="35"/>
  <c r="N30" i="35"/>
  <c r="K30" i="35"/>
  <c r="H30" i="35"/>
  <c r="E30" i="35"/>
  <c r="AF29" i="35"/>
  <c r="AC29" i="35"/>
  <c r="Z29" i="35"/>
  <c r="W29" i="35"/>
  <c r="T29" i="35"/>
  <c r="Q29" i="35"/>
  <c r="N29" i="35"/>
  <c r="K29" i="35"/>
  <c r="H29" i="35"/>
  <c r="E29" i="35"/>
  <c r="AF28" i="35"/>
  <c r="AC28" i="35"/>
  <c r="Z28" i="35"/>
  <c r="W28" i="35"/>
  <c r="T28" i="35"/>
  <c r="Q28" i="35"/>
  <c r="N28" i="35"/>
  <c r="K28" i="35"/>
  <c r="H28" i="35"/>
  <c r="E28" i="35"/>
  <c r="AF27" i="35"/>
  <c r="AC27" i="35"/>
  <c r="Z27" i="35"/>
  <c r="W27" i="35"/>
  <c r="T27" i="35"/>
  <c r="Q27" i="35"/>
  <c r="N27" i="35"/>
  <c r="K27" i="35"/>
  <c r="H27" i="35"/>
  <c r="E27" i="35"/>
  <c r="AF26" i="35"/>
  <c r="AC26" i="35"/>
  <c r="Z26" i="35"/>
  <c r="W26" i="35"/>
  <c r="T26" i="35"/>
  <c r="Q26" i="35"/>
  <c r="N26" i="35"/>
  <c r="K26" i="35"/>
  <c r="H26" i="35"/>
  <c r="E26" i="35"/>
  <c r="AF25" i="35"/>
  <c r="AC25" i="35"/>
  <c r="Z25" i="35"/>
  <c r="W25" i="35"/>
  <c r="T25" i="35"/>
  <c r="Q25" i="35"/>
  <c r="N25" i="35"/>
  <c r="K25" i="35"/>
  <c r="H25" i="35"/>
  <c r="E25" i="35"/>
  <c r="AF24" i="35"/>
  <c r="AC24" i="35"/>
  <c r="Z24" i="35"/>
  <c r="W24" i="35"/>
  <c r="T24" i="35"/>
  <c r="Q24" i="35"/>
  <c r="N24" i="35"/>
  <c r="K24" i="35"/>
  <c r="H24" i="35"/>
  <c r="E24" i="35"/>
  <c r="AF23" i="35"/>
  <c r="AC23" i="35"/>
  <c r="Z23" i="35"/>
  <c r="W23" i="35"/>
  <c r="T23" i="35"/>
  <c r="Q23" i="35"/>
  <c r="N23" i="35"/>
  <c r="K23" i="35"/>
  <c r="H23" i="35"/>
  <c r="E23" i="35"/>
  <c r="AF22" i="35"/>
  <c r="AC22" i="35"/>
  <c r="Z22" i="35"/>
  <c r="W22" i="35"/>
  <c r="T22" i="35"/>
  <c r="Q22" i="35"/>
  <c r="N22" i="35"/>
  <c r="K22" i="35"/>
  <c r="H22" i="35"/>
  <c r="E22" i="35"/>
  <c r="AF21" i="35"/>
  <c r="AC21" i="35"/>
  <c r="Z21" i="35"/>
  <c r="W21" i="35"/>
  <c r="T21" i="35"/>
  <c r="Q21" i="35"/>
  <c r="N21" i="35"/>
  <c r="K21" i="35"/>
  <c r="H21" i="35"/>
  <c r="E21" i="35"/>
  <c r="AF20" i="35"/>
  <c r="AC20" i="35"/>
  <c r="Z20" i="35"/>
  <c r="W20" i="35"/>
  <c r="T20" i="35"/>
  <c r="Q20" i="35"/>
  <c r="N20" i="35"/>
  <c r="K20" i="35"/>
  <c r="H20" i="35"/>
  <c r="E20" i="35"/>
  <c r="AF19" i="35"/>
  <c r="AC19" i="35"/>
  <c r="Z19" i="35"/>
  <c r="W19" i="35"/>
  <c r="T19" i="35"/>
  <c r="Q19" i="35"/>
  <c r="N19" i="35"/>
  <c r="K19" i="35"/>
  <c r="H19" i="35"/>
  <c r="E19" i="35"/>
  <c r="AF18" i="35"/>
  <c r="AC18" i="35"/>
  <c r="Z18" i="35"/>
  <c r="W18" i="35"/>
  <c r="T18" i="35"/>
  <c r="T37" i="35" s="1"/>
  <c r="Q18" i="35"/>
  <c r="N18" i="35"/>
  <c r="K18" i="35"/>
  <c r="H18" i="35"/>
  <c r="E18" i="35"/>
  <c r="AF17" i="35"/>
  <c r="AF37" i="35" s="1"/>
  <c r="AE15" i="35" s="1"/>
  <c r="AC17" i="35"/>
  <c r="AC37" i="35" s="1"/>
  <c r="AB15" i="35" s="1"/>
  <c r="Z17" i="35"/>
  <c r="Z37" i="35" s="1"/>
  <c r="Y15" i="35" s="1"/>
  <c r="W17" i="35"/>
  <c r="W37" i="35" s="1"/>
  <c r="T17" i="35"/>
  <c r="Q17" i="35"/>
  <c r="Q37" i="35" s="1"/>
  <c r="N17" i="35"/>
  <c r="N37" i="35" s="1"/>
  <c r="K17" i="35"/>
  <c r="K37" i="35" s="1"/>
  <c r="J15" i="35" s="1"/>
  <c r="H17" i="35"/>
  <c r="H37" i="35" s="1"/>
  <c r="G15" i="35" s="1"/>
  <c r="E17" i="35"/>
  <c r="AE13" i="35"/>
  <c r="AB13" i="35"/>
  <c r="Y13" i="35"/>
  <c r="V13" i="35"/>
  <c r="S13" i="35"/>
  <c r="P13" i="35"/>
  <c r="P15" i="35" s="1"/>
  <c r="M13" i="35"/>
  <c r="M15" i="35" s="1"/>
  <c r="J13" i="35"/>
  <c r="G13" i="35"/>
  <c r="D13" i="35"/>
  <c r="AE9" i="35"/>
  <c r="AB9" i="35"/>
  <c r="AB10" i="35" s="1"/>
  <c r="AB12" i="35" s="1"/>
  <c r="AC11" i="35" s="1"/>
  <c r="Z9" i="35"/>
  <c r="Y9" i="35"/>
  <c r="Y10" i="35" s="1"/>
  <c r="Y12" i="35" s="1"/>
  <c r="Z11" i="35" s="1"/>
  <c r="V9" i="35"/>
  <c r="V10" i="35" s="1"/>
  <c r="V12" i="35" s="1"/>
  <c r="W11" i="35" s="1"/>
  <c r="S9" i="35"/>
  <c r="P9" i="35"/>
  <c r="M9" i="35"/>
  <c r="J9" i="35"/>
  <c r="G9" i="35"/>
  <c r="D9" i="35"/>
  <c r="Z7" i="35"/>
  <c r="W7" i="35"/>
  <c r="Q7" i="35"/>
  <c r="H7" i="35"/>
  <c r="AE5" i="35"/>
  <c r="AE7" i="35" s="1"/>
  <c r="AB5" i="35"/>
  <c r="AB7" i="35" s="1"/>
  <c r="Y5" i="35"/>
  <c r="Y7" i="35" s="1"/>
  <c r="V5" i="35"/>
  <c r="V7" i="35" s="1"/>
  <c r="S5" i="35"/>
  <c r="S7" i="35" s="1"/>
  <c r="S10" i="35" s="1"/>
  <c r="S12" i="35" s="1"/>
  <c r="T11" i="35" s="1"/>
  <c r="P5" i="35"/>
  <c r="P7" i="35" s="1"/>
  <c r="P10" i="35" s="1"/>
  <c r="P12" i="35" s="1"/>
  <c r="Q11" i="35" s="1"/>
  <c r="M5" i="35"/>
  <c r="M7" i="35" s="1"/>
  <c r="M10" i="35" s="1"/>
  <c r="M12" i="35" s="1"/>
  <c r="N11" i="35" s="1"/>
  <c r="J5" i="35"/>
  <c r="J7" i="35" s="1"/>
  <c r="G5" i="35"/>
  <c r="G7" i="35" s="1"/>
  <c r="G10" i="35" s="1"/>
  <c r="G12" i="35" s="1"/>
  <c r="H11" i="35" s="1"/>
  <c r="D5" i="35"/>
  <c r="D7" i="35" s="1"/>
  <c r="D10" i="35" s="1"/>
  <c r="D12" i="35" s="1"/>
  <c r="E11" i="35" s="1"/>
  <c r="AE4" i="35"/>
  <c r="AF7" i="35" s="1"/>
  <c r="AB4" i="35"/>
  <c r="AC7" i="35" s="1"/>
  <c r="Y4" i="35"/>
  <c r="V4" i="35"/>
  <c r="W9" i="35" s="1"/>
  <c r="S4" i="35"/>
  <c r="T9" i="35" s="1"/>
  <c r="P4" i="35"/>
  <c r="Q9" i="35" s="1"/>
  <c r="M4" i="35"/>
  <c r="N7" i="35" s="1"/>
  <c r="J4" i="35"/>
  <c r="K9" i="35" s="1"/>
  <c r="G4" i="35"/>
  <c r="H9" i="35" s="1"/>
  <c r="D4" i="35"/>
  <c r="E7" i="35" s="1"/>
  <c r="AF36" i="34"/>
  <c r="AC36" i="34"/>
  <c r="Z36" i="34"/>
  <c r="W36" i="34"/>
  <c r="T36" i="34"/>
  <c r="Q36" i="34"/>
  <c r="N36" i="34"/>
  <c r="K36" i="34"/>
  <c r="H36" i="34"/>
  <c r="E36" i="34"/>
  <c r="AF35" i="34"/>
  <c r="AC35" i="34"/>
  <c r="Z35" i="34"/>
  <c r="W35" i="34"/>
  <c r="T35" i="34"/>
  <c r="Q35" i="34"/>
  <c r="N35" i="34"/>
  <c r="K35" i="34"/>
  <c r="H35" i="34"/>
  <c r="E35" i="34"/>
  <c r="AF34" i="34"/>
  <c r="AC34" i="34"/>
  <c r="Z34" i="34"/>
  <c r="W34" i="34"/>
  <c r="T34" i="34"/>
  <c r="Q34" i="34"/>
  <c r="N34" i="34"/>
  <c r="K34" i="34"/>
  <c r="H34" i="34"/>
  <c r="E34" i="34"/>
  <c r="AF33" i="34"/>
  <c r="AC33" i="34"/>
  <c r="Z33" i="34"/>
  <c r="W33" i="34"/>
  <c r="T33" i="34"/>
  <c r="Q33" i="34"/>
  <c r="N33" i="34"/>
  <c r="K33" i="34"/>
  <c r="H33" i="34"/>
  <c r="E33" i="34"/>
  <c r="AF32" i="34"/>
  <c r="AC32" i="34"/>
  <c r="Z32" i="34"/>
  <c r="W32" i="34"/>
  <c r="T32" i="34"/>
  <c r="Q32" i="34"/>
  <c r="N32" i="34"/>
  <c r="K32" i="34"/>
  <c r="H32" i="34"/>
  <c r="E32" i="34"/>
  <c r="AF31" i="34"/>
  <c r="AC31" i="34"/>
  <c r="Z31" i="34"/>
  <c r="W31" i="34"/>
  <c r="T31" i="34"/>
  <c r="Q31" i="34"/>
  <c r="N31" i="34"/>
  <c r="K31" i="34"/>
  <c r="H31" i="34"/>
  <c r="E31" i="34"/>
  <c r="AF30" i="34"/>
  <c r="AC30" i="34"/>
  <c r="Z30" i="34"/>
  <c r="W30" i="34"/>
  <c r="T30" i="34"/>
  <c r="Q30" i="34"/>
  <c r="N30" i="34"/>
  <c r="K30" i="34"/>
  <c r="H30" i="34"/>
  <c r="E30" i="34"/>
  <c r="AF29" i="34"/>
  <c r="AC29" i="34"/>
  <c r="Z29" i="34"/>
  <c r="W29" i="34"/>
  <c r="T29" i="34"/>
  <c r="Q29" i="34"/>
  <c r="N29" i="34"/>
  <c r="K29" i="34"/>
  <c r="H29" i="34"/>
  <c r="E29" i="34"/>
  <c r="AF28" i="34"/>
  <c r="AC28" i="34"/>
  <c r="Z28" i="34"/>
  <c r="W28" i="34"/>
  <c r="T28" i="34"/>
  <c r="Q28" i="34"/>
  <c r="N28" i="34"/>
  <c r="K28" i="34"/>
  <c r="H28" i="34"/>
  <c r="E28" i="34"/>
  <c r="AF27" i="34"/>
  <c r="AC27" i="34"/>
  <c r="Z27" i="34"/>
  <c r="W27" i="34"/>
  <c r="T27" i="34"/>
  <c r="Q27" i="34"/>
  <c r="N27" i="34"/>
  <c r="K27" i="34"/>
  <c r="H27" i="34"/>
  <c r="E27" i="34"/>
  <c r="AF26" i="34"/>
  <c r="AC26" i="34"/>
  <c r="Z26" i="34"/>
  <c r="W26" i="34"/>
  <c r="T26" i="34"/>
  <c r="Q26" i="34"/>
  <c r="N26" i="34"/>
  <c r="K26" i="34"/>
  <c r="H26" i="34"/>
  <c r="E26" i="34"/>
  <c r="AF25" i="34"/>
  <c r="AC25" i="34"/>
  <c r="Z25" i="34"/>
  <c r="W25" i="34"/>
  <c r="T25" i="34"/>
  <c r="Q25" i="34"/>
  <c r="N25" i="34"/>
  <c r="K25" i="34"/>
  <c r="H25" i="34"/>
  <c r="E25" i="34"/>
  <c r="AF24" i="34"/>
  <c r="AC24" i="34"/>
  <c r="Z24" i="34"/>
  <c r="W24" i="34"/>
  <c r="T24" i="34"/>
  <c r="Q24" i="34"/>
  <c r="N24" i="34"/>
  <c r="K24" i="34"/>
  <c r="H24" i="34"/>
  <c r="E24" i="34"/>
  <c r="AF23" i="34"/>
  <c r="AC23" i="34"/>
  <c r="Z23" i="34"/>
  <c r="W23" i="34"/>
  <c r="T23" i="34"/>
  <c r="Q23" i="34"/>
  <c r="N23" i="34"/>
  <c r="K23" i="34"/>
  <c r="H23" i="34"/>
  <c r="E23" i="34"/>
  <c r="AF22" i="34"/>
  <c r="AC22" i="34"/>
  <c r="Z22" i="34"/>
  <c r="W22" i="34"/>
  <c r="T22" i="34"/>
  <c r="Q22" i="34"/>
  <c r="N22" i="34"/>
  <c r="K22" i="34"/>
  <c r="H22" i="34"/>
  <c r="E22" i="34"/>
  <c r="AF21" i="34"/>
  <c r="AC21" i="34"/>
  <c r="Z21" i="34"/>
  <c r="W21" i="34"/>
  <c r="T21" i="34"/>
  <c r="Q21" i="34"/>
  <c r="N21" i="34"/>
  <c r="K21" i="34"/>
  <c r="H21" i="34"/>
  <c r="E21" i="34"/>
  <c r="AF20" i="34"/>
  <c r="AC20" i="34"/>
  <c r="Z20" i="34"/>
  <c r="W20" i="34"/>
  <c r="T20" i="34"/>
  <c r="Q20" i="34"/>
  <c r="N20" i="34"/>
  <c r="K20" i="34"/>
  <c r="H20" i="34"/>
  <c r="E20" i="34"/>
  <c r="AF19" i="34"/>
  <c r="AC19" i="34"/>
  <c r="Z19" i="34"/>
  <c r="W19" i="34"/>
  <c r="T19" i="34"/>
  <c r="Q19" i="34"/>
  <c r="N19" i="34"/>
  <c r="K19" i="34"/>
  <c r="H19" i="34"/>
  <c r="E19" i="34"/>
  <c r="AF18" i="34"/>
  <c r="AC18" i="34"/>
  <c r="Z18" i="34"/>
  <c r="W18" i="34"/>
  <c r="T18" i="34"/>
  <c r="Q18" i="34"/>
  <c r="N18" i="34"/>
  <c r="K18" i="34"/>
  <c r="H18" i="34"/>
  <c r="E18" i="34"/>
  <c r="AF17" i="34"/>
  <c r="AC17" i="34"/>
  <c r="Z17" i="34"/>
  <c r="W17" i="34"/>
  <c r="T17" i="34"/>
  <c r="Q17" i="34"/>
  <c r="N17" i="34"/>
  <c r="K17" i="34"/>
  <c r="H17" i="34"/>
  <c r="E17" i="34"/>
  <c r="AE13" i="34"/>
  <c r="AB13" i="34"/>
  <c r="Y13" i="34"/>
  <c r="V13" i="34"/>
  <c r="S13" i="34"/>
  <c r="P13" i="34"/>
  <c r="M13" i="34"/>
  <c r="J13" i="34"/>
  <c r="G13" i="34"/>
  <c r="AE9" i="34"/>
  <c r="AC9" i="34"/>
  <c r="AB9" i="34"/>
  <c r="Y9" i="34"/>
  <c r="V9" i="34"/>
  <c r="S9" i="34"/>
  <c r="Q9" i="34"/>
  <c r="P9" i="34"/>
  <c r="M9" i="34"/>
  <c r="J9" i="34"/>
  <c r="G9" i="34"/>
  <c r="D9" i="34"/>
  <c r="AF7" i="34"/>
  <c r="Z7" i="34"/>
  <c r="T7" i="34"/>
  <c r="H7" i="34"/>
  <c r="AE5" i="34"/>
  <c r="AE8" i="34" s="1"/>
  <c r="AB5" i="34"/>
  <c r="AB7" i="34" s="1"/>
  <c r="Y5" i="34"/>
  <c r="Y7" i="34" s="1"/>
  <c r="V5" i="34"/>
  <c r="V7" i="34" s="1"/>
  <c r="S5" i="34"/>
  <c r="S8" i="34" s="1"/>
  <c r="P5" i="34"/>
  <c r="P7" i="34" s="1"/>
  <c r="M5" i="34"/>
  <c r="M7" i="34" s="1"/>
  <c r="J5" i="34"/>
  <c r="J7" i="34" s="1"/>
  <c r="G5" i="34"/>
  <c r="G7" i="34" s="1"/>
  <c r="G10" i="34" s="1"/>
  <c r="G12" i="34" s="1"/>
  <c r="H11" i="34" s="1"/>
  <c r="D5" i="34"/>
  <c r="D7" i="34" s="1"/>
  <c r="AE4" i="34"/>
  <c r="AF9" i="34" s="1"/>
  <c r="AB4" i="34"/>
  <c r="AC7" i="34" s="1"/>
  <c r="Y4" i="34"/>
  <c r="Z9" i="34" s="1"/>
  <c r="V4" i="34"/>
  <c r="W7" i="34" s="1"/>
  <c r="S4" i="34"/>
  <c r="T9" i="34" s="1"/>
  <c r="P4" i="34"/>
  <c r="Q7" i="34" s="1"/>
  <c r="M4" i="34"/>
  <c r="N9" i="34" s="1"/>
  <c r="J4" i="34"/>
  <c r="K7" i="34" s="1"/>
  <c r="G4" i="34"/>
  <c r="H9" i="34" s="1"/>
  <c r="D4" i="34"/>
  <c r="E9" i="34" s="1"/>
  <c r="E28" i="33"/>
  <c r="E27" i="33"/>
  <c r="H25" i="33"/>
  <c r="H24" i="33"/>
  <c r="H23" i="33"/>
  <c r="AE13" i="33"/>
  <c r="AB13" i="33"/>
  <c r="Y13" i="33"/>
  <c r="V13" i="33"/>
  <c r="S13" i="33"/>
  <c r="P13" i="33"/>
  <c r="M13" i="33"/>
  <c r="J13" i="33"/>
  <c r="D13" i="33"/>
  <c r="AE9" i="33"/>
  <c r="AB9" i="33"/>
  <c r="Z9" i="33"/>
  <c r="Y9" i="33"/>
  <c r="V9" i="33"/>
  <c r="T9" i="33"/>
  <c r="S9" i="33"/>
  <c r="P9" i="33"/>
  <c r="M9" i="33"/>
  <c r="M10" i="33" s="1"/>
  <c r="M12" i="33" s="1"/>
  <c r="N11" i="33" s="1"/>
  <c r="J9" i="33"/>
  <c r="H9" i="33"/>
  <c r="G9" i="33"/>
  <c r="D9" i="33"/>
  <c r="AC7" i="33"/>
  <c r="S7" i="33"/>
  <c r="S10" i="33" s="1"/>
  <c r="S12" i="33" s="1"/>
  <c r="T11" i="33" s="1"/>
  <c r="P7" i="33"/>
  <c r="H7" i="33"/>
  <c r="E7" i="33"/>
  <c r="D7" i="33"/>
  <c r="AE5" i="33"/>
  <c r="AE7" i="33" s="1"/>
  <c r="AB5" i="33"/>
  <c r="AB7" i="33" s="1"/>
  <c r="AB10" i="33" s="1"/>
  <c r="AB12" i="33" s="1"/>
  <c r="AC11" i="33" s="1"/>
  <c r="Y5" i="33"/>
  <c r="Y7" i="33" s="1"/>
  <c r="Y10" i="33" s="1"/>
  <c r="Y12" i="33" s="1"/>
  <c r="Z11" i="33" s="1"/>
  <c r="V5" i="33"/>
  <c r="V8" i="33" s="1"/>
  <c r="S5" i="33"/>
  <c r="P5" i="33"/>
  <c r="M5" i="33"/>
  <c r="M7" i="33" s="1"/>
  <c r="J5" i="33"/>
  <c r="J8" i="33" s="1"/>
  <c r="G5" i="33"/>
  <c r="G7" i="33" s="1"/>
  <c r="G10" i="33" s="1"/>
  <c r="G12" i="33" s="1"/>
  <c r="H11" i="33" s="1"/>
  <c r="H15" i="33" s="1"/>
  <c r="D5" i="33"/>
  <c r="D8" i="33" s="1"/>
  <c r="AE4" i="33"/>
  <c r="AB4" i="33"/>
  <c r="AC9" i="33" s="1"/>
  <c r="Y4" i="33"/>
  <c r="Z7" i="33" s="1"/>
  <c r="V4" i="33"/>
  <c r="W7" i="33" s="1"/>
  <c r="S4" i="33"/>
  <c r="T7" i="33" s="1"/>
  <c r="P4" i="33"/>
  <c r="Q9" i="33" s="1"/>
  <c r="M4" i="33"/>
  <c r="N9" i="33" s="1"/>
  <c r="J4" i="33"/>
  <c r="K7" i="33" s="1"/>
  <c r="G4" i="33"/>
  <c r="D4" i="33"/>
  <c r="E9" i="33" s="1"/>
  <c r="AE13" i="30"/>
  <c r="AF9" i="30"/>
  <c r="AE9" i="30"/>
  <c r="AF7" i="30"/>
  <c r="AE5" i="30"/>
  <c r="AE8" i="30" s="1"/>
  <c r="AE4" i="30"/>
  <c r="AB13" i="30"/>
  <c r="AB9" i="30"/>
  <c r="AB5" i="30"/>
  <c r="AB8" i="30" s="1"/>
  <c r="AB4" i="30"/>
  <c r="AC9" i="30" s="1"/>
  <c r="Y13" i="30"/>
  <c r="Z9" i="30"/>
  <c r="Y9" i="30"/>
  <c r="Y10" i="30" s="1"/>
  <c r="Y12" i="30" s="1"/>
  <c r="Z11" i="30" s="1"/>
  <c r="Z7" i="30"/>
  <c r="Y7" i="30"/>
  <c r="Y5" i="30"/>
  <c r="Y8" i="30" s="1"/>
  <c r="Y4" i="30"/>
  <c r="V13" i="30"/>
  <c r="V9" i="30"/>
  <c r="V10" i="30" s="1"/>
  <c r="V12" i="30" s="1"/>
  <c r="W11" i="30" s="1"/>
  <c r="W7" i="30"/>
  <c r="V5" i="30"/>
  <c r="V7" i="30" s="1"/>
  <c r="V4" i="30"/>
  <c r="W9" i="30" s="1"/>
  <c r="S13" i="30"/>
  <c r="T9" i="30"/>
  <c r="S9" i="30"/>
  <c r="S10" i="30" s="1"/>
  <c r="S12" i="30" s="1"/>
  <c r="T11" i="30" s="1"/>
  <c r="S8" i="30"/>
  <c r="T7" i="30"/>
  <c r="S7" i="30"/>
  <c r="S5" i="30"/>
  <c r="S4" i="30"/>
  <c r="P13" i="30"/>
  <c r="Q9" i="30"/>
  <c r="P9" i="30"/>
  <c r="Q7" i="30"/>
  <c r="P5" i="30"/>
  <c r="P8" i="30" s="1"/>
  <c r="P4" i="30"/>
  <c r="M13" i="30"/>
  <c r="M9" i="30"/>
  <c r="M5" i="30"/>
  <c r="M8" i="30" s="1"/>
  <c r="M4" i="30"/>
  <c r="N9" i="30" s="1"/>
  <c r="J13" i="30"/>
  <c r="K9" i="30"/>
  <c r="J9" i="30"/>
  <c r="J10" i="30" s="1"/>
  <c r="J12" i="30" s="1"/>
  <c r="K11" i="30" s="1"/>
  <c r="K15" i="30" s="1"/>
  <c r="J8" i="30"/>
  <c r="K7" i="30"/>
  <c r="J7" i="30"/>
  <c r="J5" i="30"/>
  <c r="J4" i="30"/>
  <c r="G13" i="30"/>
  <c r="H9" i="30"/>
  <c r="G9" i="30"/>
  <c r="G5" i="30"/>
  <c r="G8" i="30" s="1"/>
  <c r="G4" i="30"/>
  <c r="H7" i="30" s="1"/>
  <c r="D13" i="30"/>
  <c r="E9" i="30"/>
  <c r="D9" i="30"/>
  <c r="D8" i="30"/>
  <c r="E7" i="30"/>
  <c r="D5" i="30"/>
  <c r="D7" i="30" s="1"/>
  <c r="D4" i="30"/>
  <c r="AE13" i="25"/>
  <c r="AE9" i="25"/>
  <c r="AE5" i="25"/>
  <c r="AE8" i="25" s="1"/>
  <c r="AE4" i="25"/>
  <c r="AF9" i="25" s="1"/>
  <c r="AB13" i="25"/>
  <c r="AC9" i="25"/>
  <c r="AB9" i="25"/>
  <c r="AB8" i="25"/>
  <c r="AC7" i="25"/>
  <c r="AB5" i="25"/>
  <c r="AB7" i="25" s="1"/>
  <c r="AB4" i="25"/>
  <c r="Y13" i="25"/>
  <c r="Y9" i="25"/>
  <c r="Y5" i="25"/>
  <c r="Y7" i="25" s="1"/>
  <c r="Y4" i="25"/>
  <c r="Y8" i="25" s="1"/>
  <c r="V13" i="25"/>
  <c r="V9" i="25"/>
  <c r="W7" i="25"/>
  <c r="V5" i="25"/>
  <c r="V7" i="25" s="1"/>
  <c r="V4" i="25"/>
  <c r="W9" i="25" s="1"/>
  <c r="S13" i="25"/>
  <c r="S10" i="25"/>
  <c r="S12" i="25" s="1"/>
  <c r="T11" i="25" s="1"/>
  <c r="S9" i="25"/>
  <c r="S8" i="25"/>
  <c r="S7" i="25"/>
  <c r="S5" i="25"/>
  <c r="S4" i="25"/>
  <c r="T9" i="25" s="1"/>
  <c r="P13" i="25"/>
  <c r="P9" i="25"/>
  <c r="P5" i="25"/>
  <c r="P8" i="25" s="1"/>
  <c r="P4" i="25"/>
  <c r="Q9" i="25" s="1"/>
  <c r="M13" i="25"/>
  <c r="N9" i="25"/>
  <c r="M9" i="25"/>
  <c r="M8" i="25"/>
  <c r="N7" i="25"/>
  <c r="M7" i="25"/>
  <c r="M10" i="25" s="1"/>
  <c r="M12" i="25" s="1"/>
  <c r="N11" i="25" s="1"/>
  <c r="M5" i="25"/>
  <c r="M4" i="25"/>
  <c r="J13" i="25"/>
  <c r="J9" i="25"/>
  <c r="J5" i="25"/>
  <c r="J8" i="25" s="1"/>
  <c r="J4" i="25"/>
  <c r="K9" i="25" s="1"/>
  <c r="G13" i="25"/>
  <c r="G9" i="25"/>
  <c r="G5" i="25"/>
  <c r="G8" i="25" s="1"/>
  <c r="G4" i="25"/>
  <c r="H9" i="25" s="1"/>
  <c r="E9" i="25"/>
  <c r="E7" i="25"/>
  <c r="D12" i="31"/>
  <c r="K36" i="31"/>
  <c r="H36" i="31"/>
  <c r="H34" i="31"/>
  <c r="E30" i="31"/>
  <c r="E27" i="31"/>
  <c r="E26" i="31"/>
  <c r="E25" i="31"/>
  <c r="K20" i="31"/>
  <c r="H19" i="31"/>
  <c r="K18" i="31"/>
  <c r="H18" i="31"/>
  <c r="E18" i="31"/>
  <c r="K17" i="31"/>
  <c r="E17" i="31"/>
  <c r="AE13" i="31"/>
  <c r="AB13" i="31"/>
  <c r="Y13" i="31"/>
  <c r="V13" i="31"/>
  <c r="S13" i="31"/>
  <c r="P13" i="31"/>
  <c r="M13" i="31"/>
  <c r="G13" i="31"/>
  <c r="D13" i="31"/>
  <c r="AE9" i="31"/>
  <c r="AB9" i="31"/>
  <c r="Y9" i="31"/>
  <c r="V9" i="31"/>
  <c r="S9" i="31"/>
  <c r="S10" i="31" s="1"/>
  <c r="S12" i="31" s="1"/>
  <c r="T10" i="31" s="1"/>
  <c r="P9" i="31"/>
  <c r="M9" i="31"/>
  <c r="J9" i="31"/>
  <c r="G9" i="31"/>
  <c r="D9" i="31"/>
  <c r="AC6" i="31"/>
  <c r="Z6" i="31"/>
  <c r="W6" i="31"/>
  <c r="Q6" i="31"/>
  <c r="N6" i="31"/>
  <c r="K6" i="31"/>
  <c r="AE5" i="31"/>
  <c r="AE8" i="31" s="1"/>
  <c r="AB5" i="31"/>
  <c r="AB7" i="31" s="1"/>
  <c r="AB10" i="31" s="1"/>
  <c r="AB12" i="31" s="1"/>
  <c r="AC10" i="31" s="1"/>
  <c r="Y5" i="31"/>
  <c r="Y8" i="31" s="1"/>
  <c r="V5" i="31"/>
  <c r="V8" i="31" s="1"/>
  <c r="S5" i="31"/>
  <c r="S7" i="31" s="1"/>
  <c r="P5" i="31"/>
  <c r="P7" i="31" s="1"/>
  <c r="M5" i="31"/>
  <c r="M7" i="31" s="1"/>
  <c r="J5" i="31"/>
  <c r="J7" i="31" s="1"/>
  <c r="G5" i="31"/>
  <c r="G7" i="31" s="1"/>
  <c r="D5" i="31"/>
  <c r="D7" i="31" s="1"/>
  <c r="AE4" i="31"/>
  <c r="AF8" i="31" s="1"/>
  <c r="AB4" i="31"/>
  <c r="AC8" i="31" s="1"/>
  <c r="Y4" i="31"/>
  <c r="Z8" i="31" s="1"/>
  <c r="V4" i="31"/>
  <c r="W8" i="31" s="1"/>
  <c r="S4" i="31"/>
  <c r="T8" i="31" s="1"/>
  <c r="P4" i="31"/>
  <c r="Q8" i="31" s="1"/>
  <c r="M4" i="31"/>
  <c r="N8" i="31" s="1"/>
  <c r="J4" i="31"/>
  <c r="K8" i="31" s="1"/>
  <c r="G4" i="31"/>
  <c r="H6" i="31" s="1"/>
  <c r="D4" i="31"/>
  <c r="E6" i="31" s="1"/>
  <c r="Q35" i="30"/>
  <c r="N35" i="30"/>
  <c r="H35" i="30"/>
  <c r="E35" i="30"/>
  <c r="Q34" i="30"/>
  <c r="H34" i="30"/>
  <c r="Q33" i="30"/>
  <c r="N33" i="30"/>
  <c r="K33" i="30"/>
  <c r="H33" i="30"/>
  <c r="E33" i="30"/>
  <c r="Q32" i="30"/>
  <c r="E32" i="30"/>
  <c r="E31" i="30"/>
  <c r="K30" i="30"/>
  <c r="K29" i="30"/>
  <c r="T27" i="30"/>
  <c r="T26" i="30"/>
  <c r="T25" i="30"/>
  <c r="N21" i="30"/>
  <c r="T19" i="30"/>
  <c r="Q19" i="30"/>
  <c r="N19" i="30"/>
  <c r="E19" i="30"/>
  <c r="T18" i="30"/>
  <c r="Q18" i="30"/>
  <c r="N18" i="30"/>
  <c r="K18" i="30"/>
  <c r="H18" i="30"/>
  <c r="T17" i="30"/>
  <c r="K17" i="30"/>
  <c r="H17" i="30"/>
  <c r="E17" i="30"/>
  <c r="K3" i="8"/>
  <c r="K13" i="8"/>
  <c r="K14" i="8"/>
  <c r="K9" i="8"/>
  <c r="D5" i="25"/>
  <c r="D7" i="25" s="1"/>
  <c r="D4" i="25"/>
  <c r="E23" i="29"/>
  <c r="E21" i="29"/>
  <c r="E20" i="29"/>
  <c r="AE13" i="29"/>
  <c r="AB13" i="29"/>
  <c r="Y13" i="29"/>
  <c r="V13" i="29"/>
  <c r="S13" i="29"/>
  <c r="P13" i="29"/>
  <c r="M13" i="29"/>
  <c r="J13" i="29"/>
  <c r="G13" i="29"/>
  <c r="D13" i="29"/>
  <c r="AC12" i="29"/>
  <c r="K12" i="29"/>
  <c r="AE9" i="29"/>
  <c r="AB9" i="29"/>
  <c r="Y9" i="29"/>
  <c r="V9" i="29"/>
  <c r="S9" i="29"/>
  <c r="P9" i="29"/>
  <c r="M9" i="29"/>
  <c r="J9" i="29"/>
  <c r="G9" i="29"/>
  <c r="D9" i="29"/>
  <c r="AE5" i="29"/>
  <c r="AE8" i="29" s="1"/>
  <c r="AB5" i="29"/>
  <c r="AB8" i="29" s="1"/>
  <c r="Y5" i="29"/>
  <c r="V5" i="29"/>
  <c r="V8" i="29" s="1"/>
  <c r="S5" i="29"/>
  <c r="S7" i="29" s="1"/>
  <c r="P5" i="29"/>
  <c r="P7" i="29" s="1"/>
  <c r="M5" i="29"/>
  <c r="M7" i="29" s="1"/>
  <c r="J5" i="29"/>
  <c r="J7" i="29" s="1"/>
  <c r="G5" i="29"/>
  <c r="G7" i="29" s="1"/>
  <c r="D5" i="29"/>
  <c r="D7" i="29" s="1"/>
  <c r="AE4" i="29"/>
  <c r="AF12" i="29" s="1"/>
  <c r="AB4" i="29"/>
  <c r="Y4" i="29"/>
  <c r="Z12" i="29" s="1"/>
  <c r="V4" i="29"/>
  <c r="W12" i="29" s="1"/>
  <c r="S4" i="29"/>
  <c r="P4" i="29"/>
  <c r="Q12" i="29" s="1"/>
  <c r="M4" i="29"/>
  <c r="N12" i="29" s="1"/>
  <c r="J4" i="29"/>
  <c r="G4" i="29"/>
  <c r="H12" i="29" s="1"/>
  <c r="D4" i="29"/>
  <c r="E12" i="29" s="1"/>
  <c r="D13" i="25"/>
  <c r="D9" i="25"/>
  <c r="E37" i="35" l="1"/>
  <c r="D15" i="35" s="1"/>
  <c r="AE10" i="35"/>
  <c r="AE12" i="35" s="1"/>
  <c r="AF11" i="35" s="1"/>
  <c r="AF13" i="35" s="1"/>
  <c r="G8" i="35"/>
  <c r="Q13" i="35"/>
  <c r="M8" i="35"/>
  <c r="J8" i="35"/>
  <c r="AC9" i="35"/>
  <c r="AF9" i="35"/>
  <c r="D8" i="35"/>
  <c r="Q15" i="35"/>
  <c r="E9" i="35"/>
  <c r="N9" i="35"/>
  <c r="N15" i="35" s="1"/>
  <c r="AE8" i="35"/>
  <c r="E15" i="35"/>
  <c r="H15" i="35"/>
  <c r="N13" i="35"/>
  <c r="S15" i="35"/>
  <c r="J10" i="35"/>
  <c r="J12" i="35" s="1"/>
  <c r="K11" i="35" s="1"/>
  <c r="W15" i="35"/>
  <c r="W13" i="35"/>
  <c r="H13" i="35"/>
  <c r="AC15" i="35"/>
  <c r="AC13" i="35"/>
  <c r="V15" i="35"/>
  <c r="E13" i="35"/>
  <c r="Z15" i="35"/>
  <c r="Z13" i="35"/>
  <c r="S8" i="35"/>
  <c r="W37" i="34"/>
  <c r="V15" i="34" s="1"/>
  <c r="V8" i="35"/>
  <c r="Y8" i="35"/>
  <c r="AC37" i="34"/>
  <c r="AB15" i="34" s="1"/>
  <c r="AB8" i="35"/>
  <c r="Z37" i="34"/>
  <c r="Y15" i="34" s="1"/>
  <c r="AF37" i="34"/>
  <c r="AE15" i="34" s="1"/>
  <c r="K7" i="35"/>
  <c r="P8" i="35"/>
  <c r="N37" i="34"/>
  <c r="M15" i="34" s="1"/>
  <c r="K37" i="34"/>
  <c r="T37" i="34"/>
  <c r="T7" i="35"/>
  <c r="T13" i="35" s="1"/>
  <c r="E37" i="34"/>
  <c r="D15" i="34" s="1"/>
  <c r="H37" i="34"/>
  <c r="Q37" i="34"/>
  <c r="P15" i="34" s="1"/>
  <c r="G15" i="34"/>
  <c r="AE7" i="34"/>
  <c r="AE10" i="34" s="1"/>
  <c r="AE12" i="34" s="1"/>
  <c r="AF11" i="34" s="1"/>
  <c r="Y10" i="34"/>
  <c r="Y12" i="34" s="1"/>
  <c r="Z11" i="34" s="1"/>
  <c r="S7" i="34"/>
  <c r="S10" i="34" s="1"/>
  <c r="S12" i="34" s="1"/>
  <c r="T11" i="34" s="1"/>
  <c r="M10" i="34"/>
  <c r="M12" i="34" s="1"/>
  <c r="N11" i="34" s="1"/>
  <c r="J10" i="34"/>
  <c r="J12" i="34" s="1"/>
  <c r="K11" i="34" s="1"/>
  <c r="K13" i="34" s="1"/>
  <c r="J8" i="34"/>
  <c r="M8" i="34"/>
  <c r="Y8" i="34"/>
  <c r="D8" i="34"/>
  <c r="K9" i="34"/>
  <c r="K15" i="34" s="1"/>
  <c r="H15" i="34"/>
  <c r="V10" i="34"/>
  <c r="V12" i="34" s="1"/>
  <c r="W11" i="34" s="1"/>
  <c r="AB10" i="34"/>
  <c r="AB12" i="34" s="1"/>
  <c r="AC11" i="34" s="1"/>
  <c r="AC15" i="34" s="1"/>
  <c r="H13" i="34"/>
  <c r="N15" i="34"/>
  <c r="J15" i="34"/>
  <c r="P10" i="34"/>
  <c r="P12" i="34" s="1"/>
  <c r="Q11" i="34" s="1"/>
  <c r="Q15" i="34" s="1"/>
  <c r="Z13" i="34"/>
  <c r="Z15" i="34"/>
  <c r="AF13" i="34"/>
  <c r="AF15" i="34"/>
  <c r="S15" i="34"/>
  <c r="D10" i="34"/>
  <c r="D12" i="34" s="1"/>
  <c r="E11" i="34" s="1"/>
  <c r="W9" i="34"/>
  <c r="G8" i="34"/>
  <c r="P8" i="34"/>
  <c r="E7" i="34"/>
  <c r="E13" i="34" s="1"/>
  <c r="V8" i="34"/>
  <c r="AB8" i="34"/>
  <c r="N7" i="34"/>
  <c r="N13" i="34" s="1"/>
  <c r="H13" i="33"/>
  <c r="J7" i="33"/>
  <c r="J10" i="33" s="1"/>
  <c r="J12" i="33" s="1"/>
  <c r="K11" i="33" s="1"/>
  <c r="K15" i="33" s="1"/>
  <c r="AE10" i="33"/>
  <c r="AE12" i="33" s="1"/>
  <c r="AF11" i="33" s="1"/>
  <c r="G8" i="33"/>
  <c r="V7" i="33"/>
  <c r="V10" i="33" s="1"/>
  <c r="V12" i="33" s="1"/>
  <c r="W11" i="33" s="1"/>
  <c r="T13" i="33"/>
  <c r="AB8" i="33"/>
  <c r="D10" i="33"/>
  <c r="D12" i="33" s="1"/>
  <c r="E11" i="33" s="1"/>
  <c r="E13" i="33" s="1"/>
  <c r="Z13" i="33"/>
  <c r="AE8" i="33"/>
  <c r="P10" i="33"/>
  <c r="P12" i="33" s="1"/>
  <c r="Q11" i="33" s="1"/>
  <c r="AF9" i="33"/>
  <c r="S8" i="33"/>
  <c r="Y8" i="33"/>
  <c r="K9" i="33"/>
  <c r="T15" i="33"/>
  <c r="W13" i="33"/>
  <c r="E15" i="33"/>
  <c r="Z15" i="33"/>
  <c r="AC13" i="33"/>
  <c r="AC15" i="33"/>
  <c r="AF7" i="33"/>
  <c r="W9" i="33"/>
  <c r="M8" i="33"/>
  <c r="P8" i="33"/>
  <c r="N7" i="33"/>
  <c r="N13" i="33" s="1"/>
  <c r="Q7" i="33"/>
  <c r="AE10" i="30"/>
  <c r="AE12" i="30" s="1"/>
  <c r="AF11" i="30" s="1"/>
  <c r="AE7" i="30"/>
  <c r="AB10" i="30"/>
  <c r="AB12" i="30" s="1"/>
  <c r="AC11" i="30" s="1"/>
  <c r="AC15" i="30" s="1"/>
  <c r="AB7" i="30"/>
  <c r="AC7" i="30"/>
  <c r="Z15" i="30"/>
  <c r="Z13" i="30"/>
  <c r="W13" i="30"/>
  <c r="W15" i="30"/>
  <c r="V8" i="30"/>
  <c r="T15" i="30"/>
  <c r="T13" i="30"/>
  <c r="P7" i="30"/>
  <c r="P10" i="30" s="1"/>
  <c r="P12" i="30" s="1"/>
  <c r="Q11" i="30" s="1"/>
  <c r="M10" i="30"/>
  <c r="M12" i="30" s="1"/>
  <c r="N11" i="30" s="1"/>
  <c r="N15" i="30" s="1"/>
  <c r="M7" i="30"/>
  <c r="N7" i="30"/>
  <c r="K13" i="30"/>
  <c r="G7" i="30"/>
  <c r="G10" i="30" s="1"/>
  <c r="G12" i="30" s="1"/>
  <c r="H11" i="30" s="1"/>
  <c r="D10" i="30"/>
  <c r="D12" i="30" s="1"/>
  <c r="E11" i="30" s="1"/>
  <c r="E15" i="30" s="1"/>
  <c r="E13" i="30"/>
  <c r="AE7" i="25"/>
  <c r="AE10" i="25" s="1"/>
  <c r="AE12" i="25" s="1"/>
  <c r="AF11" i="25" s="1"/>
  <c r="AF15" i="25" s="1"/>
  <c r="AF7" i="25"/>
  <c r="AB10" i="25"/>
  <c r="AB12" i="25" s="1"/>
  <c r="AC11" i="25" s="1"/>
  <c r="Y10" i="25"/>
  <c r="Y12" i="25" s="1"/>
  <c r="Z11" i="25" s="1"/>
  <c r="Z15" i="25" s="1"/>
  <c r="Z7" i="25"/>
  <c r="Z13" i="25" s="1"/>
  <c r="Z9" i="25"/>
  <c r="W13" i="25"/>
  <c r="V10" i="25"/>
  <c r="V12" i="25" s="1"/>
  <c r="W11" i="25" s="1"/>
  <c r="W15" i="25" s="1"/>
  <c r="V8" i="25"/>
  <c r="T15" i="25"/>
  <c r="T7" i="25"/>
  <c r="T13" i="25" s="1"/>
  <c r="P7" i="25"/>
  <c r="P10" i="25" s="1"/>
  <c r="P12" i="25" s="1"/>
  <c r="Q11" i="25" s="1"/>
  <c r="Q15" i="25" s="1"/>
  <c r="Q7" i="25"/>
  <c r="N15" i="25"/>
  <c r="N13" i="25"/>
  <c r="J7" i="25"/>
  <c r="J10" i="25" s="1"/>
  <c r="J12" i="25" s="1"/>
  <c r="K11" i="25" s="1"/>
  <c r="K15" i="25" s="1"/>
  <c r="K7" i="25"/>
  <c r="G7" i="25"/>
  <c r="G10" i="25" s="1"/>
  <c r="G12" i="25" s="1"/>
  <c r="H11" i="25" s="1"/>
  <c r="H15" i="25" s="1"/>
  <c r="H7" i="25"/>
  <c r="V7" i="31"/>
  <c r="Y7" i="31"/>
  <c r="Y10" i="31" s="1"/>
  <c r="Y12" i="31" s="1"/>
  <c r="Z10" i="31" s="1"/>
  <c r="Z12" i="31" s="1"/>
  <c r="AE7" i="31"/>
  <c r="AE10" i="31" s="1"/>
  <c r="AE12" i="31" s="1"/>
  <c r="AF10" i="31" s="1"/>
  <c r="V10" i="31"/>
  <c r="V12" i="31" s="1"/>
  <c r="W10" i="31" s="1"/>
  <c r="G10" i="31"/>
  <c r="G12" i="31" s="1"/>
  <c r="H10" i="31" s="1"/>
  <c r="J10" i="31"/>
  <c r="J12" i="31" s="1"/>
  <c r="K10" i="31" s="1"/>
  <c r="K12" i="31" s="1"/>
  <c r="M10" i="31"/>
  <c r="M12" i="31" s="1"/>
  <c r="N10" i="31" s="1"/>
  <c r="N12" i="31" s="1"/>
  <c r="P10" i="31"/>
  <c r="P12" i="31" s="1"/>
  <c r="Q10" i="31" s="1"/>
  <c r="Q14" i="31" s="1"/>
  <c r="W14" i="31"/>
  <c r="T6" i="31"/>
  <c r="T14" i="31" s="1"/>
  <c r="AC14" i="31"/>
  <c r="D8" i="31"/>
  <c r="G8" i="31"/>
  <c r="H8" i="31"/>
  <c r="E8" i="31"/>
  <c r="H14" i="31"/>
  <c r="K14" i="31"/>
  <c r="AB8" i="31"/>
  <c r="N14" i="31"/>
  <c r="T12" i="31"/>
  <c r="W12" i="31"/>
  <c r="H12" i="31"/>
  <c r="Z14" i="31"/>
  <c r="AC12" i="31"/>
  <c r="D10" i="31"/>
  <c r="E10" i="31" s="1"/>
  <c r="J8" i="31"/>
  <c r="P8" i="31"/>
  <c r="S8" i="31"/>
  <c r="AF6" i="31"/>
  <c r="AF12" i="31" s="1"/>
  <c r="M8" i="31"/>
  <c r="J10" i="29"/>
  <c r="J12" i="29" s="1"/>
  <c r="D10" i="25"/>
  <c r="AB7" i="29"/>
  <c r="AB10" i="29"/>
  <c r="AB12" i="29" s="1"/>
  <c r="D10" i="29"/>
  <c r="D12" i="29" s="1"/>
  <c r="S8" i="29"/>
  <c r="G10" i="29"/>
  <c r="G12" i="29" s="1"/>
  <c r="M10" i="29"/>
  <c r="M12" i="29" s="1"/>
  <c r="P10" i="29"/>
  <c r="P12" i="29" s="1"/>
  <c r="S10" i="29"/>
  <c r="S12" i="29" s="1"/>
  <c r="M8" i="29"/>
  <c r="T12" i="29"/>
  <c r="Y8" i="29"/>
  <c r="P8" i="29"/>
  <c r="G8" i="29"/>
  <c r="J8" i="29"/>
  <c r="V7" i="29"/>
  <c r="V10" i="29" s="1"/>
  <c r="V12" i="29" s="1"/>
  <c r="Y7" i="29"/>
  <c r="Y10" i="29" s="1"/>
  <c r="Y12" i="29" s="1"/>
  <c r="AE7" i="29"/>
  <c r="AE10" i="29" s="1"/>
  <c r="AE12" i="29" s="1"/>
  <c r="D8" i="29"/>
  <c r="D8" i="25"/>
  <c r="AF15" i="35" l="1"/>
  <c r="K13" i="35"/>
  <c r="K15" i="35"/>
  <c r="T15" i="35"/>
  <c r="T15" i="34"/>
  <c r="T13" i="34"/>
  <c r="Q13" i="34"/>
  <c r="W15" i="34"/>
  <c r="E15" i="34"/>
  <c r="AC13" i="34"/>
  <c r="W13" i="34"/>
  <c r="K13" i="33"/>
  <c r="W15" i="33"/>
  <c r="AF13" i="33"/>
  <c r="Q13" i="33"/>
  <c r="N15" i="33"/>
  <c r="Q15" i="33"/>
  <c r="AF15" i="33"/>
  <c r="AF13" i="30"/>
  <c r="AF15" i="30"/>
  <c r="AC13" i="30"/>
  <c r="Q15" i="30"/>
  <c r="Q13" i="30"/>
  <c r="N13" i="30"/>
  <c r="H15" i="30"/>
  <c r="H13" i="30"/>
  <c r="AF13" i="25"/>
  <c r="AC13" i="25"/>
  <c r="AC15" i="25"/>
  <c r="Q13" i="25"/>
  <c r="K13" i="25"/>
  <c r="H13" i="25"/>
  <c r="E14" i="31"/>
  <c r="E12" i="31"/>
  <c r="Q12" i="31"/>
  <c r="AF14" i="31"/>
  <c r="D12" i="25"/>
  <c r="E11" i="25" s="1"/>
  <c r="F12" i="13"/>
  <c r="F99" i="13"/>
  <c r="F100" i="13"/>
  <c r="F101" i="13"/>
  <c r="F102" i="13"/>
  <c r="F103" i="13"/>
  <c r="F104" i="13"/>
  <c r="F105" i="13"/>
  <c r="F106" i="13"/>
  <c r="F107" i="13"/>
  <c r="F108" i="13"/>
  <c r="F109" i="13"/>
  <c r="F110" i="13"/>
  <c r="F111" i="13"/>
  <c r="F112" i="13"/>
  <c r="F113" i="13"/>
  <c r="F114" i="13"/>
  <c r="F115" i="13"/>
  <c r="F116" i="13"/>
  <c r="F117" i="13"/>
  <c r="F118" i="13"/>
  <c r="F119" i="13"/>
  <c r="F120" i="13"/>
  <c r="F121" i="1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F148" i="13"/>
  <c r="F149" i="13"/>
  <c r="F150" i="13"/>
  <c r="F91" i="13"/>
  <c r="F40" i="13"/>
  <c r="F39" i="13"/>
  <c r="F25" i="13"/>
  <c r="F15" i="13"/>
  <c r="F22" i="13"/>
  <c r="K4" i="8"/>
  <c r="N4" i="8"/>
  <c r="M4" i="8"/>
  <c r="F3" i="13"/>
  <c r="F62" i="13"/>
  <c r="F63" i="13"/>
  <c r="F64" i="13"/>
  <c r="F92" i="13"/>
  <c r="F43" i="13"/>
  <c r="F30" i="13"/>
  <c r="F6" i="13"/>
  <c r="F20" i="13"/>
  <c r="F2" i="13"/>
  <c r="F48" i="13"/>
  <c r="F45" i="13"/>
  <c r="F80" i="13"/>
  <c r="F90" i="13"/>
  <c r="F44" i="13"/>
  <c r="F46" i="13"/>
  <c r="F29" i="13"/>
  <c r="F73" i="13"/>
  <c r="F49" i="13"/>
  <c r="F47" i="13"/>
  <c r="F16" i="13"/>
  <c r="F94" i="13"/>
  <c r="F10" i="13"/>
  <c r="F11" i="13"/>
  <c r="F8" i="13"/>
  <c r="F31" i="13"/>
  <c r="F38" i="13"/>
  <c r="F13" i="13"/>
  <c r="F85" i="13"/>
  <c r="F86" i="13"/>
  <c r="F95" i="13"/>
  <c r="F88" i="13"/>
  <c r="F87" i="13"/>
  <c r="F81" i="13"/>
  <c r="F82" i="13"/>
  <c r="F83" i="13"/>
  <c r="F84" i="13"/>
  <c r="F61" i="13"/>
  <c r="F60" i="13"/>
  <c r="F21" i="13"/>
  <c r="F26" i="13"/>
  <c r="F19" i="13"/>
  <c r="F27" i="13"/>
  <c r="F93" i="13"/>
  <c r="F24" i="13"/>
  <c r="F17" i="13"/>
  <c r="F23" i="13"/>
  <c r="F18" i="13"/>
  <c r="F98" i="13"/>
  <c r="F97" i="13"/>
  <c r="F72" i="13"/>
  <c r="F76" i="13"/>
  <c r="F75" i="13"/>
  <c r="F74" i="13"/>
  <c r="F78" i="13"/>
  <c r="F77" i="13"/>
  <c r="F14" i="13"/>
  <c r="F50" i="13"/>
  <c r="F56" i="13"/>
  <c r="F54" i="13"/>
  <c r="F55" i="13"/>
  <c r="F53" i="13"/>
  <c r="F28" i="13"/>
  <c r="F57" i="13"/>
  <c r="F52" i="13"/>
  <c r="F51" i="13"/>
  <c r="F58" i="13"/>
  <c r="F65" i="13"/>
  <c r="F79" i="13"/>
  <c r="F71" i="13"/>
  <c r="F69" i="13"/>
  <c r="F70" i="13"/>
  <c r="F67" i="13"/>
  <c r="F66" i="13"/>
  <c r="F68" i="13"/>
  <c r="F89" i="13"/>
  <c r="F9" i="13"/>
  <c r="F7" i="13"/>
  <c r="F59" i="13"/>
  <c r="F34" i="13"/>
  <c r="F32" i="13"/>
  <c r="F42" i="13"/>
  <c r="F41" i="13"/>
  <c r="F37" i="13"/>
  <c r="F4" i="13"/>
  <c r="F5" i="13"/>
  <c r="B96" i="13"/>
  <c r="F96" i="13" s="1"/>
  <c r="B36" i="13"/>
  <c r="F36" i="13" s="1"/>
  <c r="B35" i="13"/>
  <c r="F35" i="13" s="1"/>
  <c r="B33" i="13"/>
  <c r="F33" i="13" s="1"/>
  <c r="M12" i="8"/>
  <c r="N12" i="8"/>
  <c r="M2" i="8"/>
  <c r="N2" i="8"/>
  <c r="M8" i="8"/>
  <c r="N8" i="8"/>
  <c r="M7" i="8"/>
  <c r="N7" i="8"/>
  <c r="N13" i="8"/>
  <c r="M13" i="8"/>
  <c r="K7" i="8"/>
  <c r="K12" i="8"/>
  <c r="K8" i="8"/>
  <c r="K2" i="8"/>
  <c r="AF36" i="33" l="1"/>
  <c r="T34" i="33"/>
  <c r="H32" i="33"/>
  <c r="Z29" i="33"/>
  <c r="N27" i="33"/>
  <c r="AF24" i="33"/>
  <c r="T22" i="33"/>
  <c r="H20" i="33"/>
  <c r="Z17" i="33"/>
  <c r="Z36" i="31"/>
  <c r="N34" i="31"/>
  <c r="AF31" i="31"/>
  <c r="T29" i="31"/>
  <c r="H27" i="31"/>
  <c r="Z24" i="31"/>
  <c r="N22" i="31"/>
  <c r="AF19" i="31"/>
  <c r="T17" i="31"/>
  <c r="AC34" i="30"/>
  <c r="E30" i="30"/>
  <c r="W27" i="30"/>
  <c r="K25" i="30"/>
  <c r="AC22" i="30"/>
  <c r="Q20" i="30"/>
  <c r="E18" i="30"/>
  <c r="AF23" i="25"/>
  <c r="AC19" i="25"/>
  <c r="W35" i="25"/>
  <c r="T31" i="25"/>
  <c r="Q27" i="25"/>
  <c r="N23" i="25"/>
  <c r="K19" i="25"/>
  <c r="E35" i="29"/>
  <c r="W32" i="29"/>
  <c r="K30" i="29"/>
  <c r="AC27" i="29"/>
  <c r="Q25" i="29"/>
  <c r="W20" i="29"/>
  <c r="K18" i="29"/>
  <c r="E31" i="25"/>
  <c r="Q34" i="33"/>
  <c r="E32" i="33"/>
  <c r="W29" i="33"/>
  <c r="K27" i="33"/>
  <c r="AC24" i="33"/>
  <c r="Q22" i="33"/>
  <c r="E20" i="33"/>
  <c r="W17" i="33"/>
  <c r="W36" i="31"/>
  <c r="AC31" i="31"/>
  <c r="Q29" i="31"/>
  <c r="W24" i="31"/>
  <c r="AC19" i="31"/>
  <c r="Z34" i="30"/>
  <c r="AF29" i="30"/>
  <c r="Z22" i="30"/>
  <c r="AF17" i="30"/>
  <c r="AC18" i="25"/>
  <c r="Q26" i="25"/>
  <c r="K18" i="25"/>
  <c r="T32" i="29"/>
  <c r="AF22" i="29"/>
  <c r="H18" i="29"/>
  <c r="AC36" i="33"/>
  <c r="K34" i="31"/>
  <c r="K22" i="31"/>
  <c r="Q17" i="31"/>
  <c r="N32" i="30"/>
  <c r="H25" i="30"/>
  <c r="N20" i="30"/>
  <c r="AF22" i="25"/>
  <c r="W34" i="25"/>
  <c r="T30" i="25"/>
  <c r="N22" i="25"/>
  <c r="AF34" i="29"/>
  <c r="H30" i="29"/>
  <c r="Z27" i="29"/>
  <c r="N25" i="29"/>
  <c r="T20" i="29"/>
  <c r="Z36" i="33"/>
  <c r="N34" i="33"/>
  <c r="AF31" i="33"/>
  <c r="T29" i="33"/>
  <c r="H27" i="33"/>
  <c r="Z24" i="33"/>
  <c r="N22" i="33"/>
  <c r="AF19" i="33"/>
  <c r="T17" i="33"/>
  <c r="T36" i="31"/>
  <c r="Z31" i="31"/>
  <c r="N29" i="31"/>
  <c r="AF26" i="31"/>
  <c r="T24" i="31"/>
  <c r="H22" i="31"/>
  <c r="Z19" i="31"/>
  <c r="N17" i="31"/>
  <c r="W34" i="30"/>
  <c r="K32" i="30"/>
  <c r="AC29" i="30"/>
  <c r="Q27" i="30"/>
  <c r="E25" i="30"/>
  <c r="W22" i="30"/>
  <c r="K20" i="30"/>
  <c r="AC17" i="30"/>
  <c r="AF21" i="25"/>
  <c r="AC17" i="25"/>
  <c r="W33" i="25"/>
  <c r="T29" i="25"/>
  <c r="Q25" i="25"/>
  <c r="N21" i="25"/>
  <c r="K17" i="25"/>
  <c r="AC34" i="29"/>
  <c r="Q32" i="29"/>
  <c r="E30" i="29"/>
  <c r="W27" i="29"/>
  <c r="W36" i="33"/>
  <c r="K34" i="33"/>
  <c r="AC31" i="33"/>
  <c r="Q29" i="33"/>
  <c r="W24" i="33"/>
  <c r="K22" i="33"/>
  <c r="AC19" i="33"/>
  <c r="Q17" i="33"/>
  <c r="Q36" i="31"/>
  <c r="E34" i="31"/>
  <c r="W31" i="31"/>
  <c r="K29" i="31"/>
  <c r="AC26" i="31"/>
  <c r="Q24" i="31"/>
  <c r="E22" i="31"/>
  <c r="W19" i="31"/>
  <c r="AF36" i="30"/>
  <c r="T34" i="30"/>
  <c r="H32" i="30"/>
  <c r="Z29" i="30"/>
  <c r="N27" i="30"/>
  <c r="T36" i="33"/>
  <c r="H34" i="33"/>
  <c r="Z31" i="33"/>
  <c r="N29" i="33"/>
  <c r="AF26" i="33"/>
  <c r="T24" i="33"/>
  <c r="H22" i="33"/>
  <c r="Z19" i="33"/>
  <c r="N17" i="33"/>
  <c r="N36" i="31"/>
  <c r="AF33" i="31"/>
  <c r="T31" i="31"/>
  <c r="H29" i="31"/>
  <c r="Z26" i="31"/>
  <c r="N24" i="31"/>
  <c r="AF21" i="31"/>
  <c r="T19" i="31"/>
  <c r="H17" i="31"/>
  <c r="AC36" i="30"/>
  <c r="W29" i="30"/>
  <c r="K27" i="30"/>
  <c r="AC24" i="30"/>
  <c r="Q22" i="30"/>
  <c r="E20" i="30"/>
  <c r="Q36" i="33"/>
  <c r="E34" i="33"/>
  <c r="W31" i="33"/>
  <c r="K29" i="33"/>
  <c r="AC26" i="33"/>
  <c r="Q24" i="33"/>
  <c r="E22" i="33"/>
  <c r="W19" i="33"/>
  <c r="K17" i="33"/>
  <c r="AC33" i="31"/>
  <c r="Q31" i="31"/>
  <c r="E29" i="31"/>
  <c r="W26" i="31"/>
  <c r="K24" i="31"/>
  <c r="AC21" i="31"/>
  <c r="Q19" i="31"/>
  <c r="Z36" i="30"/>
  <c r="N34" i="30"/>
  <c r="AF31" i="30"/>
  <c r="T29" i="30"/>
  <c r="H27" i="30"/>
  <c r="Z24" i="30"/>
  <c r="N22" i="30"/>
  <c r="AF19" i="30"/>
  <c r="AF18" i="25"/>
  <c r="Z34" i="25"/>
  <c r="W30" i="25"/>
  <c r="T26" i="25"/>
  <c r="Q22" i="25"/>
  <c r="N18" i="25"/>
  <c r="H34" i="25"/>
  <c r="AF36" i="29"/>
  <c r="T34" i="29"/>
  <c r="H32" i="29"/>
  <c r="Z29" i="29"/>
  <c r="N27" i="29"/>
  <c r="AF24" i="29"/>
  <c r="T22" i="29"/>
  <c r="H20" i="29"/>
  <c r="Z17" i="29"/>
  <c r="E26" i="25"/>
  <c r="AC33" i="33"/>
  <c r="E29" i="33"/>
  <c r="W26" i="33"/>
  <c r="AC21" i="33"/>
  <c r="E17" i="33"/>
  <c r="W33" i="31"/>
  <c r="Q26" i="31"/>
  <c r="K19" i="31"/>
  <c r="AF26" i="30"/>
  <c r="H22" i="30"/>
  <c r="AC36" i="25"/>
  <c r="W28" i="25"/>
  <c r="K36" i="25"/>
  <c r="N34" i="29"/>
  <c r="T29" i="29"/>
  <c r="Z24" i="29"/>
  <c r="T17" i="29"/>
  <c r="Z21" i="30"/>
  <c r="H28" i="25"/>
  <c r="T19" i="29"/>
  <c r="N36" i="33"/>
  <c r="AF33" i="33"/>
  <c r="T31" i="33"/>
  <c r="H29" i="33"/>
  <c r="Z26" i="33"/>
  <c r="N24" i="33"/>
  <c r="AF21" i="33"/>
  <c r="T19" i="33"/>
  <c r="H17" i="33"/>
  <c r="Z33" i="31"/>
  <c r="N31" i="31"/>
  <c r="AF28" i="31"/>
  <c r="T26" i="31"/>
  <c r="H24" i="31"/>
  <c r="Z21" i="31"/>
  <c r="N19" i="31"/>
  <c r="W36" i="30"/>
  <c r="K34" i="30"/>
  <c r="AC31" i="30"/>
  <c r="Q29" i="30"/>
  <c r="E27" i="30"/>
  <c r="W24" i="30"/>
  <c r="K22" i="30"/>
  <c r="AC19" i="30"/>
  <c r="Q17" i="30"/>
  <c r="AF17" i="25"/>
  <c r="Z33" i="25"/>
  <c r="W29" i="25"/>
  <c r="T25" i="25"/>
  <c r="Q21" i="25"/>
  <c r="N17" i="25"/>
  <c r="H33" i="25"/>
  <c r="AC36" i="29"/>
  <c r="Q34" i="29"/>
  <c r="E32" i="29"/>
  <c r="W29" i="29"/>
  <c r="K27" i="29"/>
  <c r="AC24" i="29"/>
  <c r="Q22" i="29"/>
  <c r="W17" i="29"/>
  <c r="E25" i="25"/>
  <c r="Q31" i="33"/>
  <c r="K24" i="33"/>
  <c r="Q19" i="33"/>
  <c r="E36" i="31"/>
  <c r="K31" i="31"/>
  <c r="AC28" i="31"/>
  <c r="W21" i="31"/>
  <c r="T36" i="30"/>
  <c r="N29" i="30"/>
  <c r="T24" i="30"/>
  <c r="Z19" i="30"/>
  <c r="Z32" i="25"/>
  <c r="Q20" i="25"/>
  <c r="H32" i="25"/>
  <c r="AF31" i="29"/>
  <c r="N22" i="29"/>
  <c r="H29" i="29"/>
  <c r="K36" i="33"/>
  <c r="E24" i="31"/>
  <c r="Z31" i="30"/>
  <c r="N17" i="30"/>
  <c r="T24" i="25"/>
  <c r="Z36" i="29"/>
  <c r="H27" i="29"/>
  <c r="AF19" i="29"/>
  <c r="E24" i="25"/>
  <c r="Z28" i="25"/>
  <c r="K32" i="25"/>
  <c r="AF33" i="29"/>
  <c r="AF21" i="29"/>
  <c r="H36" i="33"/>
  <c r="Z33" i="33"/>
  <c r="N31" i="33"/>
  <c r="AF28" i="33"/>
  <c r="T26" i="33"/>
  <c r="Z21" i="33"/>
  <c r="N19" i="33"/>
  <c r="AF35" i="31"/>
  <c r="T33" i="31"/>
  <c r="H31" i="31"/>
  <c r="Z28" i="31"/>
  <c r="N26" i="31"/>
  <c r="AF23" i="31"/>
  <c r="T21" i="31"/>
  <c r="Q36" i="30"/>
  <c r="E34" i="30"/>
  <c r="W31" i="30"/>
  <c r="AC26" i="30"/>
  <c r="Q24" i="30"/>
  <c r="E22" i="30"/>
  <c r="W19" i="30"/>
  <c r="AC35" i="25"/>
  <c r="Z31" i="25"/>
  <c r="W27" i="25"/>
  <c r="T23" i="25"/>
  <c r="Q19" i="25"/>
  <c r="K35" i="25"/>
  <c r="H31" i="25"/>
  <c r="W36" i="29"/>
  <c r="K34" i="29"/>
  <c r="AC31" i="29"/>
  <c r="Q29" i="29"/>
  <c r="E27" i="29"/>
  <c r="W24" i="29"/>
  <c r="K22" i="29"/>
  <c r="AC19" i="29"/>
  <c r="Q17" i="29"/>
  <c r="E23" i="25"/>
  <c r="H31" i="33"/>
  <c r="AF23" i="33"/>
  <c r="H19" i="33"/>
  <c r="N33" i="31"/>
  <c r="T28" i="31"/>
  <c r="Z23" i="31"/>
  <c r="AF18" i="31"/>
  <c r="AC33" i="30"/>
  <c r="E29" i="30"/>
  <c r="AC21" i="30"/>
  <c r="Z29" i="25"/>
  <c r="K33" i="25"/>
  <c r="E34" i="29"/>
  <c r="AC26" i="29"/>
  <c r="W19" i="29"/>
  <c r="E21" i="25"/>
  <c r="T20" i="25"/>
  <c r="Z26" i="29"/>
  <c r="H17" i="29"/>
  <c r="E36" i="33"/>
  <c r="W33" i="33"/>
  <c r="K31" i="33"/>
  <c r="AC28" i="33"/>
  <c r="Q26" i="33"/>
  <c r="E24" i="33"/>
  <c r="W21" i="33"/>
  <c r="K19" i="33"/>
  <c r="AC35" i="31"/>
  <c r="Q33" i="31"/>
  <c r="E31" i="31"/>
  <c r="W28" i="31"/>
  <c r="K26" i="31"/>
  <c r="AC23" i="31"/>
  <c r="Q21" i="31"/>
  <c r="E19" i="31"/>
  <c r="N36" i="30"/>
  <c r="AF33" i="30"/>
  <c r="T31" i="30"/>
  <c r="H29" i="30"/>
  <c r="Z26" i="30"/>
  <c r="N24" i="30"/>
  <c r="AF21" i="30"/>
  <c r="AC34" i="25"/>
  <c r="Z30" i="25"/>
  <c r="W26" i="25"/>
  <c r="T22" i="25"/>
  <c r="Q18" i="25"/>
  <c r="K34" i="25"/>
  <c r="H30" i="25"/>
  <c r="T36" i="29"/>
  <c r="H34" i="29"/>
  <c r="Z31" i="29"/>
  <c r="N29" i="29"/>
  <c r="AF26" i="29"/>
  <c r="T24" i="29"/>
  <c r="H22" i="29"/>
  <c r="Z19" i="29"/>
  <c r="N17" i="29"/>
  <c r="E22" i="25"/>
  <c r="T33" i="33"/>
  <c r="Z28" i="33"/>
  <c r="N26" i="33"/>
  <c r="T21" i="33"/>
  <c r="Z35" i="31"/>
  <c r="AF30" i="31"/>
  <c r="H26" i="31"/>
  <c r="N21" i="31"/>
  <c r="K36" i="30"/>
  <c r="Q31" i="30"/>
  <c r="W26" i="30"/>
  <c r="AC33" i="25"/>
  <c r="W25" i="25"/>
  <c r="Q17" i="25"/>
  <c r="H29" i="25"/>
  <c r="W31" i="29"/>
  <c r="Q24" i="29"/>
  <c r="K17" i="29"/>
  <c r="N31" i="30"/>
  <c r="W24" i="25"/>
  <c r="T31" i="29"/>
  <c r="AF35" i="33"/>
  <c r="K24" i="30"/>
  <c r="T21" i="25"/>
  <c r="Q36" i="29"/>
  <c r="K29" i="29"/>
  <c r="E22" i="29"/>
  <c r="Z33" i="30"/>
  <c r="AF36" i="25"/>
  <c r="N24" i="29"/>
  <c r="AC35" i="33"/>
  <c r="Q33" i="33"/>
  <c r="E31" i="33"/>
  <c r="W28" i="33"/>
  <c r="K26" i="33"/>
  <c r="AC23" i="33"/>
  <c r="Q21" i="33"/>
  <c r="E19" i="33"/>
  <c r="W35" i="31"/>
  <c r="K33" i="31"/>
  <c r="AC30" i="31"/>
  <c r="Q28" i="31"/>
  <c r="W23" i="31"/>
  <c r="K21" i="31"/>
  <c r="AC18" i="31"/>
  <c r="H36" i="30"/>
  <c r="AF28" i="30"/>
  <c r="H24" i="30"/>
  <c r="AC32" i="25"/>
  <c r="N36" i="25"/>
  <c r="N36" i="29"/>
  <c r="Z35" i="33"/>
  <c r="N33" i="33"/>
  <c r="AF30" i="33"/>
  <c r="T28" i="33"/>
  <c r="H26" i="33"/>
  <c r="Z23" i="33"/>
  <c r="N21" i="33"/>
  <c r="AF18" i="33"/>
  <c r="T35" i="31"/>
  <c r="H33" i="31"/>
  <c r="Z30" i="31"/>
  <c r="N28" i="31"/>
  <c r="AF25" i="31"/>
  <c r="T23" i="31"/>
  <c r="H21" i="31"/>
  <c r="Z18" i="31"/>
  <c r="E36" i="30"/>
  <c r="W33" i="30"/>
  <c r="K31" i="30"/>
  <c r="AC28" i="30"/>
  <c r="Q26" i="30"/>
  <c r="E24" i="30"/>
  <c r="W21" i="30"/>
  <c r="K19" i="30"/>
  <c r="AF35" i="25"/>
  <c r="AC31" i="25"/>
  <c r="Z27" i="25"/>
  <c r="W23" i="25"/>
  <c r="T19" i="25"/>
  <c r="N35" i="25"/>
  <c r="K31" i="25"/>
  <c r="H27" i="25"/>
  <c r="K36" i="29"/>
  <c r="AC33" i="29"/>
  <c r="Q31" i="29"/>
  <c r="E29" i="29"/>
  <c r="W26" i="29"/>
  <c r="K24" i="29"/>
  <c r="AC21" i="29"/>
  <c r="Q19" i="29"/>
  <c r="N35" i="33"/>
  <c r="AF32" i="33"/>
  <c r="T30" i="33"/>
  <c r="H28" i="33"/>
  <c r="Z25" i="33"/>
  <c r="N23" i="33"/>
  <c r="AF20" i="33"/>
  <c r="T18" i="33"/>
  <c r="H35" i="31"/>
  <c r="Z32" i="31"/>
  <c r="N30" i="31"/>
  <c r="AF27" i="31"/>
  <c r="T25" i="31"/>
  <c r="H23" i="31"/>
  <c r="Z20" i="31"/>
  <c r="N18" i="31"/>
  <c r="W35" i="30"/>
  <c r="AC30" i="30"/>
  <c r="Q28" i="30"/>
  <c r="E26" i="30"/>
  <c r="W23" i="30"/>
  <c r="K21" i="30"/>
  <c r="AC18" i="30"/>
  <c r="AF31" i="25"/>
  <c r="AC27" i="25"/>
  <c r="Z23" i="25"/>
  <c r="W19" i="25"/>
  <c r="Q35" i="25"/>
  <c r="N31" i="25"/>
  <c r="K27" i="25"/>
  <c r="H23" i="25"/>
  <c r="AC35" i="29"/>
  <c r="Q33" i="29"/>
  <c r="E31" i="29"/>
  <c r="W28" i="29"/>
  <c r="K26" i="29"/>
  <c r="AC23" i="29"/>
  <c r="Q21" i="29"/>
  <c r="E19" i="29"/>
  <c r="K35" i="33"/>
  <c r="AC32" i="33"/>
  <c r="Q30" i="33"/>
  <c r="W25" i="33"/>
  <c r="K23" i="33"/>
  <c r="AC20" i="33"/>
  <c r="Q18" i="33"/>
  <c r="E35" i="31"/>
  <c r="W32" i="31"/>
  <c r="K30" i="31"/>
  <c r="AC27" i="31"/>
  <c r="Q25" i="31"/>
  <c r="E23" i="31"/>
  <c r="W20" i="31"/>
  <c r="T35" i="30"/>
  <c r="Z30" i="30"/>
  <c r="N28" i="30"/>
  <c r="AF25" i="30"/>
  <c r="T23" i="30"/>
  <c r="H21" i="30"/>
  <c r="Z18" i="30"/>
  <c r="AF30" i="25"/>
  <c r="AC26" i="25"/>
  <c r="Z22" i="25"/>
  <c r="W18" i="25"/>
  <c r="Q34" i="25"/>
  <c r="N30" i="25"/>
  <c r="K26" i="25"/>
  <c r="H22" i="25"/>
  <c r="Z35" i="29"/>
  <c r="W35" i="33"/>
  <c r="E30" i="33"/>
  <c r="W23" i="33"/>
  <c r="E18" i="33"/>
  <c r="AF34" i="31"/>
  <c r="W29" i="31"/>
  <c r="AF22" i="31"/>
  <c r="Z17" i="31"/>
  <c r="H26" i="30"/>
  <c r="Z20" i="30"/>
  <c r="AF32" i="25"/>
  <c r="Z20" i="25"/>
  <c r="Q30" i="25"/>
  <c r="K20" i="25"/>
  <c r="K35" i="29"/>
  <c r="Q30" i="29"/>
  <c r="W25" i="29"/>
  <c r="H21" i="29"/>
  <c r="E33" i="25"/>
  <c r="Z32" i="29"/>
  <c r="W25" i="31"/>
  <c r="Z18" i="29"/>
  <c r="AC18" i="33"/>
  <c r="E36" i="29"/>
  <c r="AC32" i="30"/>
  <c r="E18" i="29"/>
  <c r="W18" i="33"/>
  <c r="Q36" i="25"/>
  <c r="N35" i="31"/>
  <c r="K22" i="25"/>
  <c r="H18" i="33"/>
  <c r="Q31" i="25"/>
  <c r="T35" i="33"/>
  <c r="AF29" i="33"/>
  <c r="T23" i="33"/>
  <c r="AF17" i="33"/>
  <c r="AC34" i="31"/>
  <c r="K28" i="31"/>
  <c r="AC22" i="31"/>
  <c r="W17" i="31"/>
  <c r="AF35" i="30"/>
  <c r="H31" i="30"/>
  <c r="AC25" i="30"/>
  <c r="W20" i="30"/>
  <c r="AF29" i="25"/>
  <c r="Z19" i="25"/>
  <c r="Q29" i="25"/>
  <c r="H36" i="25"/>
  <c r="H35" i="29"/>
  <c r="N30" i="29"/>
  <c r="T25" i="29"/>
  <c r="E32" i="25"/>
  <c r="E30" i="25"/>
  <c r="H20" i="30"/>
  <c r="W34" i="29"/>
  <c r="AC20" i="29"/>
  <c r="E29" i="25"/>
  <c r="H20" i="31"/>
  <c r="T32" i="33"/>
  <c r="H23" i="30"/>
  <c r="Q18" i="31"/>
  <c r="Z18" i="33"/>
  <c r="Z21" i="29"/>
  <c r="K24" i="25"/>
  <c r="N26" i="30"/>
  <c r="W30" i="29"/>
  <c r="K21" i="25"/>
  <c r="Q35" i="33"/>
  <c r="AC29" i="33"/>
  <c r="Q23" i="33"/>
  <c r="AC17" i="33"/>
  <c r="Z34" i="31"/>
  <c r="H28" i="31"/>
  <c r="Z22" i="31"/>
  <c r="AC35" i="30"/>
  <c r="Z25" i="30"/>
  <c r="T20" i="30"/>
  <c r="AF28" i="25"/>
  <c r="Z18" i="25"/>
  <c r="Q28" i="25"/>
  <c r="H35" i="25"/>
  <c r="Z34" i="29"/>
  <c r="AF29" i="29"/>
  <c r="K25" i="29"/>
  <c r="AF20" i="29"/>
  <c r="AF30" i="30"/>
  <c r="Q24" i="25"/>
  <c r="AC29" i="29"/>
  <c r="Z20" i="29"/>
  <c r="AC23" i="25"/>
  <c r="E32" i="31"/>
  <c r="H26" i="29"/>
  <c r="W32" i="30"/>
  <c r="AC17" i="29"/>
  <c r="AC29" i="31"/>
  <c r="N21" i="29"/>
  <c r="T30" i="29"/>
  <c r="H35" i="33"/>
  <c r="Q28" i="33"/>
  <c r="W34" i="31"/>
  <c r="E28" i="31"/>
  <c r="W22" i="31"/>
  <c r="Z35" i="30"/>
  <c r="W25" i="30"/>
  <c r="AF27" i="25"/>
  <c r="Z17" i="25"/>
  <c r="H26" i="25"/>
  <c r="H25" i="29"/>
  <c r="N24" i="25"/>
  <c r="H32" i="31"/>
  <c r="T27" i="29"/>
  <c r="Q32" i="33"/>
  <c r="AC22" i="25"/>
  <c r="T21" i="30"/>
  <c r="T17" i="25"/>
  <c r="W30" i="33"/>
  <c r="E26" i="29"/>
  <c r="Q35" i="31"/>
  <c r="AF20" i="30"/>
  <c r="Z21" i="25"/>
  <c r="E35" i="33"/>
  <c r="N28" i="33"/>
  <c r="E23" i="33"/>
  <c r="T34" i="31"/>
  <c r="Z27" i="31"/>
  <c r="T22" i="31"/>
  <c r="W30" i="30"/>
  <c r="AF26" i="25"/>
  <c r="W36" i="25"/>
  <c r="Q23" i="25"/>
  <c r="H25" i="25"/>
  <c r="Z33" i="29"/>
  <c r="AF28" i="29"/>
  <c r="E25" i="29"/>
  <c r="E28" i="25"/>
  <c r="AC24" i="25"/>
  <c r="K28" i="30"/>
  <c r="T32" i="25"/>
  <c r="AC30" i="33"/>
  <c r="H31" i="29"/>
  <c r="Z35" i="25"/>
  <c r="K25" i="33"/>
  <c r="AC30" i="29"/>
  <c r="K23" i="25"/>
  <c r="AC25" i="29"/>
  <c r="Z25" i="29"/>
  <c r="AF34" i="33"/>
  <c r="K28" i="33"/>
  <c r="AF22" i="33"/>
  <c r="Q34" i="31"/>
  <c r="W27" i="31"/>
  <c r="Q22" i="31"/>
  <c r="T30" i="30"/>
  <c r="Q25" i="30"/>
  <c r="AF25" i="25"/>
  <c r="W32" i="25"/>
  <c r="N34" i="25"/>
  <c r="H24" i="25"/>
  <c r="W33" i="29"/>
  <c r="AC28" i="29"/>
  <c r="H24" i="29"/>
  <c r="Q20" i="29"/>
  <c r="E27" i="25"/>
  <c r="W32" i="33"/>
  <c r="T28" i="30"/>
  <c r="N19" i="25"/>
  <c r="AF32" i="30"/>
  <c r="K25" i="25"/>
  <c r="Z32" i="30"/>
  <c r="E21" i="30"/>
  <c r="T32" i="30"/>
  <c r="AC17" i="31"/>
  <c r="AC34" i="33"/>
  <c r="AC22" i="33"/>
  <c r="T27" i="31"/>
  <c r="E21" i="31"/>
  <c r="K35" i="30"/>
  <c r="Q30" i="30"/>
  <c r="N25" i="30"/>
  <c r="AF24" i="25"/>
  <c r="W31" i="25"/>
  <c r="N33" i="25"/>
  <c r="H21" i="25"/>
  <c r="T33" i="29"/>
  <c r="Z28" i="29"/>
  <c r="E24" i="29"/>
  <c r="N20" i="29"/>
  <c r="E20" i="25"/>
  <c r="E19" i="25"/>
  <c r="Z34" i="33"/>
  <c r="AF27" i="33"/>
  <c r="Z22" i="33"/>
  <c r="E33" i="31"/>
  <c r="Q27" i="31"/>
  <c r="AF20" i="31"/>
  <c r="N30" i="30"/>
  <c r="AF24" i="30"/>
  <c r="H19" i="30"/>
  <c r="AF20" i="25"/>
  <c r="W22" i="25"/>
  <c r="N32" i="25"/>
  <c r="H20" i="25"/>
  <c r="N33" i="29"/>
  <c r="T28" i="29"/>
  <c r="AF23" i="29"/>
  <c r="K20" i="29"/>
  <c r="N28" i="25"/>
  <c r="W23" i="29"/>
  <c r="K23" i="30"/>
  <c r="H23" i="29"/>
  <c r="H28" i="30"/>
  <c r="Q30" i="31"/>
  <c r="Z30" i="33"/>
  <c r="AF35" i="29"/>
  <c r="W35" i="29"/>
  <c r="N30" i="33"/>
  <c r="AF25" i="29"/>
  <c r="K30" i="33"/>
  <c r="E17" i="29"/>
  <c r="N35" i="29"/>
  <c r="W34" i="33"/>
  <c r="AC27" i="33"/>
  <c r="W22" i="33"/>
  <c r="AF32" i="31"/>
  <c r="N27" i="31"/>
  <c r="AC20" i="31"/>
  <c r="AF23" i="30"/>
  <c r="AF19" i="25"/>
  <c r="W21" i="25"/>
  <c r="N29" i="25"/>
  <c r="H19" i="25"/>
  <c r="K33" i="29"/>
  <c r="Q28" i="29"/>
  <c r="Z23" i="29"/>
  <c r="E18" i="25"/>
  <c r="H18" i="25"/>
  <c r="N19" i="29"/>
  <c r="W20" i="33"/>
  <c r="K23" i="29"/>
  <c r="E26" i="33"/>
  <c r="E23" i="30"/>
  <c r="Q25" i="33"/>
  <c r="W22" i="29"/>
  <c r="AF30" i="29"/>
  <c r="Q33" i="25"/>
  <c r="Z24" i="25"/>
  <c r="K35" i="31"/>
  <c r="K21" i="29"/>
  <c r="K33" i="33"/>
  <c r="Z27" i="33"/>
  <c r="K21" i="33"/>
  <c r="AC32" i="31"/>
  <c r="K27" i="31"/>
  <c r="T20" i="31"/>
  <c r="AF34" i="30"/>
  <c r="H30" i="30"/>
  <c r="AC23" i="30"/>
  <c r="AF18" i="30"/>
  <c r="AC30" i="25"/>
  <c r="W20" i="25"/>
  <c r="H33" i="29"/>
  <c r="N28" i="29"/>
  <c r="E17" i="25"/>
  <c r="T34" i="25"/>
  <c r="AC18" i="29"/>
  <c r="E20" i="31"/>
  <c r="N25" i="31"/>
  <c r="W18" i="29"/>
  <c r="AC36" i="31"/>
  <c r="N26" i="29"/>
  <c r="AF24" i="31"/>
  <c r="AC24" i="31"/>
  <c r="AF17" i="29"/>
  <c r="AF29" i="31"/>
  <c r="E25" i="33"/>
  <c r="AC20" i="30"/>
  <c r="H33" i="33"/>
  <c r="W27" i="33"/>
  <c r="H21" i="33"/>
  <c r="T32" i="31"/>
  <c r="Q20" i="31"/>
  <c r="Z23" i="30"/>
  <c r="W18" i="30"/>
  <c r="AC29" i="25"/>
  <c r="W17" i="25"/>
  <c r="N27" i="25"/>
  <c r="H17" i="25"/>
  <c r="E33" i="29"/>
  <c r="K28" i="29"/>
  <c r="T23" i="29"/>
  <c r="K19" i="29"/>
  <c r="T33" i="25"/>
  <c r="Q20" i="33"/>
  <c r="Q27" i="29"/>
  <c r="Z36" i="25"/>
  <c r="H30" i="31"/>
  <c r="Z25" i="25"/>
  <c r="K18" i="33"/>
  <c r="Q32" i="25"/>
  <c r="AF33" i="25"/>
  <c r="E33" i="33"/>
  <c r="T27" i="33"/>
  <c r="E21" i="33"/>
  <c r="Q32" i="31"/>
  <c r="N20" i="31"/>
  <c r="Z28" i="30"/>
  <c r="Q23" i="30"/>
  <c r="AC28" i="25"/>
  <c r="T36" i="25"/>
  <c r="N26" i="25"/>
  <c r="AF32" i="29"/>
  <c r="H28" i="29"/>
  <c r="Q23" i="29"/>
  <c r="H19" i="29"/>
  <c r="AF18" i="29"/>
  <c r="K32" i="31"/>
  <c r="AF27" i="29"/>
  <c r="N32" i="29"/>
  <c r="AF25" i="33"/>
  <c r="T18" i="25"/>
  <c r="Z27" i="30"/>
  <c r="Q23" i="31"/>
  <c r="Z30" i="29"/>
  <c r="N23" i="31"/>
  <c r="Q35" i="29"/>
  <c r="K23" i="31"/>
  <c r="E34" i="25"/>
  <c r="Z32" i="33"/>
  <c r="Q27" i="33"/>
  <c r="Z20" i="33"/>
  <c r="N32" i="31"/>
  <c r="AC25" i="31"/>
  <c r="T33" i="30"/>
  <c r="W28" i="30"/>
  <c r="N23" i="30"/>
  <c r="AC25" i="25"/>
  <c r="T35" i="25"/>
  <c r="N25" i="25"/>
  <c r="AC32" i="29"/>
  <c r="E28" i="29"/>
  <c r="N23" i="29"/>
  <c r="Z25" i="31"/>
  <c r="T20" i="33"/>
  <c r="N20" i="25"/>
  <c r="K32" i="29"/>
  <c r="K28" i="25"/>
  <c r="Q21" i="30"/>
  <c r="W21" i="29"/>
  <c r="N18" i="33"/>
  <c r="T21" i="29"/>
  <c r="AF34" i="25"/>
  <c r="H30" i="33"/>
  <c r="Z29" i="31"/>
  <c r="N32" i="33"/>
  <c r="AC25" i="33"/>
  <c r="N20" i="33"/>
  <c r="W30" i="31"/>
  <c r="K25" i="31"/>
  <c r="W18" i="31"/>
  <c r="E28" i="30"/>
  <c r="AF22" i="30"/>
  <c r="Z17" i="30"/>
  <c r="AC21" i="25"/>
  <c r="T28" i="25"/>
  <c r="K30" i="25"/>
  <c r="N31" i="29"/>
  <c r="T26" i="29"/>
  <c r="AC22" i="29"/>
  <c r="T18" i="29"/>
  <c r="K32" i="33"/>
  <c r="T25" i="33"/>
  <c r="K20" i="33"/>
  <c r="AF36" i="31"/>
  <c r="T30" i="31"/>
  <c r="H25" i="31"/>
  <c r="T18" i="31"/>
  <c r="AF27" i="30"/>
  <c r="T22" i="30"/>
  <c r="W17" i="30"/>
  <c r="AC20" i="25"/>
  <c r="T27" i="25"/>
  <c r="K29" i="25"/>
  <c r="H36" i="29"/>
  <c r="K31" i="29"/>
  <c r="Q26" i="29"/>
  <c r="Z22" i="29"/>
  <c r="Q18" i="29"/>
  <c r="AC27" i="30"/>
  <c r="N18" i="29"/>
  <c r="N25" i="33"/>
  <c r="Z26" i="25"/>
  <c r="T35" i="29"/>
  <c r="E36" i="25"/>
  <c r="AF17" i="31"/>
  <c r="E35" i="25"/>
  <c r="K26" i="30"/>
  <c r="E15" i="25"/>
  <c r="E13" i="25"/>
  <c r="AV10" i="12"/>
  <c r="AV12" i="12"/>
  <c r="AV24" i="12"/>
  <c r="AV11" i="12"/>
  <c r="AV25" i="12"/>
  <c r="AS25" i="12"/>
  <c r="AV13" i="12"/>
  <c r="AV14" i="12"/>
  <c r="AS15" i="12"/>
  <c r="AV15" i="12"/>
  <c r="AV16" i="12"/>
  <c r="AS16" i="12"/>
  <c r="AV17" i="12"/>
  <c r="AV18" i="12"/>
  <c r="AV19" i="12"/>
  <c r="AV20" i="12"/>
  <c r="AV23" i="12"/>
  <c r="AV21" i="12"/>
  <c r="AV22" i="12"/>
  <c r="AS23" i="12"/>
  <c r="AS10" i="12"/>
  <c r="AS11" i="12"/>
  <c r="AS12" i="12"/>
  <c r="AS13" i="12"/>
  <c r="AS14" i="12"/>
  <c r="AS17" i="12"/>
  <c r="AS18" i="12"/>
  <c r="AS19" i="12"/>
  <c r="AS20" i="12"/>
  <c r="AS21" i="12"/>
  <c r="AS22" i="12"/>
  <c r="AS24" i="12"/>
  <c r="AP25" i="12"/>
  <c r="AP24" i="12"/>
  <c r="AP23" i="12"/>
  <c r="AP22" i="12"/>
  <c r="AM25" i="12"/>
  <c r="AM21" i="12"/>
  <c r="AM20" i="12"/>
  <c r="AM19" i="12"/>
  <c r="AP21" i="12"/>
  <c r="AP20" i="12"/>
  <c r="AP19" i="12"/>
  <c r="AP18" i="12"/>
  <c r="AP17" i="12"/>
  <c r="AP16" i="12"/>
  <c r="AP15" i="12"/>
  <c r="AP14" i="12"/>
  <c r="AP13" i="12"/>
  <c r="AP12" i="12"/>
  <c r="AP11" i="12"/>
  <c r="AP10" i="12"/>
  <c r="AM24" i="12"/>
  <c r="AM23" i="12"/>
  <c r="AM22" i="12"/>
  <c r="AM18" i="12"/>
  <c r="AM17" i="12"/>
  <c r="AM16" i="12"/>
  <c r="AM15" i="12"/>
  <c r="AM14" i="12"/>
  <c r="AM13" i="12"/>
  <c r="AM12" i="12"/>
  <c r="AM11" i="12"/>
  <c r="AM10" i="12"/>
  <c r="AJ12" i="12"/>
  <c r="AD25" i="12"/>
  <c r="AG23" i="12"/>
  <c r="AG24" i="12"/>
  <c r="AG25" i="12"/>
  <c r="AD23" i="12"/>
  <c r="AJ10" i="12"/>
  <c r="AD24" i="12"/>
  <c r="AJ11" i="12"/>
  <c r="AG10" i="12"/>
  <c r="AJ13" i="12"/>
  <c r="AG11" i="12"/>
  <c r="AJ14" i="12"/>
  <c r="AG12" i="12"/>
  <c r="AJ15" i="12"/>
  <c r="AG13" i="12"/>
  <c r="AJ23" i="12"/>
  <c r="AG14" i="12"/>
  <c r="AJ24" i="12"/>
  <c r="AG15" i="12"/>
  <c r="AJ25" i="12"/>
  <c r="AG17" i="12"/>
  <c r="AD20" i="12"/>
  <c r="AG18" i="12"/>
  <c r="AG19" i="12"/>
  <c r="AD12" i="12"/>
  <c r="AG20" i="12"/>
  <c r="AJ16" i="12"/>
  <c r="AD22" i="12"/>
  <c r="AD11" i="12"/>
  <c r="AD13" i="12"/>
  <c r="AG21" i="12"/>
  <c r="AJ17" i="12"/>
  <c r="AG22" i="12"/>
  <c r="AJ18" i="12"/>
  <c r="AD15" i="12"/>
  <c r="AJ19" i="12"/>
  <c r="AJ20" i="12"/>
  <c r="AD14" i="12"/>
  <c r="AD16" i="12"/>
  <c r="AD17" i="12"/>
  <c r="AJ21" i="12"/>
  <c r="AJ22" i="12"/>
  <c r="AD10" i="12"/>
  <c r="AD18" i="12"/>
  <c r="AD19" i="12"/>
  <c r="AG16" i="12"/>
  <c r="AD21" i="12"/>
  <c r="AA19" i="12"/>
  <c r="AA22" i="12"/>
  <c r="AA10" i="12"/>
  <c r="AA11" i="12"/>
  <c r="AA12" i="12"/>
  <c r="AA23" i="12"/>
  <c r="AA24" i="12"/>
  <c r="AA25" i="12"/>
  <c r="AA13" i="12"/>
  <c r="AA14" i="12"/>
  <c r="X22" i="12"/>
  <c r="AA15" i="12"/>
  <c r="AA16" i="12"/>
  <c r="AA17" i="12"/>
  <c r="AA18" i="12"/>
  <c r="AA20" i="12"/>
  <c r="AA21" i="12"/>
  <c r="X15" i="12"/>
  <c r="X16" i="12"/>
  <c r="X17" i="12"/>
  <c r="X18" i="12"/>
  <c r="X19" i="12"/>
  <c r="X20" i="12"/>
  <c r="X21" i="12"/>
  <c r="X10" i="12"/>
  <c r="U25" i="12"/>
  <c r="X11" i="12"/>
  <c r="X23" i="12"/>
  <c r="X12" i="12"/>
  <c r="X24" i="12"/>
  <c r="X13" i="12"/>
  <c r="X25" i="12"/>
  <c r="X14" i="12"/>
  <c r="O10" i="12"/>
  <c r="O21" i="12"/>
  <c r="O11" i="12"/>
  <c r="O12" i="12"/>
  <c r="O13" i="12"/>
  <c r="O15" i="12"/>
  <c r="O22" i="12"/>
  <c r="O24" i="12"/>
  <c r="O25" i="12"/>
  <c r="U11" i="12"/>
  <c r="U13" i="12"/>
  <c r="O18" i="12"/>
  <c r="U14" i="12"/>
  <c r="O19" i="12"/>
  <c r="U15" i="12"/>
  <c r="O20" i="12"/>
  <c r="U16" i="12"/>
  <c r="U17" i="12"/>
  <c r="U18" i="12"/>
  <c r="O23" i="12"/>
  <c r="U19" i="12"/>
  <c r="U20" i="12"/>
  <c r="U21" i="12"/>
  <c r="O14" i="12"/>
  <c r="U10" i="12"/>
  <c r="U22" i="12"/>
  <c r="U23" i="12"/>
  <c r="O16" i="12"/>
  <c r="U12" i="12"/>
  <c r="U24" i="12"/>
  <c r="O17" i="12"/>
  <c r="R18" i="12"/>
  <c r="L12" i="12"/>
  <c r="L24" i="12"/>
  <c r="R23" i="12"/>
  <c r="L13" i="12"/>
  <c r="L25" i="12"/>
  <c r="R22" i="12"/>
  <c r="L14" i="12"/>
  <c r="R10" i="12"/>
  <c r="R21" i="12"/>
  <c r="L15" i="12"/>
  <c r="R11" i="12"/>
  <c r="R20" i="12"/>
  <c r="L16" i="12"/>
  <c r="C24" i="12"/>
  <c r="R19" i="12"/>
  <c r="L17" i="12"/>
  <c r="C23" i="12"/>
  <c r="I25" i="12"/>
  <c r="L18" i="12"/>
  <c r="C22" i="12"/>
  <c r="R17" i="12"/>
  <c r="L19" i="12"/>
  <c r="C15" i="12"/>
  <c r="R16" i="12"/>
  <c r="L20" i="12"/>
  <c r="C14" i="12"/>
  <c r="R15" i="12"/>
  <c r="L21" i="12"/>
  <c r="C13" i="12"/>
  <c r="R14" i="12"/>
  <c r="L10" i="12"/>
  <c r="L22" i="12"/>
  <c r="R25" i="12"/>
  <c r="R13" i="12"/>
  <c r="L11" i="12"/>
  <c r="L23" i="12"/>
  <c r="R24" i="12"/>
  <c r="R12" i="12"/>
  <c r="F10" i="12"/>
  <c r="F11" i="12"/>
  <c r="F12" i="12"/>
  <c r="F15" i="12"/>
  <c r="F23" i="12"/>
  <c r="F25" i="12"/>
  <c r="I10" i="12"/>
  <c r="I21" i="12"/>
  <c r="I22" i="12"/>
  <c r="I13" i="12"/>
  <c r="F19" i="12"/>
  <c r="I15" i="12"/>
  <c r="F20" i="12"/>
  <c r="I16" i="12"/>
  <c r="F21" i="12"/>
  <c r="I17" i="12"/>
  <c r="I18" i="12"/>
  <c r="I19" i="12"/>
  <c r="F18" i="12"/>
  <c r="F22" i="12"/>
  <c r="F24" i="12"/>
  <c r="I20" i="12"/>
  <c r="F13" i="12"/>
  <c r="F14" i="12"/>
  <c r="I14" i="12"/>
  <c r="I11" i="12"/>
  <c r="I23" i="12"/>
  <c r="F16" i="12"/>
  <c r="I12" i="12"/>
  <c r="I24" i="12"/>
  <c r="F17" i="12"/>
  <c r="C10" i="12"/>
  <c r="C11" i="12"/>
  <c r="C20" i="12"/>
  <c r="C16" i="12"/>
  <c r="C21" i="12"/>
  <c r="C19" i="12"/>
  <c r="C18" i="12"/>
  <c r="C17" i="12"/>
  <c r="C25" i="12"/>
  <c r="C12" i="12"/>
  <c r="H37" i="33" l="1"/>
  <c r="G15" i="33" s="1"/>
  <c r="E37" i="33"/>
  <c r="D15" i="33" s="1"/>
  <c r="K37" i="30"/>
  <c r="J15" i="30" s="1"/>
  <c r="Q37" i="29"/>
  <c r="P15" i="29" s="1"/>
  <c r="AF37" i="30"/>
  <c r="AE15" i="30" s="1"/>
  <c r="K37" i="29"/>
  <c r="J15" i="29" s="1"/>
  <c r="H37" i="25"/>
  <c r="G15" i="25" s="1"/>
  <c r="T37" i="30"/>
  <c r="S15" i="30" s="1"/>
  <c r="W37" i="29"/>
  <c r="V15" i="29" s="1"/>
  <c r="H37" i="30"/>
  <c r="G15" i="30" s="1"/>
  <c r="Z37" i="30"/>
  <c r="Y15" i="30" s="1"/>
  <c r="W37" i="25"/>
  <c r="V15" i="25" s="1"/>
  <c r="T37" i="29"/>
  <c r="S15" i="29" s="1"/>
  <c r="Q37" i="25"/>
  <c r="P15" i="25" s="1"/>
  <c r="N37" i="30"/>
  <c r="M15" i="30" s="1"/>
  <c r="T37" i="25"/>
  <c r="S15" i="25" s="1"/>
  <c r="H37" i="29"/>
  <c r="G15" i="29" s="1"/>
  <c r="T37" i="33"/>
  <c r="S15" i="33" s="1"/>
  <c r="T37" i="31"/>
  <c r="S15" i="31" s="1"/>
  <c r="K37" i="25"/>
  <c r="J15" i="25" s="1"/>
  <c r="E37" i="29"/>
  <c r="D15" i="29" s="1"/>
  <c r="AC37" i="33"/>
  <c r="AB15" i="33" s="1"/>
  <c r="Q37" i="31"/>
  <c r="P15" i="31" s="1"/>
  <c r="W37" i="33"/>
  <c r="V15" i="33" s="1"/>
  <c r="Z37" i="31"/>
  <c r="Y15" i="31" s="1"/>
  <c r="N37" i="25"/>
  <c r="M15" i="25" s="1"/>
  <c r="W37" i="31"/>
  <c r="V15" i="31" s="1"/>
  <c r="E37" i="31"/>
  <c r="D15" i="31" s="1"/>
  <c r="H37" i="31"/>
  <c r="G15" i="31" s="1"/>
  <c r="AC37" i="25"/>
  <c r="AB15" i="25" s="1"/>
  <c r="E37" i="25"/>
  <c r="D15" i="25" s="1"/>
  <c r="AC37" i="29"/>
  <c r="AB15" i="29" s="1"/>
  <c r="N37" i="29"/>
  <c r="M15" i="29" s="1"/>
  <c r="K37" i="31"/>
  <c r="J15" i="31" s="1"/>
  <c r="Z37" i="29"/>
  <c r="Y15" i="29" s="1"/>
  <c r="AC37" i="30"/>
  <c r="AB15" i="30" s="1"/>
  <c r="AC37" i="31"/>
  <c r="AB15" i="31" s="1"/>
  <c r="Z37" i="33"/>
  <c r="Y15" i="33" s="1"/>
  <c r="AF37" i="33"/>
  <c r="AE15" i="33" s="1"/>
  <c r="AF37" i="25"/>
  <c r="AE15" i="25" s="1"/>
  <c r="K37" i="33"/>
  <c r="J15" i="33" s="1"/>
  <c r="Q37" i="30"/>
  <c r="P15" i="30" s="1"/>
  <c r="Q37" i="33"/>
  <c r="P15" i="33" s="1"/>
  <c r="AF37" i="29"/>
  <c r="AE15" i="29" s="1"/>
  <c r="W37" i="30"/>
  <c r="V15" i="30" s="1"/>
  <c r="AF37" i="31"/>
  <c r="AE15" i="31" s="1"/>
  <c r="N37" i="33"/>
  <c r="M15" i="33" s="1"/>
  <c r="N37" i="31"/>
  <c r="M15" i="31" s="1"/>
  <c r="Z37" i="25"/>
  <c r="Y15" i="25" s="1"/>
  <c r="E37" i="30"/>
  <c r="D15" i="30" s="1"/>
  <c r="AV26" i="12"/>
  <c r="AU8" i="12" s="1"/>
  <c r="AM26" i="12"/>
  <c r="AL8" i="12" s="1"/>
  <c r="AS26" i="12"/>
  <c r="AR8" i="12" s="1"/>
  <c r="AP26" i="12"/>
  <c r="AO8" i="12" s="1"/>
  <c r="AJ26" i="12"/>
  <c r="AI8" i="12" s="1"/>
  <c r="AD26" i="12"/>
  <c r="AC8" i="12" s="1"/>
  <c r="AG26" i="12"/>
  <c r="AF8" i="12" s="1"/>
  <c r="AA26" i="12"/>
  <c r="Z8" i="12" s="1"/>
  <c r="X26" i="12"/>
  <c r="W8" i="12" s="1"/>
  <c r="U26" i="12"/>
  <c r="T8" i="12" s="1"/>
  <c r="O26" i="12"/>
  <c r="N8" i="12" s="1"/>
  <c r="R26" i="12"/>
  <c r="Q8" i="12" s="1"/>
  <c r="L26" i="12"/>
  <c r="K8" i="12" s="1"/>
  <c r="C26" i="12"/>
  <c r="B8" i="12" s="1"/>
  <c r="F26" i="12"/>
  <c r="E8" i="12" s="1"/>
  <c r="I26" i="12"/>
  <c r="H8"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tc={94422FFE-A9DC-48AB-BB91-5E0966CED3C4}</author>
    <author>tc={4411AF05-9E96-4092-B819-349DBA678EFD}</author>
    <author>tc={89FE365B-73BE-44E4-999B-CBE720D8653C}</author>
    <author>tc={2A3A92DD-CDB4-49A4-86E9-1F74DC756C8E}</author>
    <author>tc={0D8E13CC-342A-4B0E-9D19-2CAEC839C115}</author>
  </authors>
  <commentList>
    <comment ref="A1" authorId="0" shapeId="0" xr:uid="{94422FFE-A9DC-48AB-BB91-5E0966CED3C4}">
      <text>
        <t>[Threaded comment]
Your version of Excel allows you to read this threaded comment; however, any edits to it will get removed if the file is opened in a newer version of Excel. Learn more: https://go.microsoft.com/fwlink/?linkid=870924
Comment:
    Note: if have configurations that use this name and change it - it will 'break' the lookup and you will have to update the name in the configuration</t>
      </text>
    </comment>
    <comment ref="B1" authorId="1" shapeId="0" xr:uid="{4411AF05-9E96-4092-B819-349DBA678EFD}">
      <text>
        <t>[Threaded comment]
Your version of Excel allows you to read this threaded comment; however, any edits to it will get removed if the file is opened in a newer version of Excel. Learn more: https://go.microsoft.com/fwlink/?linkid=870924
Comment:
    Provide the Length of your item here in mm</t>
      </text>
    </comment>
    <comment ref="C1" authorId="2" shapeId="0" xr:uid="{89FE365B-73BE-44E4-999B-CBE720D8653C}">
      <text>
        <t>[Threaded comment]
Your version of Excel allows you to read this threaded comment; however, any edits to it will get removed if the file is opened in a newer version of Excel. Learn more: https://go.microsoft.com/fwlink/?linkid=870924
Comment:
    You can create as many categories as you want, it is the first element of the Drop Down Name and really helps with sorting.
Here is my logic
Spacer - has same tread SIZE on both sides
Adapter - has different thread size on each side
Shim - no threads just provides space
Cameras
Filter (drawers, EFW)
OAG
Reducers
Rotators
Tilt</t>
      </text>
    </comment>
    <comment ref="D1" authorId="3" shapeId="0" xr:uid="{2A3A92DD-CDB4-49A4-86E9-1F74DC756C8E}">
      <text>
        <t>[Threaded comment]
Your version of Excel allows you to read this threaded comment; however, any edits to it will get removed if the file is opened in a newer version of Excel. Learn more: https://go.microsoft.com/fwlink/?linkid=870924
Comment:
    Provide the thread type or however the item connects - there is no front vs. back just make sure you provide both. I found it necessary to indicate gender of the thread to plan how things will assemble.</t>
      </text>
    </comment>
    <comment ref="F1" authorId="4" shapeId="0" xr:uid="{0D8E13CC-342A-4B0E-9D19-2CAEC839C115}">
      <text>
        <t>[Threaded comment]
Your version of Excel allows you to read this threaded comment; however, any edits to it will get removed if the file is opened in a newer version of Excel. Learn more: https://go.microsoft.com/fwlink/?linkid=870924
Comment:
    This field will appear in the scope config sheet so you can select items for your optical train.  Format of the string is:
Category: Component [Length mm] / Interface1-Interface2
If you add extra rows of data, you may need to extend the formula down
Reply:
    When you do a data sort (menu Data-&gt;Sort) - I found the following worked the best for me
Category - ascending
Component - ascending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tc={111B26F0-EE85-4C70-902D-056844CEFC9B}</author>
    <author>tc={0378789D-B66C-46FC-AAAE-1DE80FACD26C}</author>
    <author>tc={012FC09E-0558-4184-8EA0-94CC6408FF56}</author>
    <author>tc={5DFD3941-CED4-422A-BA0D-0694489406E7}</author>
    <author>tc={9E61BF3A-AACE-467A-A5B6-A20C1DCBFE08}</author>
    <author>tc={D34876CA-51FB-43F2-86B3-A4FC31E79CD2}</author>
    <author>tc={8615AD97-5A26-4932-BDAD-F1CB06028E81}</author>
    <author>tc={41D33E2B-40AD-459F-ABCE-E98CDB5EB98D}</author>
    <author>tc={00CFE827-2CE6-4AD1-9E8E-D2D9E63846B3}</author>
    <author>tc={B2850356-F9F0-4358-9C7B-4962E80852C4}</author>
    <author>tc={9469E57E-CA36-4097-B90C-7C0B1E2907F0}</author>
    <author>tc={B2F8B788-688F-40FB-98F9-7C376C5B0675}</author>
    <author>tc={436ED047-19E0-4CDB-99F6-5A74FADACDC3}</author>
    <author>tc={BDC1D25E-7745-4197-A779-599EA8AA03E2}</author>
    <author>tc={B3EADA55-A5BF-4100-9A2B-B6116918952F}</author>
    <author>tc={10CC69A1-4EE2-41D9-B647-508C8269466B}</author>
    <author>tc={64C48C8E-8F3B-4408-9B55-832475F9E85C}</author>
    <author>tc={7DD5DD2A-05EE-4256-9EBA-FBF7EC385D7A}</author>
    <author>tc={8CEA3B42-BC3F-4A61-94E1-C56E300F8192}</author>
    <author>tc={5AAA995A-A53E-4317-A284-1A02DF78E1E3}</author>
    <author>tc={0CFCCFC3-8EA2-44EF-8369-E6FA223644CF}</author>
    <author>tc={BEEC83E1-FEF4-479E-949A-EC203B300F18}</author>
    <author>tc={FEFE66A4-B6D6-4F97-9C02-E361CE677591}</author>
    <author>tc={85305EC7-4009-4AAA-81DA-4C5AA7E296B2}</author>
    <author>tc={DDF06C14-1A62-4FE9-913F-DDD9C30DD16F}</author>
    <author>tc={4D50B3B6-A3D7-4B04-84FD-E83AAB41F423}</author>
    <author>tc={B1E25E0C-52A8-4FBD-B82E-45720EDFF92D}</author>
    <author>tc={9C55AE95-3F5F-47A3-B72B-9771301FD5D7}</author>
    <author>tc={1E596964-4A26-4CDD-98E3-F60FD476DB8C}</author>
    <author>tc={B86C5300-B738-4436-8EED-B3CCF8929E78}</author>
    <author>tc={BFAA2B8A-5756-4CC7-A909-A7600AD3D5E7}</author>
    <author>tc={FCE0705F-062A-460F-BEAA-6F0BC341DA1E}</author>
    <author>tc={0976737D-5B1F-450F-AC3E-5687BCD9B823}</author>
    <author>tc={52E3011F-4D5E-42F4-A985-9C39C8F6CDF6}</author>
    <author>tc={A7B5DE81-D30E-4188-9F6F-A6A762011517}</author>
    <author>tc={12F91DC0-488D-4FD4-9B42-D7D6F8937259}</author>
    <author>tc={25BEBB1C-AA20-4E77-8C20-0414B34D2EA3}</author>
    <author>tc={A672D0ED-3FD9-4D5F-9DE4-4606D8258B3F}</author>
    <author>tc={D3864185-8C9D-4525-AC93-DE769D3FCFC9}</author>
    <author>tc={F37132C5-72DE-43BE-9C6B-63FB0039993B}</author>
    <author>tc={6533FF6C-CC3F-4F8D-A6A3-11AE544516BA}</author>
    <author>tc={88E7A191-4E1D-4130-B7EA-62D7C0924D46}</author>
    <author>tc={25815F14-5491-4CE7-8375-5312879F472F}</author>
    <author>tc={C78FCB71-5671-4C6F-B0E8-3FE935608F8C}</author>
    <author>tc={F3DD5781-0166-47CE-BBF7-6FDDFC8BEE32}</author>
    <author>tc={7877BD45-7442-42F2-BFC0-3BE39F00A1D9}</author>
    <author>tc={4CBC61BE-9878-479C-8FAF-8D6FF0A1F9CD}</author>
    <author>tc={2F3C54C2-537B-41A9-9AA5-39C7B81044BE}</author>
    <author>tc={3EFE6F1C-7E8D-4A2F-B200-26A6A28C95ED}</author>
    <author>tc={942C9626-A3FF-49C4-A5A3-C15D33F1C5BE}</author>
    <author>tc={129BE100-E16D-4205-B359-6E26DA48A264}</author>
    <author>tc={AC6F7534-CF59-4246-A4F9-B9A022A5D992}</author>
    <author>tc={B670FF81-58B7-422F-975E-0AD3FB48327A}</author>
    <author>tc={46236142-1176-48B8-BC80-E4F8D9DF6407}</author>
    <author>tc={870B2688-99F6-4465-9C26-8AEC3D8FE3B0}</author>
    <author>tc={643C480C-4702-456B-A031-F92F9B591F14}</author>
    <author>tc={E746A68C-6C6E-439B-B76B-EF7AEDD892E1}</author>
    <author>tc={234AF4F2-191F-49AF-914C-B77A4C4CB600}</author>
    <author>tc={4DC38F81-5C0E-4200-A6E0-15F4B7701748}</author>
    <author>tc={5D3D2755-9294-4B86-A503-413D47B10AC1}</author>
    <author>tc={A7B7000C-72FC-4E2B-AE44-F007AC239BF4}</author>
    <author>tc={6A62D769-3704-40BB-95C5-91272738434D}</author>
    <author>tc={5909A614-E96D-4A61-B480-85FFCA5FF6DC}</author>
    <author>tc={134DEAD7-295F-4993-8166-393DBF91439F}</author>
    <author>tc={D31D0222-1CC1-4729-9238-B78C71082A76}</author>
    <author>tc={3860A5DE-2849-49F1-96DF-AF1F3650702D}</author>
    <author>tc={E073749F-5179-412E-800D-7286BB758415}</author>
    <author>tc={7425CE96-02CD-410B-A16E-2524E50DAA9B}</author>
    <author>tc={68082CB7-A1E7-488E-87E2-A5DFE1F907A4}</author>
    <author>tc={C73D8BDB-38AD-485F-B644-FEEB720478BF}</author>
    <author>tc={A276D6D1-C404-49E1-900F-751107C8F02B}</author>
    <author>tc={C55F46A9-9233-468B-8975-CC1B98961E24}</author>
  </authors>
  <commentList>
    <comment ref="A3" authorId="0" shapeId="0" xr:uid="{111B26F0-EE85-4C70-902D-056844CEFC9B}">
      <text>
        <t>[Threaded comment]
Your version of Excel allows you to read this threaded comment; however, any edits to it will get removed if the file is opened in a newer version of Excel. Learn more: https://go.microsoft.com/fwlink/?linkid=870924
Comment:
    This will autopopulate all configurations on this sheet.
You can override this for each configuration if you want</t>
      </text>
    </comment>
    <comment ref="E6" authorId="1" shapeId="0" xr:uid="{0378789D-B66C-46FC-AAAE-1DE80FACD26C}">
      <text>
        <t>[Threaded comment]
Your version of Excel allows you to read this threaded comment; however, any edits to it will get removed if the file is opened in a newer version of Excel. Learn more: https://go.microsoft.com/fwlink/?linkid=870924
Comment:
    https://www.cloudynights.com/documents/Understanding%20Resolution.pdf
Reply:
    Think of these values as the ‘ideal’ FWHM of a star if nothing else degrades resolution (for which seeing, guiding accuracy, and camera sampling all influence the final FWHM)</t>
      </text>
    </comment>
    <comment ref="H6" authorId="2" shapeId="0" xr:uid="{012FC09E-0558-4184-8EA0-94CC6408FF56}">
      <text>
        <t>[Threaded comment]
Your version of Excel allows you to read this threaded comment; however, any edits to it will get removed if the file is opened in a newer version of Excel. Learn more: https://go.microsoft.com/fwlink/?linkid=870924
Comment:
    https://www.cloudynights.com/documents/Understanding%20Resolution.pdf
Reply:
    Think of these values as the ‘ideal’ FWHM of a star if nothing else degrades resolution (for which seeing, guiding accuracy, and camera sampling all influence the final FWHM)</t>
      </text>
    </comment>
    <comment ref="K6" authorId="3" shapeId="0" xr:uid="{5DFD3941-CED4-422A-BA0D-0694489406E7}">
      <text>
        <t>[Threaded comment]
Your version of Excel allows you to read this threaded comment; however, any edits to it will get removed if the file is opened in a newer version of Excel. Learn more: https://go.microsoft.com/fwlink/?linkid=870924
Comment:
    https://www.cloudynights.com/documents/Understanding%20Resolution.pdf
Reply:
    Think of these values as the ‘ideal’ FWHM of a star if nothing else degrades resolution (for which seeing, guiding accuracy, and camera sampling all influence the final FWHM)</t>
      </text>
    </comment>
    <comment ref="N6" authorId="4" shapeId="0" xr:uid="{9E61BF3A-AACE-467A-A5B6-A20C1DCBFE08}">
      <text>
        <t>[Threaded comment]
Your version of Excel allows you to read this threaded comment; however, any edits to it will get removed if the file is opened in a newer version of Excel. Learn more: https://go.microsoft.com/fwlink/?linkid=870924
Comment:
    https://www.cloudynights.com/documents/Understanding%20Resolution.pdf
Reply:
    Think of these values as the ‘ideal’ FWHM of a star if nothing else degrades resolution (for which seeing, guiding accuracy, and camera sampling all influence the final FWHM)</t>
      </text>
    </comment>
    <comment ref="Q6" authorId="5" shapeId="0" xr:uid="{D34876CA-51FB-43F2-86B3-A4FC31E79CD2}">
      <text>
        <t>[Threaded comment]
Your version of Excel allows you to read this threaded comment; however, any edits to it will get removed if the file is opened in a newer version of Excel. Learn more: https://go.microsoft.com/fwlink/?linkid=870924
Comment:
    https://www.cloudynights.com/documents/Understanding%20Resolution.pdf
Reply:
    Think of these values as the ‘ideal’ FWHM of a star if nothing else degrades resolution (for which seeing, guiding accuracy, and camera sampling all influence the final FWHM)</t>
      </text>
    </comment>
    <comment ref="T6" authorId="6" shapeId="0" xr:uid="{8615AD97-5A26-4932-BDAD-F1CB06028E81}">
      <text>
        <t>[Threaded comment]
Your version of Excel allows you to read this threaded comment; however, any edits to it will get removed if the file is opened in a newer version of Excel. Learn more: https://go.microsoft.com/fwlink/?linkid=870924
Comment:
    https://www.cloudynights.com/documents/Understanding%20Resolution.pdf
Reply:
    Think of these values as the ‘ideal’ FWHM of a star if nothing else degrades resolution (for which seeing, guiding accuracy, and camera sampling all influence the final FWHM)</t>
      </text>
    </comment>
    <comment ref="W6" authorId="7" shapeId="0" xr:uid="{41D33E2B-40AD-459F-ABCE-E98CDB5EB98D}">
      <text>
        <t>[Threaded comment]
Your version of Excel allows you to read this threaded comment; however, any edits to it will get removed if the file is opened in a newer version of Excel. Learn more: https://go.microsoft.com/fwlink/?linkid=870924
Comment:
    https://www.cloudynights.com/documents/Understanding%20Resolution.pdf
Reply:
    Think of these values as the ‘ideal’ FWHM of a star if nothing else degrades resolution (for which seeing, guiding accuracy, and camera sampling all influence the final FWHM)</t>
      </text>
    </comment>
    <comment ref="Z6" authorId="8" shapeId="0" xr:uid="{00CFE827-2CE6-4AD1-9E8E-D2D9E63846B3}">
      <text>
        <t>[Threaded comment]
Your version of Excel allows you to read this threaded comment; however, any edits to it will get removed if the file is opened in a newer version of Excel. Learn more: https://go.microsoft.com/fwlink/?linkid=870924
Comment:
    https://www.cloudynights.com/documents/Understanding%20Resolution.pdf
Reply:
    Think of these values as the ‘ideal’ FWHM of a star if nothing else degrades resolution (for which seeing, guiding accuracy, and camera sampling all influence the final FWHM)</t>
      </text>
    </comment>
    <comment ref="AC6" authorId="9" shapeId="0" xr:uid="{B2850356-F9F0-4358-9C7B-4962E80852C4}">
      <text>
        <t>[Threaded comment]
Your version of Excel allows you to read this threaded comment; however, any edits to it will get removed if the file is opened in a newer version of Excel. Learn more: https://go.microsoft.com/fwlink/?linkid=870924
Comment:
    https://www.cloudynights.com/documents/Understanding%20Resolution.pdf
Reply:
    Think of these values as the ‘ideal’ FWHM of a star if nothing else degrades resolution (for which seeing, guiding accuracy, and camera sampling all influence the final FWHM)</t>
      </text>
    </comment>
    <comment ref="AF6" authorId="10" shapeId="0" xr:uid="{9469E57E-CA36-4097-B90C-7C0B1E2907F0}">
      <text>
        <t>[Threaded comment]
Your version of Excel allows you to read this threaded comment; however, any edits to it will get removed if the file is opened in a newer version of Excel. Learn more: https://go.microsoft.com/fwlink/?linkid=870924
Comment:
    https://www.cloudynights.com/documents/Understanding%20Resolution.pdf
Reply:
    Think of these values as the ‘ideal’ FWHM of a star if nothing else degrades resolution (for which seeing, guiding accuracy, and camera sampling all influence the final FWHM)</t>
      </text>
    </comment>
    <comment ref="A8" authorId="11" shapeId="0" xr:uid="{B2F8B788-688F-40FB-98F9-7C376C5B0675}">
      <text>
        <t>[Threaded comment]
Your version of Excel allows you to read this threaded comment; however, any edits to it will get removed if the file is opened in a newer version of Excel. Learn more: https://go.microsoft.com/fwlink/?linkid=870924
Comment:
    The short version guide to what resolution you want is here
https://www.highpointscientific.com/astronomy-hub/post/astro-photography-guides/undersampling-and-oversampling-in-astrophotography
go to cloudy nights for the debates!☺️</t>
      </text>
    </comment>
    <comment ref="E8" authorId="12" shapeId="0" xr:uid="{436ED047-19E0-4CDB-99F6-5A74FADACDC3}">
      <text>
        <t>[Threaded comment]
Your version of Excel allows you to read this threaded comment; however, any edits to it will get removed if the file is opened in a newer version of Excel. Learn more: https://go.microsoft.com/fwlink/?linkid=870924
Comment:
    Dawes and Rayleigh are about optical resolution of the telescope. Limits apply only to stars of the same visual magnitude and spectral type. They both allow the user to see a notch between two stars – not a completely black space.</t>
      </text>
    </comment>
    <comment ref="H8" authorId="13" shapeId="0" xr:uid="{BDC1D25E-7745-4197-A779-599EA8AA03E2}">
      <text>
        <t>[Threaded comment]
Your version of Excel allows you to read this threaded comment; however, any edits to it will get removed if the file is opened in a newer version of Excel. Learn more: https://go.microsoft.com/fwlink/?linkid=870924
Comment:
    Dawes and Rayleigh are about optical resolution of the telescope. Limits apply only to stars of the same visual magnitude and spectral type. They both allow the user to see a notch between two stars – not a completely black space.</t>
      </text>
    </comment>
    <comment ref="K8" authorId="14" shapeId="0" xr:uid="{B3EADA55-A5BF-4100-9A2B-B6116918952F}">
      <text>
        <t>[Threaded comment]
Your version of Excel allows you to read this threaded comment; however, any edits to it will get removed if the file is opened in a newer version of Excel. Learn more: https://go.microsoft.com/fwlink/?linkid=870924
Comment:
    Dawes and Rayleigh are about optical resolution of the telescope. Limits apply only to stars of the same visual magnitude and spectral type. They both allow the user to see a notch between two stars – not a completely black space.</t>
      </text>
    </comment>
    <comment ref="N8" authorId="15" shapeId="0" xr:uid="{10CC69A1-4EE2-41D9-B647-508C8269466B}">
      <text>
        <t>[Threaded comment]
Your version of Excel allows you to read this threaded comment; however, any edits to it will get removed if the file is opened in a newer version of Excel. Learn more: https://go.microsoft.com/fwlink/?linkid=870924
Comment:
    Dawes and Rayleigh are about optical resolution of the telescope. Limits apply only to stars of the same visual magnitude and spectral type. They both allow the user to see a notch between two stars – not a completely black space.</t>
      </text>
    </comment>
    <comment ref="Q8" authorId="16" shapeId="0" xr:uid="{64C48C8E-8F3B-4408-9B55-832475F9E85C}">
      <text>
        <t>[Threaded comment]
Your version of Excel allows you to read this threaded comment; however, any edits to it will get removed if the file is opened in a newer version of Excel. Learn more: https://go.microsoft.com/fwlink/?linkid=870924
Comment:
    Dawes and Rayleigh are about optical resolution of the telescope. Limits apply only to stars of the same visual magnitude and spectral type. They both allow the user to see a notch between two stars – not a completely black space.</t>
      </text>
    </comment>
    <comment ref="T8" authorId="17" shapeId="0" xr:uid="{7DD5DD2A-05EE-4256-9EBA-FBF7EC385D7A}">
      <text>
        <t>[Threaded comment]
Your version of Excel allows you to read this threaded comment; however, any edits to it will get removed if the file is opened in a newer version of Excel. Learn more: https://go.microsoft.com/fwlink/?linkid=870924
Comment:
    Dawes and Rayleigh are about optical resolution of the telescope. Limits apply only to stars of the same visual magnitude and spectral type. They both allow the user to see a notch between two stars – not a completely black space.</t>
      </text>
    </comment>
    <comment ref="W8" authorId="18" shapeId="0" xr:uid="{8CEA3B42-BC3F-4A61-94E1-C56E300F8192}">
      <text>
        <t>[Threaded comment]
Your version of Excel allows you to read this threaded comment; however, any edits to it will get removed if the file is opened in a newer version of Excel. Learn more: https://go.microsoft.com/fwlink/?linkid=870924
Comment:
    Dawes and Rayleigh are about optical resolution of the telescope. Limits apply only to stars of the same visual magnitude and spectral type. They both allow the user to see a notch between two stars – not a completely black space.</t>
      </text>
    </comment>
    <comment ref="Z8" authorId="19" shapeId="0" xr:uid="{5AAA995A-A53E-4317-A284-1A02DF78E1E3}">
      <text>
        <t>[Threaded comment]
Your version of Excel allows you to read this threaded comment; however, any edits to it will get removed if the file is opened in a newer version of Excel. Learn more: https://go.microsoft.com/fwlink/?linkid=870924
Comment:
    Dawes and Rayleigh are about optical resolution of the telescope. Limits apply only to stars of the same visual magnitude and spectral type. They both allow the user to see a notch between two stars – not a completely black space.</t>
      </text>
    </comment>
    <comment ref="AC8" authorId="20" shapeId="0" xr:uid="{0CFCCFC3-8EA2-44EF-8369-E6FA223644CF}">
      <text>
        <t>[Threaded comment]
Your version of Excel allows you to read this threaded comment; however, any edits to it will get removed if the file is opened in a newer version of Excel. Learn more: https://go.microsoft.com/fwlink/?linkid=870924
Comment:
    Dawes and Rayleigh are about optical resolution of the telescope. Limits apply only to stars of the same visual magnitude and spectral type. They both allow the user to see a notch between two stars – not a completely black space.</t>
      </text>
    </comment>
    <comment ref="AF8" authorId="21" shapeId="0" xr:uid="{BEEC83E1-FEF4-479E-949A-EC203B300F18}">
      <text>
        <t>[Threaded comment]
Your version of Excel allows you to read this threaded comment; however, any edits to it will get removed if the file is opened in a newer version of Excel. Learn more: https://go.microsoft.com/fwlink/?linkid=870924
Comment:
    Dawes and Rayleigh are about optical resolution of the telescope. Limits apply only to stars of the same visual magnitude and spectral type. They both allow the user to see a notch between two stars – not a completely black space.</t>
      </text>
    </comment>
    <comment ref="E10" authorId="22" shapeId="0" xr:uid="{FEFE66A4-B6D6-4F97-9C02-E361CE677591}">
      <text>
        <t>[Threaded comment]
Your version of Excel allows you to read this threaded comment; however, any edits to it will get removed if the file is opened in a newer version of Excel. Learn more: https://go.microsoft.com/fwlink/?linkid=870924
Comment:
    Camera Sampling = 2*Binned pixel resolution
Video with great overview and demonstration from James Lamb - what resolution should you target?
https://www.youtube.com/watch?v=H-cAbF25gcI</t>
      </text>
    </comment>
    <comment ref="H10" authorId="23" shapeId="0" xr:uid="{85305EC7-4009-4AAA-81DA-4C5AA7E296B2}">
      <text>
        <t>[Threaded comment]
Your version of Excel allows you to read this threaded comment; however, any edits to it will get removed if the file is opened in a newer version of Excel. Learn more: https://go.microsoft.com/fwlink/?linkid=870924
Comment:
    Camera Sampling = 2*Binned pixel resolution
Video with great overview and demonstration from James Lamb - what resolution should you target?
https://www.youtube.com/watch?v=H-cAbF25gcI</t>
      </text>
    </comment>
    <comment ref="K10" authorId="24" shapeId="0" xr:uid="{DDF06C14-1A62-4FE9-913F-DDD9C30DD16F}">
      <text>
        <t>[Threaded comment]
Your version of Excel allows you to read this threaded comment; however, any edits to it will get removed if the file is opened in a newer version of Excel. Learn more: https://go.microsoft.com/fwlink/?linkid=870924
Comment:
    Camera Sampling = 2*Binned pixel resolution
Video with great overview and demonstration from James Lamb - what resolution should you target?
https://www.youtube.com/watch?v=H-cAbF25gcI</t>
      </text>
    </comment>
    <comment ref="N10" authorId="25" shapeId="0" xr:uid="{4D50B3B6-A3D7-4B04-84FD-E83AAB41F423}">
      <text>
        <t>[Threaded comment]
Your version of Excel allows you to read this threaded comment; however, any edits to it will get removed if the file is opened in a newer version of Excel. Learn more: https://go.microsoft.com/fwlink/?linkid=870924
Comment:
    Camera Sampling = 2*Binned pixel resolution
Video with great overview and demonstration from James Lamb - what resolution should you target?
https://www.youtube.com/watch?v=H-cAbF25gcI</t>
      </text>
    </comment>
    <comment ref="Q10" authorId="26" shapeId="0" xr:uid="{B1E25E0C-52A8-4FBD-B82E-45720EDFF92D}">
      <text>
        <t>[Threaded comment]
Your version of Excel allows you to read this threaded comment; however, any edits to it will get removed if the file is opened in a newer version of Excel. Learn more: https://go.microsoft.com/fwlink/?linkid=870924
Comment:
    Camera Sampling = 2*Binned pixel resolution
Video with great overview and demonstration from James Lamb - what resolution should you target?
https://www.youtube.com/watch?v=H-cAbF25gcI</t>
      </text>
    </comment>
    <comment ref="T10" authorId="27" shapeId="0" xr:uid="{9C55AE95-3F5F-47A3-B72B-9771301FD5D7}">
      <text>
        <t>[Threaded comment]
Your version of Excel allows you to read this threaded comment; however, any edits to it will get removed if the file is opened in a newer version of Excel. Learn more: https://go.microsoft.com/fwlink/?linkid=870924
Comment:
    Camera Sampling = 2*Binned pixel resolution
Video with great overview and demonstration from James Lamb - what resolution should you target?
https://www.youtube.com/watch?v=H-cAbF25gcI</t>
      </text>
    </comment>
    <comment ref="W10" authorId="28" shapeId="0" xr:uid="{1E596964-4A26-4CDD-98E3-F60FD476DB8C}">
      <text>
        <t>[Threaded comment]
Your version of Excel allows you to read this threaded comment; however, any edits to it will get removed if the file is opened in a newer version of Excel. Learn more: https://go.microsoft.com/fwlink/?linkid=870924
Comment:
    Camera Sampling = 2*Binned pixel resolution
Video with great overview and demonstration from James Lamb - what resolution should you target?
https://www.youtube.com/watch?v=H-cAbF25gcI</t>
      </text>
    </comment>
    <comment ref="Z10" authorId="29" shapeId="0" xr:uid="{B86C5300-B738-4436-8EED-B3CCF8929E78}">
      <text>
        <t>[Threaded comment]
Your version of Excel allows you to read this threaded comment; however, any edits to it will get removed if the file is opened in a newer version of Excel. Learn more: https://go.microsoft.com/fwlink/?linkid=870924
Comment:
    Camera Sampling = 2*Binned pixel resolution
Video with great overview and demonstration from James Lamb - what resolution should you target?
https://www.youtube.com/watch?v=H-cAbF25gcI</t>
      </text>
    </comment>
    <comment ref="AC10" authorId="30" shapeId="0" xr:uid="{BFAA2B8A-5756-4CC7-A909-A7600AD3D5E7}">
      <text>
        <t>[Threaded comment]
Your version of Excel allows you to read this threaded comment; however, any edits to it will get removed if the file is opened in a newer version of Excel. Learn more: https://go.microsoft.com/fwlink/?linkid=870924
Comment:
    Camera Sampling = 2*Binned pixel resolution
Video with great overview and demonstration from James Lamb - what resolution should you target?
https://www.youtube.com/watch?v=H-cAbF25gcI</t>
      </text>
    </comment>
    <comment ref="AF10" authorId="31" shapeId="0" xr:uid="{FCE0705F-062A-460F-BEAA-6F0BC341DA1E}">
      <text>
        <t>[Threaded comment]
Your version of Excel allows you to read this threaded comment; however, any edits to it will get removed if the file is opened in a newer version of Excel. Learn more: https://go.microsoft.com/fwlink/?linkid=870924
Comment:
    Camera Sampling = 2*Binned pixel resolution
Video with great overview and demonstration from James Lamb - what resolution should you target?
https://www.youtube.com/watch?v=H-cAbF25gcI</t>
      </text>
    </comment>
    <comment ref="E12" authorId="32" shapeId="0" xr:uid="{0976737D-5B1F-450F-AC3E-5687BCD9B823}">
      <text>
        <t>[Threaded comment]
Your version of Excel allows you to read this threaded comment; however, any edits to it will get removed if the file is opened in a newer version of Excel. Learn more: https://go.microsoft.com/fwlink/?linkid=870924
Comment:
    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
      </text>
    </comment>
    <comment ref="H12" authorId="33" shapeId="0" xr:uid="{52E3011F-4D5E-42F4-A985-9C39C8F6CDF6}">
      <text>
        <t>[Threaded comment]
Your version of Excel allows you to read this threaded comment; however, any edits to it will get removed if the file is opened in a newer version of Excel. Learn more: https://go.microsoft.com/fwlink/?linkid=870924
Comment:
    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
      </text>
    </comment>
    <comment ref="K12" authorId="34" shapeId="0" xr:uid="{A7B5DE81-D30E-4188-9F6F-A6A762011517}">
      <text>
        <t>[Threaded comment]
Your version of Excel allows you to read this threaded comment; however, any edits to it will get removed if the file is opened in a newer version of Excel. Learn more: https://go.microsoft.com/fwlink/?linkid=870924
Comment:
    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
      </text>
    </comment>
    <comment ref="N12" authorId="35" shapeId="0" xr:uid="{12F91DC0-488D-4FD4-9B42-D7D6F8937259}">
      <text>
        <t>[Threaded comment]
Your version of Excel allows you to read this threaded comment; however, any edits to it will get removed if the file is opened in a newer version of Excel. Learn more: https://go.microsoft.com/fwlink/?linkid=870924
Comment:
    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
      </text>
    </comment>
    <comment ref="Q12" authorId="36" shapeId="0" xr:uid="{25BEBB1C-AA20-4E77-8C20-0414B34D2EA3}">
      <text>
        <t>[Threaded comment]
Your version of Excel allows you to read this threaded comment; however, any edits to it will get removed if the file is opened in a newer version of Excel. Learn more: https://go.microsoft.com/fwlink/?linkid=870924
Comment:
    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
      </text>
    </comment>
    <comment ref="T12" authorId="37" shapeId="0" xr:uid="{A672D0ED-3FD9-4D5F-9DE4-4606D8258B3F}">
      <text>
        <t>[Threaded comment]
Your version of Excel allows you to read this threaded comment; however, any edits to it will get removed if the file is opened in a newer version of Excel. Learn more: https://go.microsoft.com/fwlink/?linkid=870924
Comment:
    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
      </text>
    </comment>
    <comment ref="W12" authorId="38" shapeId="0" xr:uid="{D3864185-8C9D-4525-AC93-DE769D3FCFC9}">
      <text>
        <t>[Threaded comment]
Your version of Excel allows you to read this threaded comment; however, any edits to it will get removed if the file is opened in a newer version of Excel. Learn more: https://go.microsoft.com/fwlink/?linkid=870924
Comment:
    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
      </text>
    </comment>
    <comment ref="Z12" authorId="39" shapeId="0" xr:uid="{F37132C5-72DE-43BE-9C6B-63FB0039993B}">
      <text>
        <t>[Threaded comment]
Your version of Excel allows you to read this threaded comment; however, any edits to it will get removed if the file is opened in a newer version of Excel. Learn more: https://go.microsoft.com/fwlink/?linkid=870924
Comment:
    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
      </text>
    </comment>
    <comment ref="AC12" authorId="40" shapeId="0" xr:uid="{6533FF6C-CC3F-4F8D-A6A3-11AE544516BA}">
      <text>
        <t>[Threaded comment]
Your version of Excel allows you to read this threaded comment; however, any edits to it will get removed if the file is opened in a newer version of Excel. Learn more: https://go.microsoft.com/fwlink/?linkid=870924
Comment:
    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
      </text>
    </comment>
    <comment ref="AF12" authorId="41" shapeId="0" xr:uid="{88E7A191-4E1D-4130-B7EA-62D7C0924D46}">
      <text>
        <t>[Threaded comment]
Your version of Excel allows you to read this threaded comment; however, any edits to it will get removed if the file is opened in a newer version of Excel. Learn more: https://go.microsoft.com/fwlink/?linkid=870924
Comment:
    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
      </text>
    </comment>
    <comment ref="C14" authorId="42" shapeId="0" xr:uid="{25815F14-5491-4CE7-8375-5312879F472F}">
      <text>
        <t>[Threaded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Different filters may have different optical thickness values.</t>
      </text>
    </comment>
    <comment ref="E14" authorId="43" shapeId="0" xr:uid="{C78FCB71-5671-4C6F-B0E8-3FE935608F8C}">
      <text>
        <t>[Threaded comment]
Your version of Excel allows you to read this threaded comment; however, any edits to it will get removed if the file is opened in a newer version of Excel. Learn more: https://go.microsoft.com/fwlink/?linkid=870924
Comment:
    The max of Dawes, Rayleigh, and Nyquist (whichever is the limiting case).
Theoretical FWHM of stars should be close to this value.
Actual FWHM may be larger due to seeing and guiding error.</t>
      </text>
    </comment>
    <comment ref="F14" authorId="44" shapeId="0" xr:uid="{F3DD5781-0166-47CE-BBF7-6FDDFC8BEE32}">
      <text>
        <t>[Threaded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Different filters may have different optical thickness values.</t>
      </text>
    </comment>
    <comment ref="H14" authorId="45" shapeId="0" xr:uid="{7877BD45-7442-42F2-BFC0-3BE39F00A1D9}">
      <text>
        <t>[Threaded comment]
Your version of Excel allows you to read this threaded comment; however, any edits to it will get removed if the file is opened in a newer version of Excel. Learn more: https://go.microsoft.com/fwlink/?linkid=870924
Comment:
    The max of Dawes, Rayleigh, and Nyquist (whichever is the limiting case).
Theoretical FWHM of stars should be close to this value.
Actual FWHM may be larger due to seeing and guiding error.</t>
      </text>
    </comment>
    <comment ref="I14" authorId="46" shapeId="0" xr:uid="{4CBC61BE-9878-479C-8FAF-8D6FF0A1F9CD}">
      <text>
        <t>[Threaded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Different filters may have different optical thickness values.</t>
      </text>
    </comment>
    <comment ref="K14" authorId="47" shapeId="0" xr:uid="{2F3C54C2-537B-41A9-9AA5-39C7B81044BE}">
      <text>
        <t>[Threaded comment]
Your version of Excel allows you to read this threaded comment; however, any edits to it will get removed if the file is opened in a newer version of Excel. Learn more: https://go.microsoft.com/fwlink/?linkid=870924
Comment:
    The max of Dawes, Rayleigh, and Nyquist (whichever is the limiting case).
Theoretical FWHM of stars should be close to this value.
Actual FWHM may be larger due to seeing and guiding error.</t>
      </text>
    </comment>
    <comment ref="L14" authorId="48" shapeId="0" xr:uid="{3EFE6F1C-7E8D-4A2F-B200-26A6A28C95ED}">
      <text>
        <t>[Threaded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Different filters may have different optical thickness values.</t>
      </text>
    </comment>
    <comment ref="N14" authorId="49" shapeId="0" xr:uid="{942C9626-A3FF-49C4-A5A3-C15D33F1C5BE}">
      <text>
        <t>[Threaded comment]
Your version of Excel allows you to read this threaded comment; however, any edits to it will get removed if the file is opened in a newer version of Excel. Learn more: https://go.microsoft.com/fwlink/?linkid=870924
Comment:
    The max of Dawes, Rayleigh, and Nyquist (whichever is the limiting case).
Theoretical FWHM of stars should be close to this value.
Actual FWHM may be larger due to seeing and guiding error.</t>
      </text>
    </comment>
    <comment ref="O14" authorId="50" shapeId="0" xr:uid="{129BE100-E16D-4205-B359-6E26DA48A264}">
      <text>
        <t>[Threaded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Different filters may have different optical thickness values.</t>
      </text>
    </comment>
    <comment ref="Q14" authorId="51" shapeId="0" xr:uid="{AC6F7534-CF59-4246-A4F9-B9A022A5D992}">
      <text>
        <t>[Threaded comment]
Your version of Excel allows you to read this threaded comment; however, any edits to it will get removed if the file is opened in a newer version of Excel. Learn more: https://go.microsoft.com/fwlink/?linkid=870924
Comment:
    The max of Dawes, Rayleigh, and Nyquist (whichever is the limiting case).
Theoretical FWHM of stars should be close to this value.
Actual FWHM may be larger due to seeing and guiding error.</t>
      </text>
    </comment>
    <comment ref="R14" authorId="52" shapeId="0" xr:uid="{B670FF81-58B7-422F-975E-0AD3FB48327A}">
      <text>
        <t>[Threaded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Different filters may have different optical thickness values.</t>
      </text>
    </comment>
    <comment ref="T14" authorId="53" shapeId="0" xr:uid="{46236142-1176-48B8-BC80-E4F8D9DF6407}">
      <text>
        <t>[Threaded comment]
Your version of Excel allows you to read this threaded comment; however, any edits to it will get removed if the file is opened in a newer version of Excel. Learn more: https://go.microsoft.com/fwlink/?linkid=870924
Comment:
    The max of Dawes, Rayleigh, and Nyquist (whichever is the limiting case).
Theoretical FWHM of stars should be close to this value.
Actual FWHM may be larger due to seeing and guiding error.</t>
      </text>
    </comment>
    <comment ref="U14" authorId="54" shapeId="0" xr:uid="{870B2688-99F6-4465-9C26-8AEC3D8FE3B0}">
      <text>
        <t>[Threaded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Different filters may have different optical thickness values.</t>
      </text>
    </comment>
    <comment ref="W14" authorId="55" shapeId="0" xr:uid="{643C480C-4702-456B-A031-F92F9B591F14}">
      <text>
        <t>[Threaded comment]
Your version of Excel allows you to read this threaded comment; however, any edits to it will get removed if the file is opened in a newer version of Excel. Learn more: https://go.microsoft.com/fwlink/?linkid=870924
Comment:
    The max of Dawes, Rayleigh, and Nyquist (whichever is the limiting case).
Theoretical FWHM of stars should be close to this value.
Actual FWHM may be larger due to seeing and guiding error.</t>
      </text>
    </comment>
    <comment ref="X14" authorId="56" shapeId="0" xr:uid="{E746A68C-6C6E-439B-B76B-EF7AEDD892E1}">
      <text>
        <t>[Threaded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Different filters may have different optical thickness values.</t>
      </text>
    </comment>
    <comment ref="Z14" authorId="57" shapeId="0" xr:uid="{234AF4F2-191F-49AF-914C-B77A4C4CB600}">
      <text>
        <t>[Threaded comment]
Your version of Excel allows you to read this threaded comment; however, any edits to it will get removed if the file is opened in a newer version of Excel. Learn more: https://go.microsoft.com/fwlink/?linkid=870924
Comment:
    The max of Dawes, Rayleigh, and Nyquist (whichever is the limiting case).
Theoretical FWHM of stars should be close to this value.
Actual FWHM may be larger due to seeing and guiding error.</t>
      </text>
    </comment>
    <comment ref="AA14" authorId="58" shapeId="0" xr:uid="{4DC38F81-5C0E-4200-A6E0-15F4B7701748}">
      <text>
        <t>[Threaded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Different filters may have different optical thickness values.</t>
      </text>
    </comment>
    <comment ref="AC14" authorId="59" shapeId="0" xr:uid="{5D3D2755-9294-4B86-A503-413D47B10AC1}">
      <text>
        <t>[Threaded comment]
Your version of Excel allows you to read this threaded comment; however, any edits to it will get removed if the file is opened in a newer version of Excel. Learn more: https://go.microsoft.com/fwlink/?linkid=870924
Comment:
    The max of Dawes, Rayleigh, and Nyquist (whichever is the limiting case).
Theoretical FWHM of stars should be close to this value.
Actual FWHM may be larger due to seeing and guiding error.</t>
      </text>
    </comment>
    <comment ref="AD14" authorId="60" shapeId="0" xr:uid="{A7B7000C-72FC-4E2B-AE44-F007AC239BF4}">
      <text>
        <t>[Threaded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Different filters may have different optical thickness values.</t>
      </text>
    </comment>
    <comment ref="AF14" authorId="61" shapeId="0" xr:uid="{6A62D769-3704-40BB-95C5-91272738434D}">
      <text>
        <t>[Threaded comment]
Your version of Excel allows you to read this threaded comment; however, any edits to it will get removed if the file is opened in a newer version of Excel. Learn more: https://go.microsoft.com/fwlink/?linkid=870924
Comment:
    The max of Dawes, Rayleigh, and Nyquist (whichever is the limiting case).
Theoretical FWHM of stars should be close to this value.
Actual FWHM may be larger due to seeing and guiding error.</t>
      </text>
    </comment>
    <comment ref="C40" authorId="62" shapeId="0" xr:uid="{5909A614-E96D-4A61-B480-85FFCA5FF6DC}">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 ref="F40" authorId="63" shapeId="0" xr:uid="{134DEAD7-295F-4993-8166-393DBF91439F}">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 ref="I40" authorId="64" shapeId="0" xr:uid="{D31D0222-1CC1-4729-9238-B78C71082A76}">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 ref="L40" authorId="65" shapeId="0" xr:uid="{3860A5DE-2849-49F1-96DF-AF1F3650702D}">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 ref="O40" authorId="66" shapeId="0" xr:uid="{E073749F-5179-412E-800D-7286BB758415}">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 ref="R40" authorId="67" shapeId="0" xr:uid="{7425CE96-02CD-410B-A16E-2524E50DAA9B}">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 ref="U40" authorId="68" shapeId="0" xr:uid="{68082CB7-A1E7-488E-87E2-A5DFE1F907A4}">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 ref="X40" authorId="69" shapeId="0" xr:uid="{C73D8BDB-38AD-485F-B644-FEEB720478BF}">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 ref="AA40" authorId="70" shapeId="0" xr:uid="{A276D6D1-C404-49E1-900F-751107C8F02B}">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 ref="AD40" authorId="71" shapeId="0" xr:uid="{C55F46A9-9233-468B-8975-CC1B98961E24}">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tc={90A69C86-36EB-4EF9-B8AA-C62C8D68BD77}</author>
    <author>tc={3BDF3C84-A8A8-438F-96EB-D8C06623B683}</author>
    <author>tc={5B5F5B36-58D6-42C8-B7A2-3CC8C474AA77}</author>
    <author>tc={7E3001FF-A809-4198-AC4E-1382EC5BCB1B}</author>
    <author>tc={0A7BB6BC-032D-4EA3-9606-D4FF88904D58}</author>
    <author>tc={9487630A-0A14-4BB5-9AC0-8CE1AD264A74}</author>
    <author>tc={CB7471BE-67BB-4320-AB63-920684BD09F3}</author>
    <author>tc={9ED68EE3-DDDB-4E86-B96C-DA0738D7AD7A}</author>
    <author>tc={31F60A54-DEF5-4191-9C8D-D17BDE3A61B0}</author>
    <author>tc={7854ED58-0C0A-42F4-BBEF-B34A15C66075}</author>
    <author>tc={1C21EC98-DBC3-4280-8F35-8FE12A7E8BA7}</author>
    <author>tc={7C2D1EAC-4055-4E32-B115-CDADB5404F7A}</author>
    <author>tc={D6D78129-BB25-4564-937D-92C89560DF78}</author>
    <author>tc={7369CC2A-C596-4AAC-821D-56834EA911EC}</author>
    <author>tc={CF7ED09F-888B-49D5-8675-EC067E40614D}</author>
    <author>tc={9B5DB991-143C-4003-81AC-3A8F9F974A20}</author>
    <author>tc={0D14B2B8-2A5C-42F1-9690-BE3B6238B2BB}</author>
    <author>tc={1BF054CD-CDC8-424A-98D3-C89C6E73DE54}</author>
    <author>tc={7709C4F5-6F84-4228-A864-641A69CB55AD}</author>
    <author>tc={18B3438A-8552-4A77-BF61-A81F05F0C979}</author>
    <author>tc={EB3391F9-2B69-403A-85B6-DD2A3272DD3D}</author>
    <author>tc={7F982718-4C74-4469-BDB3-964E21FE0502}</author>
    <author>tc={CBDDBA5B-EA6C-4CB6-80FB-04546D1BB064}</author>
    <author>tc={E900402F-4683-4370-B754-2C6DC3FF965C}</author>
    <author>tc={5FB32550-DD94-48F6-A428-B07D5493E65D}</author>
    <author>tc={CB84F50B-EA26-40E7-9396-6CDAD5334A80}</author>
    <author>tc={3E88168D-E5E9-4A4B-A8D7-46699E6279BC}</author>
    <author>tc={1636D35A-73BA-4D22-9382-A381C7929986}</author>
    <author>tc={EF20E43F-E011-4894-BC38-584F86A8C78C}</author>
    <author>tc={982C8586-02AC-4F4C-8046-BD20F10C91F8}</author>
    <author>tc={E3B0EB3F-39BE-4295-8F71-A40E1CC1D431}</author>
    <author>tc={2641FA3A-463D-4B7C-840A-1B18CFC08ADD}</author>
    <author>tc={504E030F-0E66-4EEA-89A8-4D65656B9BC3}</author>
    <author>tc={CF484B83-23B5-49E0-90AE-3052FB7EA428}</author>
    <author>tc={847C3CD0-CF89-4DED-868E-6DA440855C78}</author>
    <author>tc={2D73EE1C-2DC3-4898-9758-BE643B3D16B7}</author>
    <author>tc={0088657A-9E0E-4565-8B3C-41D3DB505784}</author>
    <author>tc={33DC2AC9-49C6-4544-ABAB-712A015A6972}</author>
    <author>tc={BDCFFF22-D604-4A11-A280-314CEF9B1445}</author>
    <author>tc={B9E31A3D-CCD5-474E-979E-E0374DCC5DE3}</author>
    <author>tc={21BEB3AA-7E89-4AB7-87A8-629FB0B6A9FC}</author>
    <author>tc={45DBF0F1-C36D-4F80-BD17-E2FA7F14D31A}</author>
    <author>tc={1B6515E2-C06D-4AA9-A250-8AE306AF3A3B}</author>
    <author>tc={B27D6B72-7E1C-4EC7-8E46-2974DFB2650B}</author>
    <author>tc={1DF01408-CE4D-4CAB-B71A-44688D06E340}</author>
    <author>tc={C082E287-4854-4D50-A9E0-0C283DDCBD5F}</author>
    <author>tc={2D15BCD5-2318-4EA0-AE4B-43D4FCCD34EE}</author>
    <author>tc={E9791458-37AF-42E0-B044-9EE8A481A0E3}</author>
    <author>tc={81EDB6FD-D664-42B4-8584-289BD88F89EC}</author>
    <author>tc={3E75B691-F8EE-4678-9DFC-1AB2B8C7A5F4}</author>
    <author>tc={8EB13C40-EAAC-4F30-BC8E-CC53E37DDD59}</author>
    <author>tc={3271DACE-4DAC-4FBA-B37F-E29386544054}</author>
    <author>tc={64308B50-3E29-45AE-90A0-D068242F4715}</author>
    <author>tc={D160B84A-B299-4576-9259-B11FDCA6724B}</author>
    <author>tc={1A221FED-5279-4F68-A729-E9A0DD7092AF}</author>
    <author>tc={07DDABB2-507E-4542-A9C1-8A8DDD4F91D0}</author>
    <author>tc={EF8B417B-C5BD-4FA7-9482-DFE993BC4B70}</author>
    <author>tc={58B6454E-311F-4BC1-8752-1FE6995A6D28}</author>
    <author>tc={865B9602-6DE4-4006-B86E-3168A472C05B}</author>
    <author>tc={FF97A50C-3692-4B8A-910A-B431216E4C24}</author>
    <author>tc={E96DC210-7500-4C91-A7B9-9F408B89AAED}</author>
    <author>tc={1926D756-8691-4431-A8B1-63B04DCFF20B}</author>
    <author>tc={0966FB09-45FE-4B44-9C5E-3B34A27051B9}</author>
    <author>tc={91E2C0A0-7A6C-49D7-B58B-EFDBF35AA00F}</author>
    <author>tc={131F6C21-0362-4817-8599-959514D49A48}</author>
    <author>tc={EB558839-F9AD-4EE4-B0F5-C70552857842}</author>
    <author>tc={9A73CDC3-777C-481E-88C4-D14FC9735F0C}</author>
    <author>tc={91D35DDE-F15D-4486-9864-51906D092A9E}</author>
    <author>tc={84610241-ED89-42EA-A0E3-32FBF26B8311}</author>
    <author>tc={AD7D237D-9BAB-4A01-AD43-DCFA37098927}</author>
    <author>tc={DB0DCAA8-FCD8-491E-A45D-1CEE5B70F619}</author>
    <author>tc={7AD5FAEE-FB05-4A34-A6CA-F938D4A803DD}</author>
  </authors>
  <commentList>
    <comment ref="A3" authorId="0" shapeId="0" xr:uid="{90A69C86-36EB-4EF9-B8AA-C62C8D68BD77}">
      <text>
        <t>[Threaded comment]
Your version of Excel allows you to read this threaded comment; however, any edits to it will get removed if the file is opened in a newer version of Excel. Learn more: https://go.microsoft.com/fwlink/?linkid=870924
Comment:
    This will autopopulate all configurations on this sheet.
You can override this for each configuration if you want</t>
      </text>
    </comment>
    <comment ref="E6" authorId="1" shapeId="0" xr:uid="{3BDF3C84-A8A8-438F-96EB-D8C06623B683}">
      <text>
        <t>[Threaded comment]
Your version of Excel allows you to read this threaded comment; however, any edits to it will get removed if the file is opened in a newer version of Excel. Learn more: https://go.microsoft.com/fwlink/?linkid=870924
Comment:
    https://www.cloudynights.com/documents/Understanding%20Resolution.pdf
Reply:
    Think of these values as the ‘ideal’ FWHM of a star if nothing else degrades resolution (for which seeing, guiding accuracy, and camera sampling all influence the final FWHM)</t>
      </text>
    </comment>
    <comment ref="H6" authorId="2" shapeId="0" xr:uid="{5B5F5B36-58D6-42C8-B7A2-3CC8C474AA77}">
      <text>
        <t>[Threaded comment]
Your version of Excel allows you to read this threaded comment; however, any edits to it will get removed if the file is opened in a newer version of Excel. Learn more: https://go.microsoft.com/fwlink/?linkid=870924
Comment:
    https://www.cloudynights.com/documents/Understanding%20Resolution.pdf
Reply:
    Think of these values as the ‘ideal’ FWHM of a star if nothing else degrades resolution (for which seeing, guiding accuracy, and camera sampling all influence the final FWHM)</t>
      </text>
    </comment>
    <comment ref="K6" authorId="3" shapeId="0" xr:uid="{7E3001FF-A809-4198-AC4E-1382EC5BCB1B}">
      <text>
        <t>[Threaded comment]
Your version of Excel allows you to read this threaded comment; however, any edits to it will get removed if the file is opened in a newer version of Excel. Learn more: https://go.microsoft.com/fwlink/?linkid=870924
Comment:
    https://www.cloudynights.com/documents/Understanding%20Resolution.pdf
Reply:
    Think of these values as the ‘ideal’ FWHM of a star if nothing else degrades resolution (for which seeing, guiding accuracy, and camera sampling all influence the final FWHM)</t>
      </text>
    </comment>
    <comment ref="N6" authorId="4" shapeId="0" xr:uid="{0A7BB6BC-032D-4EA3-9606-D4FF88904D58}">
      <text>
        <t>[Threaded comment]
Your version of Excel allows you to read this threaded comment; however, any edits to it will get removed if the file is opened in a newer version of Excel. Learn more: https://go.microsoft.com/fwlink/?linkid=870924
Comment:
    https://www.cloudynights.com/documents/Understanding%20Resolution.pdf
Reply:
    Think of these values as the ‘ideal’ FWHM of a star if nothing else degrades resolution (for which seeing, guiding accuracy, and camera sampling all influence the final FWHM)</t>
      </text>
    </comment>
    <comment ref="Q6" authorId="5" shapeId="0" xr:uid="{9487630A-0A14-4BB5-9AC0-8CE1AD264A74}">
      <text>
        <t>[Threaded comment]
Your version of Excel allows you to read this threaded comment; however, any edits to it will get removed if the file is opened in a newer version of Excel. Learn more: https://go.microsoft.com/fwlink/?linkid=870924
Comment:
    https://www.cloudynights.com/documents/Understanding%20Resolution.pdf
Reply:
    Think of these values as the ‘ideal’ FWHM of a star if nothing else degrades resolution (for which seeing, guiding accuracy, and camera sampling all influence the final FWHM)</t>
      </text>
    </comment>
    <comment ref="T6" authorId="6" shapeId="0" xr:uid="{CB7471BE-67BB-4320-AB63-920684BD09F3}">
      <text>
        <t>[Threaded comment]
Your version of Excel allows you to read this threaded comment; however, any edits to it will get removed if the file is opened in a newer version of Excel. Learn more: https://go.microsoft.com/fwlink/?linkid=870924
Comment:
    https://www.cloudynights.com/documents/Understanding%20Resolution.pdf
Reply:
    Think of these values as the ‘ideal’ FWHM of a star if nothing else degrades resolution (for which seeing, guiding accuracy, and camera sampling all influence the final FWHM)</t>
      </text>
    </comment>
    <comment ref="W6" authorId="7" shapeId="0" xr:uid="{9ED68EE3-DDDB-4E86-B96C-DA0738D7AD7A}">
      <text>
        <t>[Threaded comment]
Your version of Excel allows you to read this threaded comment; however, any edits to it will get removed if the file is opened in a newer version of Excel. Learn more: https://go.microsoft.com/fwlink/?linkid=870924
Comment:
    https://www.cloudynights.com/documents/Understanding%20Resolution.pdf
Reply:
    Think of these values as the ‘ideal’ FWHM of a star if nothing else degrades resolution (for which seeing, guiding accuracy, and camera sampling all influence the final FWHM)</t>
      </text>
    </comment>
    <comment ref="Z6" authorId="8" shapeId="0" xr:uid="{31F60A54-DEF5-4191-9C8D-D17BDE3A61B0}">
      <text>
        <t>[Threaded comment]
Your version of Excel allows you to read this threaded comment; however, any edits to it will get removed if the file is opened in a newer version of Excel. Learn more: https://go.microsoft.com/fwlink/?linkid=870924
Comment:
    https://www.cloudynights.com/documents/Understanding%20Resolution.pdf
Reply:
    Think of these values as the ‘ideal’ FWHM of a star if nothing else degrades resolution (for which seeing, guiding accuracy, and camera sampling all influence the final FWHM)</t>
      </text>
    </comment>
    <comment ref="AC6" authorId="9" shapeId="0" xr:uid="{7854ED58-0C0A-42F4-BBEF-B34A15C66075}">
      <text>
        <t>[Threaded comment]
Your version of Excel allows you to read this threaded comment; however, any edits to it will get removed if the file is opened in a newer version of Excel. Learn more: https://go.microsoft.com/fwlink/?linkid=870924
Comment:
    https://www.cloudynights.com/documents/Understanding%20Resolution.pdf
Reply:
    Think of these values as the ‘ideal’ FWHM of a star if nothing else degrades resolution (for which seeing, guiding accuracy, and camera sampling all influence the final FWHM)</t>
      </text>
    </comment>
    <comment ref="AF6" authorId="10" shapeId="0" xr:uid="{1C21EC98-DBC3-4280-8F35-8FE12A7E8BA7}">
      <text>
        <t>[Threaded comment]
Your version of Excel allows you to read this threaded comment; however, any edits to it will get removed if the file is opened in a newer version of Excel. Learn more: https://go.microsoft.com/fwlink/?linkid=870924
Comment:
    https://www.cloudynights.com/documents/Understanding%20Resolution.pdf
Reply:
    Think of these values as the ‘ideal’ FWHM of a star if nothing else degrades resolution (for which seeing, guiding accuracy, and camera sampling all influence the final FWHM)</t>
      </text>
    </comment>
    <comment ref="A8" authorId="11" shapeId="0" xr:uid="{7C2D1EAC-4055-4E32-B115-CDADB5404F7A}">
      <text>
        <t>[Threaded comment]
Your version of Excel allows you to read this threaded comment; however, any edits to it will get removed if the file is opened in a newer version of Excel. Learn more: https://go.microsoft.com/fwlink/?linkid=870924
Comment:
    The short version guide to what resolution you want is here
https://www.highpointscientific.com/astronomy-hub/post/astro-photography-guides/undersampling-and-oversampling-in-astrophotography
go to cloudy nights for the debates!☺️</t>
      </text>
    </comment>
    <comment ref="E8" authorId="12" shapeId="0" xr:uid="{D6D78129-BB25-4564-937D-92C89560DF78}">
      <text>
        <t>[Threaded comment]
Your version of Excel allows you to read this threaded comment; however, any edits to it will get removed if the file is opened in a newer version of Excel. Learn more: https://go.microsoft.com/fwlink/?linkid=870924
Comment:
    Dawes and Rayleigh are about optical resolution of the telescope. Limits apply only to stars of the same visual magnitude and spectral type. They both allow the user to see a notch between two stars – not a completely black space.</t>
      </text>
    </comment>
    <comment ref="H8" authorId="13" shapeId="0" xr:uid="{7369CC2A-C596-4AAC-821D-56834EA911EC}">
      <text>
        <t>[Threaded comment]
Your version of Excel allows you to read this threaded comment; however, any edits to it will get removed if the file is opened in a newer version of Excel. Learn more: https://go.microsoft.com/fwlink/?linkid=870924
Comment:
    Dawes and Rayleigh are about optical resolution of the telescope. Limits apply only to stars of the same visual magnitude and spectral type. They both allow the user to see a notch between two stars – not a completely black space.</t>
      </text>
    </comment>
    <comment ref="K8" authorId="14" shapeId="0" xr:uid="{CF7ED09F-888B-49D5-8675-EC067E40614D}">
      <text>
        <t>[Threaded comment]
Your version of Excel allows you to read this threaded comment; however, any edits to it will get removed if the file is opened in a newer version of Excel. Learn more: https://go.microsoft.com/fwlink/?linkid=870924
Comment:
    Dawes and Rayleigh are about optical resolution of the telescope. Limits apply only to stars of the same visual magnitude and spectral type. They both allow the user to see a notch between two stars – not a completely black space.</t>
      </text>
    </comment>
    <comment ref="N8" authorId="15" shapeId="0" xr:uid="{9B5DB991-143C-4003-81AC-3A8F9F974A20}">
      <text>
        <t>[Threaded comment]
Your version of Excel allows you to read this threaded comment; however, any edits to it will get removed if the file is opened in a newer version of Excel. Learn more: https://go.microsoft.com/fwlink/?linkid=870924
Comment:
    Dawes and Rayleigh are about optical resolution of the telescope. Limits apply only to stars of the same visual magnitude and spectral type. They both allow the user to see a notch between two stars – not a completely black space.</t>
      </text>
    </comment>
    <comment ref="Q8" authorId="16" shapeId="0" xr:uid="{0D14B2B8-2A5C-42F1-9690-BE3B6238B2BB}">
      <text>
        <t>[Threaded comment]
Your version of Excel allows you to read this threaded comment; however, any edits to it will get removed if the file is opened in a newer version of Excel. Learn more: https://go.microsoft.com/fwlink/?linkid=870924
Comment:
    Dawes and Rayleigh are about optical resolution of the telescope. Limits apply only to stars of the same visual magnitude and spectral type. They both allow the user to see a notch between two stars – not a completely black space.</t>
      </text>
    </comment>
    <comment ref="T8" authorId="17" shapeId="0" xr:uid="{1BF054CD-CDC8-424A-98D3-C89C6E73DE54}">
      <text>
        <t>[Threaded comment]
Your version of Excel allows you to read this threaded comment; however, any edits to it will get removed if the file is opened in a newer version of Excel. Learn more: https://go.microsoft.com/fwlink/?linkid=870924
Comment:
    Dawes and Rayleigh are about optical resolution of the telescope. Limits apply only to stars of the same visual magnitude and spectral type. They both allow the user to see a notch between two stars – not a completely black space.</t>
      </text>
    </comment>
    <comment ref="W8" authorId="18" shapeId="0" xr:uid="{7709C4F5-6F84-4228-A864-641A69CB55AD}">
      <text>
        <t>[Threaded comment]
Your version of Excel allows you to read this threaded comment; however, any edits to it will get removed if the file is opened in a newer version of Excel. Learn more: https://go.microsoft.com/fwlink/?linkid=870924
Comment:
    Dawes and Rayleigh are about optical resolution of the telescope. Limits apply only to stars of the same visual magnitude and spectral type. They both allow the user to see a notch between two stars – not a completely black space.</t>
      </text>
    </comment>
    <comment ref="Z8" authorId="19" shapeId="0" xr:uid="{18B3438A-8552-4A77-BF61-A81F05F0C979}">
      <text>
        <t>[Threaded comment]
Your version of Excel allows you to read this threaded comment; however, any edits to it will get removed if the file is opened in a newer version of Excel. Learn more: https://go.microsoft.com/fwlink/?linkid=870924
Comment:
    Dawes and Rayleigh are about optical resolution of the telescope. Limits apply only to stars of the same visual magnitude and spectral type. They both allow the user to see a notch between two stars – not a completely black space.</t>
      </text>
    </comment>
    <comment ref="AC8" authorId="20" shapeId="0" xr:uid="{EB3391F9-2B69-403A-85B6-DD2A3272DD3D}">
      <text>
        <t>[Threaded comment]
Your version of Excel allows you to read this threaded comment; however, any edits to it will get removed if the file is opened in a newer version of Excel. Learn more: https://go.microsoft.com/fwlink/?linkid=870924
Comment:
    Dawes and Rayleigh are about optical resolution of the telescope. Limits apply only to stars of the same visual magnitude and spectral type. They both allow the user to see a notch between two stars – not a completely black space.</t>
      </text>
    </comment>
    <comment ref="AF8" authorId="21" shapeId="0" xr:uid="{7F982718-4C74-4469-BDB3-964E21FE0502}">
      <text>
        <t>[Threaded comment]
Your version of Excel allows you to read this threaded comment; however, any edits to it will get removed if the file is opened in a newer version of Excel. Learn more: https://go.microsoft.com/fwlink/?linkid=870924
Comment:
    Dawes and Rayleigh are about optical resolution of the telescope. Limits apply only to stars of the same visual magnitude and spectral type. They both allow the user to see a notch between two stars – not a completely black space.</t>
      </text>
    </comment>
    <comment ref="E10" authorId="22" shapeId="0" xr:uid="{CBDDBA5B-EA6C-4CB6-80FB-04546D1BB064}">
      <text>
        <t>[Threaded comment]
Your version of Excel allows you to read this threaded comment; however, any edits to it will get removed if the file is opened in a newer version of Excel. Learn more: https://go.microsoft.com/fwlink/?linkid=870924
Comment:
    Camera Sampling = 2*Binned pixel resolution
Video with great overview and demonstration from James Lamb - what resolution should you target?
https://www.youtube.com/watch?v=H-cAbF25gcI</t>
      </text>
    </comment>
    <comment ref="H10" authorId="23" shapeId="0" xr:uid="{E900402F-4683-4370-B754-2C6DC3FF965C}">
      <text>
        <t>[Threaded comment]
Your version of Excel allows you to read this threaded comment; however, any edits to it will get removed if the file is opened in a newer version of Excel. Learn more: https://go.microsoft.com/fwlink/?linkid=870924
Comment:
    Camera Sampling = 2*Binned pixel resolution
Video with great overview and demonstration from James Lamb - what resolution should you target?
https://www.youtube.com/watch?v=H-cAbF25gcI</t>
      </text>
    </comment>
    <comment ref="K10" authorId="24" shapeId="0" xr:uid="{5FB32550-DD94-48F6-A428-B07D5493E65D}">
      <text>
        <t>[Threaded comment]
Your version of Excel allows you to read this threaded comment; however, any edits to it will get removed if the file is opened in a newer version of Excel. Learn more: https://go.microsoft.com/fwlink/?linkid=870924
Comment:
    Camera Sampling = 2*Binned pixel resolution
Video with great overview and demonstration from James Lamb - what resolution should you target?
https://www.youtube.com/watch?v=H-cAbF25gcI</t>
      </text>
    </comment>
    <comment ref="N10" authorId="25" shapeId="0" xr:uid="{CB84F50B-EA26-40E7-9396-6CDAD5334A80}">
      <text>
        <t>[Threaded comment]
Your version of Excel allows you to read this threaded comment; however, any edits to it will get removed if the file is opened in a newer version of Excel. Learn more: https://go.microsoft.com/fwlink/?linkid=870924
Comment:
    Camera Sampling = 2*Binned pixel resolution
Video with great overview and demonstration from James Lamb - what resolution should you target?
https://www.youtube.com/watch?v=H-cAbF25gcI</t>
      </text>
    </comment>
    <comment ref="Q10" authorId="26" shapeId="0" xr:uid="{3E88168D-E5E9-4A4B-A8D7-46699E6279BC}">
      <text>
        <t>[Threaded comment]
Your version of Excel allows you to read this threaded comment; however, any edits to it will get removed if the file is opened in a newer version of Excel. Learn more: https://go.microsoft.com/fwlink/?linkid=870924
Comment:
    Camera Sampling = 2*Binned pixel resolution
Video with great overview and demonstration from James Lamb - what resolution should you target?
https://www.youtube.com/watch?v=H-cAbF25gcI</t>
      </text>
    </comment>
    <comment ref="T10" authorId="27" shapeId="0" xr:uid="{1636D35A-73BA-4D22-9382-A381C7929986}">
      <text>
        <t>[Threaded comment]
Your version of Excel allows you to read this threaded comment; however, any edits to it will get removed if the file is opened in a newer version of Excel. Learn more: https://go.microsoft.com/fwlink/?linkid=870924
Comment:
    Camera Sampling = 2*Binned pixel resolution
Video with great overview and demonstration from James Lamb - what resolution should you target?
https://www.youtube.com/watch?v=H-cAbF25gcI</t>
      </text>
    </comment>
    <comment ref="W10" authorId="28" shapeId="0" xr:uid="{EF20E43F-E011-4894-BC38-584F86A8C78C}">
      <text>
        <t>[Threaded comment]
Your version of Excel allows you to read this threaded comment; however, any edits to it will get removed if the file is opened in a newer version of Excel. Learn more: https://go.microsoft.com/fwlink/?linkid=870924
Comment:
    Camera Sampling = 2*Binned pixel resolution
Video with great overview and demonstration from James Lamb - what resolution should you target?
https://www.youtube.com/watch?v=H-cAbF25gcI</t>
      </text>
    </comment>
    <comment ref="Z10" authorId="29" shapeId="0" xr:uid="{982C8586-02AC-4F4C-8046-BD20F10C91F8}">
      <text>
        <t>[Threaded comment]
Your version of Excel allows you to read this threaded comment; however, any edits to it will get removed if the file is opened in a newer version of Excel. Learn more: https://go.microsoft.com/fwlink/?linkid=870924
Comment:
    Camera Sampling = 2*Binned pixel resolution
Video with great overview and demonstration from James Lamb - what resolution should you target?
https://www.youtube.com/watch?v=H-cAbF25gcI</t>
      </text>
    </comment>
    <comment ref="AC10" authorId="30" shapeId="0" xr:uid="{E3B0EB3F-39BE-4295-8F71-A40E1CC1D431}">
      <text>
        <t>[Threaded comment]
Your version of Excel allows you to read this threaded comment; however, any edits to it will get removed if the file is opened in a newer version of Excel. Learn more: https://go.microsoft.com/fwlink/?linkid=870924
Comment:
    Camera Sampling = 2*Binned pixel resolution
Video with great overview and demonstration from James Lamb - what resolution should you target?
https://www.youtube.com/watch?v=H-cAbF25gcI</t>
      </text>
    </comment>
    <comment ref="AF10" authorId="31" shapeId="0" xr:uid="{2641FA3A-463D-4B7C-840A-1B18CFC08ADD}">
      <text>
        <t>[Threaded comment]
Your version of Excel allows you to read this threaded comment; however, any edits to it will get removed if the file is opened in a newer version of Excel. Learn more: https://go.microsoft.com/fwlink/?linkid=870924
Comment:
    Camera Sampling = 2*Binned pixel resolution
Video with great overview and demonstration from James Lamb - what resolution should you target?
https://www.youtube.com/watch?v=H-cAbF25gcI</t>
      </text>
    </comment>
    <comment ref="E12" authorId="32" shapeId="0" xr:uid="{504E030F-0E66-4EEA-89A8-4D65656B9BC3}">
      <text>
        <t>[Threaded comment]
Your version of Excel allows you to read this threaded comment; however, any edits to it will get removed if the file is opened in a newer version of Excel. Learn more: https://go.microsoft.com/fwlink/?linkid=870924
Comment:
    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
      </text>
    </comment>
    <comment ref="H12" authorId="33" shapeId="0" xr:uid="{CF484B83-23B5-49E0-90AE-3052FB7EA428}">
      <text>
        <t>[Threaded comment]
Your version of Excel allows you to read this threaded comment; however, any edits to it will get removed if the file is opened in a newer version of Excel. Learn more: https://go.microsoft.com/fwlink/?linkid=870924
Comment:
    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
      </text>
    </comment>
    <comment ref="K12" authorId="34" shapeId="0" xr:uid="{847C3CD0-CF89-4DED-868E-6DA440855C78}">
      <text>
        <t>[Threaded comment]
Your version of Excel allows you to read this threaded comment; however, any edits to it will get removed if the file is opened in a newer version of Excel. Learn more: https://go.microsoft.com/fwlink/?linkid=870924
Comment:
    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
      </text>
    </comment>
    <comment ref="N12" authorId="35" shapeId="0" xr:uid="{2D73EE1C-2DC3-4898-9758-BE643B3D16B7}">
      <text>
        <t>[Threaded comment]
Your version of Excel allows you to read this threaded comment; however, any edits to it will get removed if the file is opened in a newer version of Excel. Learn more: https://go.microsoft.com/fwlink/?linkid=870924
Comment:
    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
      </text>
    </comment>
    <comment ref="Q12" authorId="36" shapeId="0" xr:uid="{0088657A-9E0E-4565-8B3C-41D3DB505784}">
      <text>
        <t>[Threaded comment]
Your version of Excel allows you to read this threaded comment; however, any edits to it will get removed if the file is opened in a newer version of Excel. Learn more: https://go.microsoft.com/fwlink/?linkid=870924
Comment:
    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
      </text>
    </comment>
    <comment ref="T12" authorId="37" shapeId="0" xr:uid="{33DC2AC9-49C6-4544-ABAB-712A015A6972}">
      <text>
        <t>[Threaded comment]
Your version of Excel allows you to read this threaded comment; however, any edits to it will get removed if the file is opened in a newer version of Excel. Learn more: https://go.microsoft.com/fwlink/?linkid=870924
Comment:
    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
      </text>
    </comment>
    <comment ref="W12" authorId="38" shapeId="0" xr:uid="{BDCFFF22-D604-4A11-A280-314CEF9B1445}">
      <text>
        <t>[Threaded comment]
Your version of Excel allows you to read this threaded comment; however, any edits to it will get removed if the file is opened in a newer version of Excel. Learn more: https://go.microsoft.com/fwlink/?linkid=870924
Comment:
    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
      </text>
    </comment>
    <comment ref="Z12" authorId="39" shapeId="0" xr:uid="{B9E31A3D-CCD5-474E-979E-E0374DCC5DE3}">
      <text>
        <t>[Threaded comment]
Your version of Excel allows you to read this threaded comment; however, any edits to it will get removed if the file is opened in a newer version of Excel. Learn more: https://go.microsoft.com/fwlink/?linkid=870924
Comment:
    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
      </text>
    </comment>
    <comment ref="AC12" authorId="40" shapeId="0" xr:uid="{21BEB3AA-7E89-4AB7-87A8-629FB0B6A9FC}">
      <text>
        <t>[Threaded comment]
Your version of Excel allows you to read this threaded comment; however, any edits to it will get removed if the file is opened in a newer version of Excel. Learn more: https://go.microsoft.com/fwlink/?linkid=870924
Comment:
    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
      </text>
    </comment>
    <comment ref="AF12" authorId="41" shapeId="0" xr:uid="{45DBF0F1-C36D-4F80-BD17-E2FA7F14D31A}">
      <text>
        <t>[Threaded comment]
Your version of Excel allows you to read this threaded comment; however, any edits to it will get removed if the file is opened in a newer version of Excel. Learn more: https://go.microsoft.com/fwlink/?linkid=870924
Comment:
    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
      </text>
    </comment>
    <comment ref="C14" authorId="42" shapeId="0" xr:uid="{1B6515E2-C06D-4AA9-A250-8AE306AF3A3B}">
      <text>
        <t>[Threaded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Different filters may have different optical thickness values.</t>
      </text>
    </comment>
    <comment ref="E14" authorId="43" shapeId="0" xr:uid="{B27D6B72-7E1C-4EC7-8E46-2974DFB2650B}">
      <text>
        <t>[Threaded comment]
Your version of Excel allows you to read this threaded comment; however, any edits to it will get removed if the file is opened in a newer version of Excel. Learn more: https://go.microsoft.com/fwlink/?linkid=870924
Comment:
    The max of Dawes, Rayleigh, and Nyquist (whichever is the limiting case).
Theoretical FWHM of stars should be close to this value.
Actual FWHM may be larger due to seeing and guiding error.</t>
      </text>
    </comment>
    <comment ref="F14" authorId="44" shapeId="0" xr:uid="{1DF01408-CE4D-4CAB-B71A-44688D06E340}">
      <text>
        <t>[Threaded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Different filters may have different optical thickness values.</t>
      </text>
    </comment>
    <comment ref="H14" authorId="45" shapeId="0" xr:uid="{C082E287-4854-4D50-A9E0-0C283DDCBD5F}">
      <text>
        <t>[Threaded comment]
Your version of Excel allows you to read this threaded comment; however, any edits to it will get removed if the file is opened in a newer version of Excel. Learn more: https://go.microsoft.com/fwlink/?linkid=870924
Comment:
    The max of Dawes, Rayleigh, and Nyquist (whichever is the limiting case).
Theoretical FWHM of stars should be close to this value.
Actual FWHM may be larger due to seeing and guiding error.</t>
      </text>
    </comment>
    <comment ref="I14" authorId="46" shapeId="0" xr:uid="{2D15BCD5-2318-4EA0-AE4B-43D4FCCD34EE}">
      <text>
        <t>[Threaded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Different filters may have different optical thickness values.</t>
      </text>
    </comment>
    <comment ref="K14" authorId="47" shapeId="0" xr:uid="{E9791458-37AF-42E0-B044-9EE8A481A0E3}">
      <text>
        <t>[Threaded comment]
Your version of Excel allows you to read this threaded comment; however, any edits to it will get removed if the file is opened in a newer version of Excel. Learn more: https://go.microsoft.com/fwlink/?linkid=870924
Comment:
    The max of Dawes, Rayleigh, and Nyquist (whichever is the limiting case).
Theoretical FWHM of stars should be close to this value.
Actual FWHM may be larger due to seeing and guiding error.</t>
      </text>
    </comment>
    <comment ref="L14" authorId="48" shapeId="0" xr:uid="{81EDB6FD-D664-42B4-8584-289BD88F89EC}">
      <text>
        <t>[Threaded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Different filters may have different optical thickness values.</t>
      </text>
    </comment>
    <comment ref="N14" authorId="49" shapeId="0" xr:uid="{3E75B691-F8EE-4678-9DFC-1AB2B8C7A5F4}">
      <text>
        <t>[Threaded comment]
Your version of Excel allows you to read this threaded comment; however, any edits to it will get removed if the file is opened in a newer version of Excel. Learn more: https://go.microsoft.com/fwlink/?linkid=870924
Comment:
    The max of Dawes, Rayleigh, and Nyquist (whichever is the limiting case).
Theoretical FWHM of stars should be close to this value.
Actual FWHM may be larger due to seeing and guiding error.</t>
      </text>
    </comment>
    <comment ref="O14" authorId="50" shapeId="0" xr:uid="{8EB13C40-EAAC-4F30-BC8E-CC53E37DDD59}">
      <text>
        <t>[Threaded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Different filters may have different optical thickness values.</t>
      </text>
    </comment>
    <comment ref="Q14" authorId="51" shapeId="0" xr:uid="{3271DACE-4DAC-4FBA-B37F-E29386544054}">
      <text>
        <t>[Threaded comment]
Your version of Excel allows you to read this threaded comment; however, any edits to it will get removed if the file is opened in a newer version of Excel. Learn more: https://go.microsoft.com/fwlink/?linkid=870924
Comment:
    The max of Dawes, Rayleigh, and Nyquist (whichever is the limiting case).
Theoretical FWHM of stars should be close to this value.
Actual FWHM may be larger due to seeing and guiding error.</t>
      </text>
    </comment>
    <comment ref="R14" authorId="52" shapeId="0" xr:uid="{64308B50-3E29-45AE-90A0-D068242F4715}">
      <text>
        <t>[Threaded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Different filters may have different optical thickness values.</t>
      </text>
    </comment>
    <comment ref="T14" authorId="53" shapeId="0" xr:uid="{D160B84A-B299-4576-9259-B11FDCA6724B}">
      <text>
        <t>[Threaded comment]
Your version of Excel allows you to read this threaded comment; however, any edits to it will get removed if the file is opened in a newer version of Excel. Learn more: https://go.microsoft.com/fwlink/?linkid=870924
Comment:
    The max of Dawes, Rayleigh, and Nyquist (whichever is the limiting case).
Theoretical FWHM of stars should be close to this value.
Actual FWHM may be larger due to seeing and guiding error.</t>
      </text>
    </comment>
    <comment ref="U14" authorId="54" shapeId="0" xr:uid="{1A221FED-5279-4F68-A729-E9A0DD7092AF}">
      <text>
        <t>[Threaded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Different filters may have different optical thickness values.</t>
      </text>
    </comment>
    <comment ref="W14" authorId="55" shapeId="0" xr:uid="{07DDABB2-507E-4542-A9C1-8A8DDD4F91D0}">
      <text>
        <t>[Threaded comment]
Your version of Excel allows you to read this threaded comment; however, any edits to it will get removed if the file is opened in a newer version of Excel. Learn more: https://go.microsoft.com/fwlink/?linkid=870924
Comment:
    The max of Dawes, Rayleigh, and Nyquist (whichever is the limiting case).
Theoretical FWHM of stars should be close to this value.
Actual FWHM may be larger due to seeing and guiding error.</t>
      </text>
    </comment>
    <comment ref="X14" authorId="56" shapeId="0" xr:uid="{EF8B417B-C5BD-4FA7-9482-DFE993BC4B70}">
      <text>
        <t>[Threaded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Different filters may have different optical thickness values.</t>
      </text>
    </comment>
    <comment ref="Z14" authorId="57" shapeId="0" xr:uid="{58B6454E-311F-4BC1-8752-1FE6995A6D28}">
      <text>
        <t>[Threaded comment]
Your version of Excel allows you to read this threaded comment; however, any edits to it will get removed if the file is opened in a newer version of Excel. Learn more: https://go.microsoft.com/fwlink/?linkid=870924
Comment:
    The max of Dawes, Rayleigh, and Nyquist (whichever is the limiting case).
Theoretical FWHM of stars should be close to this value.
Actual FWHM may be larger due to seeing and guiding error.</t>
      </text>
    </comment>
    <comment ref="AA14" authorId="58" shapeId="0" xr:uid="{865B9602-6DE4-4006-B86E-3168A472C05B}">
      <text>
        <t>[Threaded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Different filters may have different optical thickness values.</t>
      </text>
    </comment>
    <comment ref="AC14" authorId="59" shapeId="0" xr:uid="{FF97A50C-3692-4B8A-910A-B431216E4C24}">
      <text>
        <t>[Threaded comment]
Your version of Excel allows you to read this threaded comment; however, any edits to it will get removed if the file is opened in a newer version of Excel. Learn more: https://go.microsoft.com/fwlink/?linkid=870924
Comment:
    The max of Dawes, Rayleigh, and Nyquist (whichever is the limiting case).
Theoretical FWHM of stars should be close to this value.
Actual FWHM may be larger due to seeing and guiding error.</t>
      </text>
    </comment>
    <comment ref="AD14" authorId="60" shapeId="0" xr:uid="{E96DC210-7500-4C91-A7B9-9F408B89AAED}">
      <text>
        <t>[Threaded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Different filters may have different optical thickness values.</t>
      </text>
    </comment>
    <comment ref="AF14" authorId="61" shapeId="0" xr:uid="{1926D756-8691-4431-A8B1-63B04DCFF20B}">
      <text>
        <t>[Threaded comment]
Your version of Excel allows you to read this threaded comment; however, any edits to it will get removed if the file is opened in a newer version of Excel. Learn more: https://go.microsoft.com/fwlink/?linkid=870924
Comment:
    The max of Dawes, Rayleigh, and Nyquist (whichever is the limiting case).
Theoretical FWHM of stars should be close to this value.
Actual FWHM may be larger due to seeing and guiding error.</t>
      </text>
    </comment>
    <comment ref="C40" authorId="62" shapeId="0" xr:uid="{0966FB09-45FE-4B44-9C5E-3B34A27051B9}">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 ref="F40" authorId="63" shapeId="0" xr:uid="{91E2C0A0-7A6C-49D7-B58B-EFDBF35AA00F}">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 ref="I40" authorId="64" shapeId="0" xr:uid="{131F6C21-0362-4817-8599-959514D49A48}">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 ref="L40" authorId="65" shapeId="0" xr:uid="{EB558839-F9AD-4EE4-B0F5-C70552857842}">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 ref="O40" authorId="66" shapeId="0" xr:uid="{9A73CDC3-777C-481E-88C4-D14FC9735F0C}">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 ref="R40" authorId="67" shapeId="0" xr:uid="{91D35DDE-F15D-4486-9864-51906D092A9E}">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 ref="U40" authorId="68" shapeId="0" xr:uid="{84610241-ED89-42EA-A0E3-32FBF26B8311}">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 ref="X40" authorId="69" shapeId="0" xr:uid="{AD7D237D-9BAB-4A01-AD43-DCFA37098927}">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 ref="AA40" authorId="70" shapeId="0" xr:uid="{DB0DCAA8-FCD8-491E-A45D-1CEE5B70F619}">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 ref="AD40" authorId="71" shapeId="0" xr:uid="{7AD5FAEE-FB05-4A34-A6CA-F938D4A803DD}">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tc={D5A536F4-F89F-43E9-9BDB-DA3B522023BA}</author>
    <author>tc={A9FF5142-10E6-4AEF-9B01-47EECA9657B3}</author>
    <author>tc={4C4293B8-4ACF-4128-9C31-B290988CF507}</author>
    <author>tc={1650FE18-9407-480D-95C2-177074C71680}</author>
    <author>tc={29C39CBD-B339-49D1-95B3-D702230F5E5F}</author>
    <author>tc={BFBA5645-68A2-4502-8455-52011E5D2303}</author>
    <author>tc={89321FE1-1D3B-4B22-946F-C12C4E416AC9}</author>
    <author>tc={B8AEBB17-90D1-4B17-AD10-F3D49842B8FD}</author>
    <author>tc={7DC28F03-4C93-4F4B-B6CA-E5D66FB6D7B8}</author>
    <author>tc={0AD7EA82-F559-4B9F-A87F-CCE278D91FCA}</author>
    <author>tc={046DED27-CD42-4C26-B9E9-AF75EA6F5D88}</author>
    <author>tc={A61DD4C8-8783-4CA5-9DDA-523B7ECFC587}</author>
    <author>tc={24FAFDD5-3F6F-4F40-89A6-7975AEC461A0}</author>
    <author>tc={2C714FC4-612C-4FD8-8151-08F2C7A21F91}</author>
    <author>tc={5DA753E2-3CAC-471A-AD62-B46FF4FA08A3}</author>
    <author>tc={AF85BDDF-3DA7-4D8E-8DB1-9823FFA23D64}</author>
    <author>tc={AE5E186C-EF1F-4DC7-80EC-F25E43D7BF0E}</author>
    <author>tc={B2E28856-A368-4DA4-8DBB-1E970091E66B}</author>
    <author>tc={434A0001-FA45-45F3-8C36-4F844F115BAA}</author>
    <author>tc={96CBF63A-ADF0-48CC-B7B6-96776740CD25}</author>
    <author>tc={3D86527B-5291-45E1-8039-279ECBBA63AC}</author>
    <author>tc={D8F265FF-FC6A-4192-907F-3695B130D790}</author>
    <author>tc={FE671F61-CEA0-4DB8-A0C1-C8D051F130E1}</author>
    <author>tc={572C57E4-4B55-4803-9792-703F284831FC}</author>
    <author>tc={F93F31E9-F20C-4591-8AD5-5AAA234A752C}</author>
    <author>tc={94E60207-7C6E-4954-AC97-019EAE5EF68B}</author>
    <author>tc={7159FCB0-A9CA-4CFA-91A9-C10209471F51}</author>
    <author>tc={CDA1F771-B0B7-4985-A37C-216DA649472E}</author>
    <author>tc={8C65C25C-CB04-4968-87E9-506D044AFAD0}</author>
    <author>tc={B84D7D62-F89C-4C11-9CEB-747825BCD15D}</author>
    <author>tc={40B22A51-1521-47C5-961D-36D4952AF5A8}</author>
    <author>tc={A801CAF5-F8B6-48F3-8A6F-27933A64583C}</author>
    <author>tc={815EBC0B-DD22-4B96-81D8-A54DFF0B717A}</author>
    <author>tc={E475C0A8-A555-4C60-B5C8-C70E8F274D09}</author>
    <author>tc={73853F28-CFC7-4917-A984-18FCC6ACFEA4}</author>
    <author>tc={43D264A0-E131-4BAC-A5C0-118664927CCB}</author>
    <author>tc={3229D6E7-D09D-4B2E-A64C-9268152B75F9}</author>
    <author>tc={80106838-C225-4564-BD54-DA2BB609144B}</author>
    <author>tc={697C1501-DFC7-48AF-89C0-51D5CC5F7502}</author>
    <author>tc={C6E33DE8-6894-4208-9C7F-0726960ECF44}</author>
    <author>tc={04A41472-719C-4D85-AC20-0EE62DFD33B9}</author>
    <author>tc={CBB22B87-03B5-4254-9F3F-2FD05CC804B8}</author>
    <author>tc={AC95F8D7-FD3E-4820-B036-09C57A5BD16F}</author>
    <author>tc={B57E179C-8308-4525-B33F-F9B3365AFD0D}</author>
    <author>tc={8848A0FC-2FC1-46ED-B471-9BA464046C24}</author>
    <author>tc={61C8C8D8-A161-47C3-9CBC-86E57934C625}</author>
    <author>tc={39A57F4A-DE29-45C8-8BB0-666F8E845F43}</author>
    <author>tc={DBA72B42-1EC2-4192-B553-EAAAB16F19EA}</author>
    <author>tc={0CD707FB-D316-4947-B7A1-6F52266AC47F}</author>
    <author>tc={FBB8B6D7-8B88-4A2F-AC28-7123C784F20C}</author>
    <author>tc={7797F17A-4D10-4A3A-857D-2AE7F2C2A476}</author>
    <author>tc={B221E20A-F52C-404C-910C-5B5979826A13}</author>
    <author>tc={45A82F87-28FA-4B52-91A1-203EAB5AB3FE}</author>
    <author>tc={4ABCA2B1-9B1C-4930-85A4-49D2F14B9F2E}</author>
    <author>tc={3345C952-35E7-4EC8-A670-02A063440505}</author>
    <author>tc={DC182CCC-BDDE-4058-BFE6-77D7CA603224}</author>
    <author>tc={C998734A-54E5-450C-885B-FF7485CA8FDE}</author>
    <author>tc={57B4D643-6FDC-4F40-B412-E1CFA936DA91}</author>
    <author>tc={B1CF8236-7B92-4F47-A8F7-DA111568500E}</author>
    <author>tc={3EDB07F8-30DF-4AD1-9775-ADFFBCF8D3C1}</author>
    <author>tc={F546727A-2E51-4EAA-9A8F-6894BB1D28E4}</author>
    <author>tc={F7A21E78-48DF-4FE6-8348-269F86441835}</author>
    <author>tc={FF7D39E1-9309-4769-96CD-D92FF993B848}</author>
    <author>tc={CC688937-9443-436C-B789-96F6FEC7DD95}</author>
    <author>tc={F04A8C3E-19D3-48F2-9E8F-BE6C42AE8A47}</author>
    <author>tc={955A1B01-CF80-44E6-982B-AF991477F772}</author>
    <author>tc={F856D8D8-89AB-4040-BE1E-4D6596068D83}</author>
    <author>tc={0620192F-EDE3-426F-B0DB-695DF85ACCCB}</author>
    <author>tc={093B4876-C530-4E05-9D7E-00D60ED06EE5}</author>
    <author>tc={6397D7CE-DC36-47AD-98B4-515281F7FC67}</author>
    <author>tc={63DEA4A3-766C-4048-B0B7-FFEFF024C188}</author>
    <author>tc={09F11307-48E9-467B-999C-73B3462C97EB}</author>
  </authors>
  <commentList>
    <comment ref="A3" authorId="0" shapeId="0" xr:uid="{D5A536F4-F89F-43E9-9BDB-DA3B522023BA}">
      <text>
        <t>[Threaded comment]
Your version of Excel allows you to read this threaded comment; however, any edits to it will get removed if the file is opened in a newer version of Excel. Learn more: https://go.microsoft.com/fwlink/?linkid=870924
Comment:
    This will autopopulate all configurations on this sheet.
You can override this for each configuration if you want</t>
      </text>
    </comment>
    <comment ref="E5" authorId="1" shapeId="0" xr:uid="{A9FF5142-10E6-4AEF-9B01-47EECA9657B3}">
      <text>
        <t>[Threaded comment]
Your version of Excel allows you to read this threaded comment; however, any edits to it will get removed if the file is opened in a newer version of Excel. Learn more: https://go.microsoft.com/fwlink/?linkid=870924
Comment:
    https://www.cloudynights.com/documents/Understanding%20Resolution.pdf
Reply:
    Think of these values as the ‘ideal’ FWHM of a star if nothing else degrades resolution (for which seeing, guiding accuracy, and camera sampling all influence the final FWHM)</t>
      </text>
    </comment>
    <comment ref="H5" authorId="2" shapeId="0" xr:uid="{4C4293B8-4ACF-4128-9C31-B290988CF507}">
      <text>
        <t>[Threaded comment]
Your version of Excel allows you to read this threaded comment; however, any edits to it will get removed if the file is opened in a newer version of Excel. Learn more: https://go.microsoft.com/fwlink/?linkid=870924
Comment:
    https://www.cloudynights.com/documents/Understanding%20Resolution.pdf
Reply:
    Think of these values as the ‘ideal’ FWHM of a star if nothing else degrades resolution (for which seeing, guiding accuracy, and camera sampling all influence the final FWHM)</t>
      </text>
    </comment>
    <comment ref="K5" authorId="3" shapeId="0" xr:uid="{1650FE18-9407-480D-95C2-177074C71680}">
      <text>
        <t>[Threaded comment]
Your version of Excel allows you to read this threaded comment; however, any edits to it will get removed if the file is opened in a newer version of Excel. Learn more: https://go.microsoft.com/fwlink/?linkid=870924
Comment:
    https://www.cloudynights.com/documents/Understanding%20Resolution.pdf
Reply:
    Think of these values as the ‘ideal’ FWHM of a star if nothing else degrades resolution (for which seeing, guiding accuracy, and camera sampling all influence the final FWHM)</t>
      </text>
    </comment>
    <comment ref="N5" authorId="4" shapeId="0" xr:uid="{29C39CBD-B339-49D1-95B3-D702230F5E5F}">
      <text>
        <t>[Threaded comment]
Your version of Excel allows you to read this threaded comment; however, any edits to it will get removed if the file is opened in a newer version of Excel. Learn more: https://go.microsoft.com/fwlink/?linkid=870924
Comment:
    https://www.cloudynights.com/documents/Understanding%20Resolution.pdf
Reply:
    Think of these values as the ‘ideal’ FWHM of a star if nothing else degrades resolution (for which seeing, guiding accuracy, and camera sampling all influence the final FWHM)</t>
      </text>
    </comment>
    <comment ref="Q5" authorId="5" shapeId="0" xr:uid="{BFBA5645-68A2-4502-8455-52011E5D2303}">
      <text>
        <t>[Threaded comment]
Your version of Excel allows you to read this threaded comment; however, any edits to it will get removed if the file is opened in a newer version of Excel. Learn more: https://go.microsoft.com/fwlink/?linkid=870924
Comment:
    https://www.cloudynights.com/documents/Understanding%20Resolution.pdf
Reply:
    Think of these values as the ‘ideal’ FWHM of a star if nothing else degrades resolution (for which seeing, guiding accuracy, and camera sampling all influence the final FWHM)</t>
      </text>
    </comment>
    <comment ref="T5" authorId="6" shapeId="0" xr:uid="{89321FE1-1D3B-4B22-946F-C12C4E416AC9}">
      <text>
        <t>[Threaded comment]
Your version of Excel allows you to read this threaded comment; however, any edits to it will get removed if the file is opened in a newer version of Excel. Learn more: https://go.microsoft.com/fwlink/?linkid=870924
Comment:
    https://www.cloudynights.com/documents/Understanding%20Resolution.pdf
Reply:
    Think of these values as the ‘ideal’ FWHM of a star if nothing else degrades resolution (for which seeing, guiding accuracy, and camera sampling all influence the final FWHM)</t>
      </text>
    </comment>
    <comment ref="W5" authorId="7" shapeId="0" xr:uid="{B8AEBB17-90D1-4B17-AD10-F3D49842B8FD}">
      <text>
        <t>[Threaded comment]
Your version of Excel allows you to read this threaded comment; however, any edits to it will get removed if the file is opened in a newer version of Excel. Learn more: https://go.microsoft.com/fwlink/?linkid=870924
Comment:
    https://www.cloudynights.com/documents/Understanding%20Resolution.pdf
Reply:
    Think of these values as the ‘ideal’ FWHM of a star if nothing else degrades resolution (for which seeing, guiding accuracy, and camera sampling all influence the final FWHM)</t>
      </text>
    </comment>
    <comment ref="Z5" authorId="8" shapeId="0" xr:uid="{7DC28F03-4C93-4F4B-B6CA-E5D66FB6D7B8}">
      <text>
        <t>[Threaded comment]
Your version of Excel allows you to read this threaded comment; however, any edits to it will get removed if the file is opened in a newer version of Excel. Learn more: https://go.microsoft.com/fwlink/?linkid=870924
Comment:
    https://www.cloudynights.com/documents/Understanding%20Resolution.pdf
Reply:
    Think of these values as the ‘ideal’ FWHM of a star if nothing else degrades resolution (for which seeing, guiding accuracy, and camera sampling all influence the final FWHM)</t>
      </text>
    </comment>
    <comment ref="AC5" authorId="9" shapeId="0" xr:uid="{0AD7EA82-F559-4B9F-A87F-CCE278D91FCA}">
      <text>
        <t>[Threaded comment]
Your version of Excel allows you to read this threaded comment; however, any edits to it will get removed if the file is opened in a newer version of Excel. Learn more: https://go.microsoft.com/fwlink/?linkid=870924
Comment:
    https://www.cloudynights.com/documents/Understanding%20Resolution.pdf
Reply:
    Think of these values as the ‘ideal’ FWHM of a star if nothing else degrades resolution (for which seeing, guiding accuracy, and camera sampling all influence the final FWHM)</t>
      </text>
    </comment>
    <comment ref="AF5" authorId="10" shapeId="0" xr:uid="{046DED27-CD42-4C26-B9E9-AF75EA6F5D88}">
      <text>
        <t>[Threaded comment]
Your version of Excel allows you to read this threaded comment; however, any edits to it will get removed if the file is opened in a newer version of Excel. Learn more: https://go.microsoft.com/fwlink/?linkid=870924
Comment:
    https://www.cloudynights.com/documents/Understanding%20Resolution.pdf
Reply:
    Think of these values as the ‘ideal’ FWHM of a star if nothing else degrades resolution (for which seeing, guiding accuracy, and camera sampling all influence the final FWHM)</t>
      </text>
    </comment>
    <comment ref="E7" authorId="11" shapeId="0" xr:uid="{A61DD4C8-8783-4CA5-9DDA-523B7ECFC587}">
      <text>
        <t>[Threaded comment]
Your version of Excel allows you to read this threaded comment; however, any edits to it will get removed if the file is opened in a newer version of Excel. Learn more: https://go.microsoft.com/fwlink/?linkid=870924
Comment:
    Dawes and Rayleigh are about optical resolution of the telescope. Limits apply only to stars of the same visual magnitude and spectral type. They both allow the user to see a notch between two stars – not a completely black space.</t>
      </text>
    </comment>
    <comment ref="H7" authorId="12" shapeId="0" xr:uid="{24FAFDD5-3F6F-4F40-89A6-7975AEC461A0}">
      <text>
        <t>[Threaded comment]
Your version of Excel allows you to read this threaded comment; however, any edits to it will get removed if the file is opened in a newer version of Excel. Learn more: https://go.microsoft.com/fwlink/?linkid=870924
Comment:
    Dawes and Rayleigh are about optical resolution of the telescope. Limits apply only to stars of the same visual magnitude and spectral type. They both allow the user to see a notch between two stars – not a completely black space.</t>
      </text>
    </comment>
    <comment ref="K7" authorId="13" shapeId="0" xr:uid="{2C714FC4-612C-4FD8-8151-08F2C7A21F91}">
      <text>
        <t>[Threaded comment]
Your version of Excel allows you to read this threaded comment; however, any edits to it will get removed if the file is opened in a newer version of Excel. Learn more: https://go.microsoft.com/fwlink/?linkid=870924
Comment:
    Dawes and Rayleigh are about optical resolution of the telescope. Limits apply only to stars of the same visual magnitude and spectral type. They both allow the user to see a notch between two stars – not a completely black space.</t>
      </text>
    </comment>
    <comment ref="N7" authorId="14" shapeId="0" xr:uid="{5DA753E2-3CAC-471A-AD62-B46FF4FA08A3}">
      <text>
        <t>[Threaded comment]
Your version of Excel allows you to read this threaded comment; however, any edits to it will get removed if the file is opened in a newer version of Excel. Learn more: https://go.microsoft.com/fwlink/?linkid=870924
Comment:
    Dawes and Rayleigh are about optical resolution of the telescope. Limits apply only to stars of the same visual magnitude and spectral type. They both allow the user to see a notch between two stars – not a completely black space.</t>
      </text>
    </comment>
    <comment ref="Q7" authorId="15" shapeId="0" xr:uid="{AF85BDDF-3DA7-4D8E-8DB1-9823FFA23D64}">
      <text>
        <t>[Threaded comment]
Your version of Excel allows you to read this threaded comment; however, any edits to it will get removed if the file is opened in a newer version of Excel. Learn more: https://go.microsoft.com/fwlink/?linkid=870924
Comment:
    Dawes and Rayleigh are about optical resolution of the telescope. Limits apply only to stars of the same visual magnitude and spectral type. They both allow the user to see a notch between two stars – not a completely black space.</t>
      </text>
    </comment>
    <comment ref="T7" authorId="16" shapeId="0" xr:uid="{AE5E186C-EF1F-4DC7-80EC-F25E43D7BF0E}">
      <text>
        <t>[Threaded comment]
Your version of Excel allows you to read this threaded comment; however, any edits to it will get removed if the file is opened in a newer version of Excel. Learn more: https://go.microsoft.com/fwlink/?linkid=870924
Comment:
    Dawes and Rayleigh are about optical resolution of the telescope. Limits apply only to stars of the same visual magnitude and spectral type. They both allow the user to see a notch between two stars – not a completely black space.</t>
      </text>
    </comment>
    <comment ref="W7" authorId="17" shapeId="0" xr:uid="{B2E28856-A368-4DA4-8DBB-1E970091E66B}">
      <text>
        <t>[Threaded comment]
Your version of Excel allows you to read this threaded comment; however, any edits to it will get removed if the file is opened in a newer version of Excel. Learn more: https://go.microsoft.com/fwlink/?linkid=870924
Comment:
    Dawes and Rayleigh are about optical resolution of the telescope. Limits apply only to stars of the same visual magnitude and spectral type. They both allow the user to see a notch between two stars – not a completely black space.</t>
      </text>
    </comment>
    <comment ref="Z7" authorId="18" shapeId="0" xr:uid="{434A0001-FA45-45F3-8C36-4F844F115BAA}">
      <text>
        <t>[Threaded comment]
Your version of Excel allows you to read this threaded comment; however, any edits to it will get removed if the file is opened in a newer version of Excel. Learn more: https://go.microsoft.com/fwlink/?linkid=870924
Comment:
    Dawes and Rayleigh are about optical resolution of the telescope. Limits apply only to stars of the same visual magnitude and spectral type. They both allow the user to see a notch between two stars – not a completely black space.</t>
      </text>
    </comment>
    <comment ref="AC7" authorId="19" shapeId="0" xr:uid="{96CBF63A-ADF0-48CC-B7B6-96776740CD25}">
      <text>
        <t>[Threaded comment]
Your version of Excel allows you to read this threaded comment; however, any edits to it will get removed if the file is opened in a newer version of Excel. Learn more: https://go.microsoft.com/fwlink/?linkid=870924
Comment:
    Dawes and Rayleigh are about optical resolution of the telescope. Limits apply only to stars of the same visual magnitude and spectral type. They both allow the user to see a notch between two stars – not a completely black space.</t>
      </text>
    </comment>
    <comment ref="AF7" authorId="20" shapeId="0" xr:uid="{3D86527B-5291-45E1-8039-279ECBBA63AC}">
      <text>
        <t>[Threaded comment]
Your version of Excel allows you to read this threaded comment; however, any edits to it will get removed if the file is opened in a newer version of Excel. Learn more: https://go.microsoft.com/fwlink/?linkid=870924
Comment:
    Dawes and Rayleigh are about optical resolution of the telescope. Limits apply only to stars of the same visual magnitude and spectral type. They both allow the user to see a notch between two stars – not a completely black space.</t>
      </text>
    </comment>
    <comment ref="A8" authorId="21" shapeId="0" xr:uid="{D8F265FF-FC6A-4192-907F-3695B130D790}">
      <text>
        <t>[Threaded comment]
Your version of Excel allows you to read this threaded comment; however, any edits to it will get removed if the file is opened in a newer version of Excel. Learn more: https://go.microsoft.com/fwlink/?linkid=870924
Comment:
    The short version guide to what resolution you want is here
https://www.highpointscientific.com/astronomy-hub/post/astro-photography-guides/undersampling-and-oversampling-in-astrophotography
go to cloudy nights for the debates!☺️</t>
      </text>
    </comment>
    <comment ref="E9" authorId="22" shapeId="0" xr:uid="{FE671F61-CEA0-4DB8-A0C1-C8D051F130E1}">
      <text>
        <t>[Threaded comment]
Your version of Excel allows you to read this threaded comment; however, any edits to it will get removed if the file is opened in a newer version of Excel. Learn more: https://go.microsoft.com/fwlink/?linkid=870924
Comment:
    Camera Sampling = 2*Binned pixel resolution
Video with great overview and demonstration from James Lamb - what resolution should you target?
https://www.youtube.com/watch?v=H-cAbF25gcI</t>
      </text>
    </comment>
    <comment ref="H9" authorId="23" shapeId="0" xr:uid="{572C57E4-4B55-4803-9792-703F284831FC}">
      <text>
        <t>[Threaded comment]
Your version of Excel allows you to read this threaded comment; however, any edits to it will get removed if the file is opened in a newer version of Excel. Learn more: https://go.microsoft.com/fwlink/?linkid=870924
Comment:
    Camera Sampling = 2*Binned pixel resolution
Video with great overview and demonstration from James Lamb - what resolution should you target?
https://www.youtube.com/watch?v=H-cAbF25gcI</t>
      </text>
    </comment>
    <comment ref="K9" authorId="24" shapeId="0" xr:uid="{F93F31E9-F20C-4591-8AD5-5AAA234A752C}">
      <text>
        <t>[Threaded comment]
Your version of Excel allows you to read this threaded comment; however, any edits to it will get removed if the file is opened in a newer version of Excel. Learn more: https://go.microsoft.com/fwlink/?linkid=870924
Comment:
    Camera Sampling = 2*Binned pixel resolution
Video with great overview and demonstration from James Lamb - what resolution should you target?
https://www.youtube.com/watch?v=H-cAbF25gcI</t>
      </text>
    </comment>
    <comment ref="N9" authorId="25" shapeId="0" xr:uid="{94E60207-7C6E-4954-AC97-019EAE5EF68B}">
      <text>
        <t>[Threaded comment]
Your version of Excel allows you to read this threaded comment; however, any edits to it will get removed if the file is opened in a newer version of Excel. Learn more: https://go.microsoft.com/fwlink/?linkid=870924
Comment:
    Camera Sampling = 2*Binned pixel resolution
Video with great overview and demonstration from James Lamb - what resolution should you target?
https://www.youtube.com/watch?v=H-cAbF25gcI</t>
      </text>
    </comment>
    <comment ref="Q9" authorId="26" shapeId="0" xr:uid="{7159FCB0-A9CA-4CFA-91A9-C10209471F51}">
      <text>
        <t>[Threaded comment]
Your version of Excel allows you to read this threaded comment; however, any edits to it will get removed if the file is opened in a newer version of Excel. Learn more: https://go.microsoft.com/fwlink/?linkid=870924
Comment:
    Camera Sampling = 2*Binned pixel resolution
Video with great overview and demonstration from James Lamb - what resolution should you target?
https://www.youtube.com/watch?v=H-cAbF25gcI</t>
      </text>
    </comment>
    <comment ref="T9" authorId="27" shapeId="0" xr:uid="{CDA1F771-B0B7-4985-A37C-216DA649472E}">
      <text>
        <t>[Threaded comment]
Your version of Excel allows you to read this threaded comment; however, any edits to it will get removed if the file is opened in a newer version of Excel. Learn more: https://go.microsoft.com/fwlink/?linkid=870924
Comment:
    Camera Sampling = 2*Binned pixel resolution
Video with great overview and demonstration from James Lamb - what resolution should you target?
https://www.youtube.com/watch?v=H-cAbF25gcI</t>
      </text>
    </comment>
    <comment ref="W9" authorId="28" shapeId="0" xr:uid="{8C65C25C-CB04-4968-87E9-506D044AFAD0}">
      <text>
        <t>[Threaded comment]
Your version of Excel allows you to read this threaded comment; however, any edits to it will get removed if the file is opened in a newer version of Excel. Learn more: https://go.microsoft.com/fwlink/?linkid=870924
Comment:
    Camera Sampling = 2*Binned pixel resolution
Video with great overview and demonstration from James Lamb - what resolution should you target?
https://www.youtube.com/watch?v=H-cAbF25gcI</t>
      </text>
    </comment>
    <comment ref="Z9" authorId="29" shapeId="0" xr:uid="{B84D7D62-F89C-4C11-9CEB-747825BCD15D}">
      <text>
        <t>[Threaded comment]
Your version of Excel allows you to read this threaded comment; however, any edits to it will get removed if the file is opened in a newer version of Excel. Learn more: https://go.microsoft.com/fwlink/?linkid=870924
Comment:
    Camera Sampling = 2*Binned pixel resolution
Video with great overview and demonstration from James Lamb - what resolution should you target?
https://www.youtube.com/watch?v=H-cAbF25gcI</t>
      </text>
    </comment>
    <comment ref="AC9" authorId="30" shapeId="0" xr:uid="{40B22A51-1521-47C5-961D-36D4952AF5A8}">
      <text>
        <t>[Threaded comment]
Your version of Excel allows you to read this threaded comment; however, any edits to it will get removed if the file is opened in a newer version of Excel. Learn more: https://go.microsoft.com/fwlink/?linkid=870924
Comment:
    Camera Sampling = 2*Binned pixel resolution
Video with great overview and demonstration from James Lamb - what resolution should you target?
https://www.youtube.com/watch?v=H-cAbF25gcI</t>
      </text>
    </comment>
    <comment ref="AF9" authorId="31" shapeId="0" xr:uid="{A801CAF5-F8B6-48F3-8A6F-27933A64583C}">
      <text>
        <t>[Threaded comment]
Your version of Excel allows you to read this threaded comment; however, any edits to it will get removed if the file is opened in a newer version of Excel. Learn more: https://go.microsoft.com/fwlink/?linkid=870924
Comment:
    Camera Sampling = 2*Binned pixel resolution
Video with great overview and demonstration from James Lamb - what resolution should you target?
https://www.youtube.com/watch?v=H-cAbF25gcI</t>
      </text>
    </comment>
    <comment ref="E11" authorId="32" shapeId="0" xr:uid="{815EBC0B-DD22-4B96-81D8-A54DFF0B717A}">
      <text>
        <t>[Threaded comment]
Your version of Excel allows you to read this threaded comment; however, any edits to it will get removed if the file is opened in a newer version of Excel. Learn more: https://go.microsoft.com/fwlink/?linkid=870924
Comment:
    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
      </text>
    </comment>
    <comment ref="H11" authorId="33" shapeId="0" xr:uid="{E475C0A8-A555-4C60-B5C8-C70E8F274D09}">
      <text>
        <t>[Threaded comment]
Your version of Excel allows you to read this threaded comment; however, any edits to it will get removed if the file is opened in a newer version of Excel. Learn more: https://go.microsoft.com/fwlink/?linkid=870924
Comment:
    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
      </text>
    </comment>
    <comment ref="K11" authorId="34" shapeId="0" xr:uid="{73853F28-CFC7-4917-A984-18FCC6ACFEA4}">
      <text>
        <t>[Threaded comment]
Your version of Excel allows you to read this threaded comment; however, any edits to it will get removed if the file is opened in a newer version of Excel. Learn more: https://go.microsoft.com/fwlink/?linkid=870924
Comment:
    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
      </text>
    </comment>
    <comment ref="N11" authorId="35" shapeId="0" xr:uid="{43D264A0-E131-4BAC-A5C0-118664927CCB}">
      <text>
        <t>[Threaded comment]
Your version of Excel allows you to read this threaded comment; however, any edits to it will get removed if the file is opened in a newer version of Excel. Learn more: https://go.microsoft.com/fwlink/?linkid=870924
Comment:
    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
      </text>
    </comment>
    <comment ref="Q11" authorId="36" shapeId="0" xr:uid="{3229D6E7-D09D-4B2E-A64C-9268152B75F9}">
      <text>
        <t>[Threaded comment]
Your version of Excel allows you to read this threaded comment; however, any edits to it will get removed if the file is opened in a newer version of Excel. Learn more: https://go.microsoft.com/fwlink/?linkid=870924
Comment:
    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
      </text>
    </comment>
    <comment ref="T11" authorId="37" shapeId="0" xr:uid="{80106838-C225-4564-BD54-DA2BB609144B}">
      <text>
        <t>[Threaded comment]
Your version of Excel allows you to read this threaded comment; however, any edits to it will get removed if the file is opened in a newer version of Excel. Learn more: https://go.microsoft.com/fwlink/?linkid=870924
Comment:
    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
      </text>
    </comment>
    <comment ref="W11" authorId="38" shapeId="0" xr:uid="{697C1501-DFC7-48AF-89C0-51D5CC5F7502}">
      <text>
        <t>[Threaded comment]
Your version of Excel allows you to read this threaded comment; however, any edits to it will get removed if the file is opened in a newer version of Excel. Learn more: https://go.microsoft.com/fwlink/?linkid=870924
Comment:
    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
      </text>
    </comment>
    <comment ref="Z11" authorId="39" shapeId="0" xr:uid="{C6E33DE8-6894-4208-9C7F-0726960ECF44}">
      <text>
        <t>[Threaded comment]
Your version of Excel allows you to read this threaded comment; however, any edits to it will get removed if the file is opened in a newer version of Excel. Learn more: https://go.microsoft.com/fwlink/?linkid=870924
Comment:
    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
      </text>
    </comment>
    <comment ref="AC11" authorId="40" shapeId="0" xr:uid="{04A41472-719C-4D85-AC20-0EE62DFD33B9}">
      <text>
        <t>[Threaded comment]
Your version of Excel allows you to read this threaded comment; however, any edits to it will get removed if the file is opened in a newer version of Excel. Learn more: https://go.microsoft.com/fwlink/?linkid=870924
Comment:
    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
      </text>
    </comment>
    <comment ref="AF11" authorId="41" shapeId="0" xr:uid="{CBB22B87-03B5-4254-9F3F-2FD05CC804B8}">
      <text>
        <t>[Threaded comment]
Your version of Excel allows you to read this threaded comment; however, any edits to it will get removed if the file is opened in a newer version of Excel. Learn more: https://go.microsoft.com/fwlink/?linkid=870924
Comment:
    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
      </text>
    </comment>
    <comment ref="E13" authorId="42" shapeId="0" xr:uid="{AC95F8D7-FD3E-4820-B036-09C57A5BD16F}">
      <text>
        <t>[Threaded comment]
Your version of Excel allows you to read this threaded comment; however, any edits to it will get removed if the file is opened in a newer version of Excel. Learn more: https://go.microsoft.com/fwlink/?linkid=870924
Comment:
    The max of Dawes, Rayleigh, and Nyquist (whichever is the limiting case).
Theoretical FWHM of stars should be close to this value.
Actual FWHM may be larger due to seeing and guiding error.</t>
      </text>
    </comment>
    <comment ref="H13" authorId="43" shapeId="0" xr:uid="{B57E179C-8308-4525-B33F-F9B3365AFD0D}">
      <text>
        <t>[Threaded comment]
Your version of Excel allows you to read this threaded comment; however, any edits to it will get removed if the file is opened in a newer version of Excel. Learn more: https://go.microsoft.com/fwlink/?linkid=870924
Comment:
    The max of Dawes, Rayleigh, and Nyquist (whichever is the limiting case).
Theoretical FWHM of stars should be close to this value.
Actual FWHM may be larger due to seeing and guiding error.</t>
      </text>
    </comment>
    <comment ref="K13" authorId="44" shapeId="0" xr:uid="{8848A0FC-2FC1-46ED-B471-9BA464046C24}">
      <text>
        <t>[Threaded comment]
Your version of Excel allows you to read this threaded comment; however, any edits to it will get removed if the file is opened in a newer version of Excel. Learn more: https://go.microsoft.com/fwlink/?linkid=870924
Comment:
    The max of Dawes, Rayleigh, and Nyquist (whichever is the limiting case).
Theoretical FWHM of stars should be close to this value.
Actual FWHM may be larger due to seeing and guiding error.</t>
      </text>
    </comment>
    <comment ref="N13" authorId="45" shapeId="0" xr:uid="{61C8C8D8-A161-47C3-9CBC-86E57934C625}">
      <text>
        <t>[Threaded comment]
Your version of Excel allows you to read this threaded comment; however, any edits to it will get removed if the file is opened in a newer version of Excel. Learn more: https://go.microsoft.com/fwlink/?linkid=870924
Comment:
    The max of Dawes, Rayleigh, and Nyquist (whichever is the limiting case).
Theoretical FWHM of stars should be close to this value.
Actual FWHM may be larger due to seeing and guiding error.</t>
      </text>
    </comment>
    <comment ref="Q13" authorId="46" shapeId="0" xr:uid="{39A57F4A-DE29-45C8-8BB0-666F8E845F43}">
      <text>
        <t>[Threaded comment]
Your version of Excel allows you to read this threaded comment; however, any edits to it will get removed if the file is opened in a newer version of Excel. Learn more: https://go.microsoft.com/fwlink/?linkid=870924
Comment:
    The max of Dawes, Rayleigh, and Nyquist (whichever is the limiting case).
Theoretical FWHM of stars should be close to this value.
Actual FWHM may be larger due to seeing and guiding error.</t>
      </text>
    </comment>
    <comment ref="T13" authorId="47" shapeId="0" xr:uid="{DBA72B42-1EC2-4192-B553-EAAAB16F19EA}">
      <text>
        <t>[Threaded comment]
Your version of Excel allows you to read this threaded comment; however, any edits to it will get removed if the file is opened in a newer version of Excel. Learn more: https://go.microsoft.com/fwlink/?linkid=870924
Comment:
    The max of Dawes, Rayleigh, and Nyquist (whichever is the limiting case).
Theoretical FWHM of stars should be close to this value.
Actual FWHM may be larger due to seeing and guiding error.</t>
      </text>
    </comment>
    <comment ref="W13" authorId="48" shapeId="0" xr:uid="{0CD707FB-D316-4947-B7A1-6F52266AC47F}">
      <text>
        <t>[Threaded comment]
Your version of Excel allows you to read this threaded comment; however, any edits to it will get removed if the file is opened in a newer version of Excel. Learn more: https://go.microsoft.com/fwlink/?linkid=870924
Comment:
    The max of Dawes, Rayleigh, and Nyquist (whichever is the limiting case).
Theoretical FWHM of stars should be close to this value.
Actual FWHM may be larger due to seeing and guiding error.</t>
      </text>
    </comment>
    <comment ref="Z13" authorId="49" shapeId="0" xr:uid="{FBB8B6D7-8B88-4A2F-AC28-7123C784F20C}">
      <text>
        <t>[Threaded comment]
Your version of Excel allows you to read this threaded comment; however, any edits to it will get removed if the file is opened in a newer version of Excel. Learn more: https://go.microsoft.com/fwlink/?linkid=870924
Comment:
    The max of Dawes, Rayleigh, and Nyquist (whichever is the limiting case).
Theoretical FWHM of stars should be close to this value.
Actual FWHM may be larger due to seeing and guiding error.</t>
      </text>
    </comment>
    <comment ref="AC13" authorId="50" shapeId="0" xr:uid="{7797F17A-4D10-4A3A-857D-2AE7F2C2A476}">
      <text>
        <t>[Threaded comment]
Your version of Excel allows you to read this threaded comment; however, any edits to it will get removed if the file is opened in a newer version of Excel. Learn more: https://go.microsoft.com/fwlink/?linkid=870924
Comment:
    The max of Dawes, Rayleigh, and Nyquist (whichever is the limiting case).
Theoretical FWHM of stars should be close to this value.
Actual FWHM may be larger due to seeing and guiding error.</t>
      </text>
    </comment>
    <comment ref="AF13" authorId="51" shapeId="0" xr:uid="{B221E20A-F52C-404C-910C-5B5979826A13}">
      <text>
        <t>[Threaded comment]
Your version of Excel allows you to read this threaded comment; however, any edits to it will get removed if the file is opened in a newer version of Excel. Learn more: https://go.microsoft.com/fwlink/?linkid=870924
Comment:
    The max of Dawes, Rayleigh, and Nyquist (whichever is the limiting case).
Theoretical FWHM of stars should be close to this value.
Actual FWHM may be larger due to seeing and guiding error.</t>
      </text>
    </comment>
    <comment ref="C14" authorId="52" shapeId="0" xr:uid="{45A82F87-28FA-4B52-91A1-203EAB5AB3FE}">
      <text>
        <t>[Threaded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Different filters may have different optical thickness values.</t>
      </text>
    </comment>
    <comment ref="F14" authorId="53" shapeId="0" xr:uid="{4ABCA2B1-9B1C-4930-85A4-49D2F14B9F2E}">
      <text>
        <t>[Threaded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Different filters may have different optical thickness values.</t>
      </text>
    </comment>
    <comment ref="I14" authorId="54" shapeId="0" xr:uid="{3345C952-35E7-4EC8-A670-02A063440505}">
      <text>
        <t>[Threaded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Different filters may have different optical thickness values.</t>
      </text>
    </comment>
    <comment ref="L14" authorId="55" shapeId="0" xr:uid="{DC182CCC-BDDE-4058-BFE6-77D7CA603224}">
      <text>
        <t>[Threaded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Different filters may have different optical thickness values.</t>
      </text>
    </comment>
    <comment ref="O14" authorId="56" shapeId="0" xr:uid="{C998734A-54E5-450C-885B-FF7485CA8FDE}">
      <text>
        <t>[Threaded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Different filters may have different optical thickness values.</t>
      </text>
    </comment>
    <comment ref="R14" authorId="57" shapeId="0" xr:uid="{57B4D643-6FDC-4F40-B412-E1CFA936DA91}">
      <text>
        <t>[Threaded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Different filters may have different optical thickness values.</t>
      </text>
    </comment>
    <comment ref="U14" authorId="58" shapeId="0" xr:uid="{B1CF8236-7B92-4F47-A8F7-DA111568500E}">
      <text>
        <t>[Threaded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Different filters may have different optical thickness values.</t>
      </text>
    </comment>
    <comment ref="X14" authorId="59" shapeId="0" xr:uid="{3EDB07F8-30DF-4AD1-9775-ADFFBCF8D3C1}">
      <text>
        <t>[Threaded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Different filters may have different optical thickness values.</t>
      </text>
    </comment>
    <comment ref="AA14" authorId="60" shapeId="0" xr:uid="{F546727A-2E51-4EAA-9A8F-6894BB1D28E4}">
      <text>
        <t>[Threaded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Different filters may have different optical thickness values.</t>
      </text>
    </comment>
    <comment ref="AD14" authorId="61" shapeId="0" xr:uid="{F7A21E78-48DF-4FE6-8348-269F86441835}">
      <text>
        <t>[Threaded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Different filters may have different optical thickness values.</t>
      </text>
    </comment>
    <comment ref="C40" authorId="62" shapeId="0" xr:uid="{FF7D39E1-9309-4769-96CD-D92FF993B848}">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 ref="F40" authorId="63" shapeId="0" xr:uid="{CC688937-9443-436C-B789-96F6FEC7DD95}">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 ref="I40" authorId="64" shapeId="0" xr:uid="{F04A8C3E-19D3-48F2-9E8F-BE6C42AE8A47}">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 ref="L40" authorId="65" shapeId="0" xr:uid="{955A1B01-CF80-44E6-982B-AF991477F772}">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 ref="O40" authorId="66" shapeId="0" xr:uid="{F856D8D8-89AB-4040-BE1E-4D6596068D83}">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 ref="R40" authorId="67" shapeId="0" xr:uid="{0620192F-EDE3-426F-B0DB-695DF85ACCCB}">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 ref="U40" authorId="68" shapeId="0" xr:uid="{093B4876-C530-4E05-9D7E-00D60ED06EE5}">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 ref="X40" authorId="69" shapeId="0" xr:uid="{6397D7CE-DC36-47AD-98B4-515281F7FC67}">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 ref="AA40" authorId="70" shapeId="0" xr:uid="{63DEA4A3-766C-4048-B0B7-FFEFF024C188}">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 ref="AD40" authorId="71" shapeId="0" xr:uid="{09F11307-48E9-467B-999C-73B3462C97EB}">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tc={996342A2-0D7B-4D19-AAE5-C03F98E5140A}</author>
    <author>tc={86D7A27A-9B8E-41BC-B39F-5978A08ACDF0}</author>
    <author>tc={8EC74048-DF4A-44DB-8FB5-A294E68A39E5}</author>
    <author>tc={FF775D8A-DAD2-4059-92E2-FC60F7B48CA8}</author>
    <author>tc={A77A7BD6-5843-44A8-B53E-C21C03BDAB82}</author>
    <author>tc={0DE2CE76-17BF-4D88-84EA-F342DA8DE0E1}</author>
    <author>tc={BDE1A037-9BEE-4EAE-A723-B2325D23C2A8}</author>
    <author>tc={5134B24A-337F-4D2C-AED0-1578BAD21D21}</author>
    <author>tc={C6DDFC13-6457-4BB1-860E-076C58C7FD24}</author>
    <author>tc={27E3BF97-7027-4381-BB07-1EB52A550221}</author>
    <author>tc={B5318B44-1F16-42F6-93B9-4A6C406B6220}</author>
    <author>tc={38E6E5A5-4C4B-4F4C-B2EF-A5695C9CE703}</author>
    <author>tc={49F52F45-9D4C-4B4C-AF7D-A03338A0416A}</author>
    <author>tc={A9A7DFC7-A0EB-4B86-AAE0-A63EEF779CC2}</author>
    <author>tc={31BE267E-FCB9-4A26-9247-90DA400F0620}</author>
    <author>tc={23BD44A0-F190-42B8-BA61-250F24882C63}</author>
    <author>tc={EB0D0109-D1F5-469D-BC17-893B7DB5B9FD}</author>
    <author>tc={7F3469EC-7542-497A-84E8-693720AAE7A5}</author>
    <author>tc={896CFB2D-3F4F-4C69-8478-92EE7211DE97}</author>
    <author>tc={C591EE8E-9AC1-463D-9ADB-B8C0DC9416F7}</author>
    <author>tc={582E143A-4E2C-4ECB-AD09-45F5AA5E52DA}</author>
    <author>tc={D48E2DD1-40B3-4580-B113-7F61391DC062}</author>
    <author>tc={32E411B4-A67E-4BD4-93E5-A2D316B103A2}</author>
    <author>tc={FD95EFA7-967A-4985-98AD-379C2EBBCED7}</author>
    <author>tc={D44110E4-CA41-4D20-9DF1-3F64A02F58B3}</author>
    <author>tc={9C210386-7F89-4F7A-98CB-3E815760A64A}</author>
    <author>tc={36431101-9E5E-4F79-BE4D-9CB9156351FA}</author>
    <author>tc={0BFA48D6-D607-4D5C-B5E8-B7368AF489AA}</author>
    <author>tc={F74D6EE6-D79E-4D48-BB47-D667123980D9}</author>
    <author>tc={6D76A8A5-F7C2-436C-873E-E69AB8512CD0}</author>
    <author>tc={C36F7FC5-3A75-461A-B659-DCC5F1453433}</author>
    <author>tc={E677F674-C621-4CE2-A49A-CD9748ABB821}</author>
    <author>tc={50549EED-1AA2-4005-A3BE-35DBB009A099}</author>
    <author>tc={DC40B12A-74B4-4272-857E-5D8241DA28C7}</author>
    <author>tc={E1875B13-82B4-478B-AF54-2404AD877977}</author>
    <author>tc={EE1C0CA8-DCDD-4331-A91E-29DF3E909848}</author>
    <author>tc={F992DC3F-F037-4E08-AA18-1E8D2706E3AC}</author>
    <author>tc={D3FB0639-9306-4C2C-BEE4-06C9FD5F7BD9}</author>
    <author>tc={E94A8BE5-5AB6-4166-BB9D-D542EE5D137D}</author>
    <author>tc={93263617-7E79-43B5-AD6B-3209899E3AA8}</author>
    <author>tc={A1080B4B-880E-4C65-B552-BC4C7CAAC179}</author>
    <author>tc={F105FFD4-F91C-48CE-BB95-9D403BC9CAA8}</author>
    <author>tc={CD8E7237-6CEF-441C-8DF1-95531A2FB130}</author>
    <author>tc={6964E395-D114-4C46-9FDE-C70DA81749A0}</author>
    <author>tc={BFFE20DC-DC5E-4742-B71A-6F4C3754A3DB}</author>
    <author>tc={31EA51D8-EDAE-4A8B-8397-015F74C2FE2F}</author>
    <author>tc={20680C40-9512-4E3A-800F-84244085F85D}</author>
    <author>tc={524872BC-6A87-4B14-AEA4-86B60F0A942C}</author>
    <author>tc={81FFF797-3E9A-49FE-A665-956FA29522A0}</author>
    <author>tc={CFFEA624-A0CE-4E5C-A19A-425DCC852F29}</author>
    <author>tc={569B9228-8F91-441D-9421-82EF2A9609A4}</author>
    <author>tc={8302DF2D-26BE-4FAD-BB60-56B0763D6531}</author>
    <author>tc={C11DB88F-8CD2-4B55-A149-6EC13A538252}</author>
    <author>tc={52A15DB8-26D1-44DE-AA2F-C3A08FFE6EE1}</author>
    <author>tc={87F917DF-3054-4B3F-A1FD-7830E64EB86A}</author>
    <author>tc={3B43A445-4CB7-4C45-925C-FFC00469525B}</author>
    <author>tc={F5D078E7-0D11-4EAB-985C-AE440DB50B8E}</author>
    <author>tc={E8B47F4F-FE5C-4204-8DB4-C025550C470E}</author>
    <author>tc={ADFC7A42-1B84-4FC4-B23D-3738856A77FE}</author>
    <author>tc={439ABA3E-9353-4BF8-A919-4CE541C028FB}</author>
    <author>tc={BC7F27C8-2476-4A67-8EDB-69FB4744966E}</author>
    <author>tc={843055B1-3BE9-4593-89EC-73DB4E60A94B}</author>
    <author>tc={B780CC1F-0644-4F58-A598-322E8DC01ECD}</author>
    <author>tc={5792B759-B6B3-484E-BCDF-80CE9479190C}</author>
    <author>tc={B2267F95-6788-4616-B8E8-4F1A1C05BB8C}</author>
    <author>tc={0E46500E-6F08-46B2-87A5-03700B31506C}</author>
    <author>tc={E2DB8527-4041-4592-A4A5-B2FBAAADD054}</author>
    <author>tc={7100D921-0929-423A-A6B2-E9A339E9BC81}</author>
    <author>tc={D32F876A-F656-4C23-840E-4E6732F11A6B}</author>
    <author>tc={8572629F-64E3-4303-AB63-CE458C397FED}</author>
    <author>tc={5A3ABA45-EF06-4B59-91BF-A8DA10601139}</author>
    <author>tc={16DF16B5-DEF6-4E32-9F50-91F3372E6081}</author>
  </authors>
  <commentList>
    <comment ref="A3" authorId="0" shapeId="0" xr:uid="{996342A2-0D7B-4D19-AAE5-C03F98E5140A}">
      <text>
        <t>[Threaded comment]
Your version of Excel allows you to read this threaded comment; however, any edits to it will get removed if the file is opened in a newer version of Excel. Learn more: https://go.microsoft.com/fwlink/?linkid=870924
Comment:
    This will autopopulate all configurations on this sheet.
You can override this for each configuration if you want</t>
      </text>
    </comment>
    <comment ref="E6" authorId="1" shapeId="0" xr:uid="{86D7A27A-9B8E-41BC-B39F-5978A08ACDF0}">
      <text>
        <t>[Threaded comment]
Your version of Excel allows you to read this threaded comment; however, any edits to it will get removed if the file is opened in a newer version of Excel. Learn more: https://go.microsoft.com/fwlink/?linkid=870924
Comment:
    https://www.cloudynights.com/documents/Understanding%20Resolution.pdf
Reply:
    Think of these values as the ‘ideal’ FWHM of a star if nothing else degrades resolution (for which seeing, guiding accuracy, and camera sampling all influence the final FWHM)</t>
      </text>
    </comment>
    <comment ref="H6" authorId="2" shapeId="0" xr:uid="{8EC74048-DF4A-44DB-8FB5-A294E68A39E5}">
      <text>
        <t>[Threaded comment]
Your version of Excel allows you to read this threaded comment; however, any edits to it will get removed if the file is opened in a newer version of Excel. Learn more: https://go.microsoft.com/fwlink/?linkid=870924
Comment:
    https://www.cloudynights.com/documents/Understanding%20Resolution.pdf
Reply:
    Think of these values as the ‘ideal’ FWHM of a star if nothing else degrades resolution (for which seeing, guiding accuracy, and camera sampling all influence the final FWHM)</t>
      </text>
    </comment>
    <comment ref="K6" authorId="3" shapeId="0" xr:uid="{FF775D8A-DAD2-4059-92E2-FC60F7B48CA8}">
      <text>
        <t>[Threaded comment]
Your version of Excel allows you to read this threaded comment; however, any edits to it will get removed if the file is opened in a newer version of Excel. Learn more: https://go.microsoft.com/fwlink/?linkid=870924
Comment:
    https://www.cloudynights.com/documents/Understanding%20Resolution.pdf
Reply:
    Think of these values as the ‘ideal’ FWHM of a star if nothing else degrades resolution (for which seeing, guiding accuracy, and camera sampling all influence the final FWHM)</t>
      </text>
    </comment>
    <comment ref="N6" authorId="4" shapeId="0" xr:uid="{A77A7BD6-5843-44A8-B53E-C21C03BDAB82}">
      <text>
        <t>[Threaded comment]
Your version of Excel allows you to read this threaded comment; however, any edits to it will get removed if the file is opened in a newer version of Excel. Learn more: https://go.microsoft.com/fwlink/?linkid=870924
Comment:
    https://www.cloudynights.com/documents/Understanding%20Resolution.pdf
Reply:
    Think of these values as the ‘ideal’ FWHM of a star if nothing else degrades resolution (for which seeing, guiding accuracy, and camera sampling all influence the final FWHM)</t>
      </text>
    </comment>
    <comment ref="Q6" authorId="5" shapeId="0" xr:uid="{0DE2CE76-17BF-4D88-84EA-F342DA8DE0E1}">
      <text>
        <t>[Threaded comment]
Your version of Excel allows you to read this threaded comment; however, any edits to it will get removed if the file is opened in a newer version of Excel. Learn more: https://go.microsoft.com/fwlink/?linkid=870924
Comment:
    https://www.cloudynights.com/documents/Understanding%20Resolution.pdf
Reply:
    Think of these values as the ‘ideal’ FWHM of a star if nothing else degrades resolution (for which seeing, guiding accuracy, and camera sampling all influence the final FWHM)</t>
      </text>
    </comment>
    <comment ref="T6" authorId="6" shapeId="0" xr:uid="{BDE1A037-9BEE-4EAE-A723-B2325D23C2A8}">
      <text>
        <t>[Threaded comment]
Your version of Excel allows you to read this threaded comment; however, any edits to it will get removed if the file is opened in a newer version of Excel. Learn more: https://go.microsoft.com/fwlink/?linkid=870924
Comment:
    https://www.cloudynights.com/documents/Understanding%20Resolution.pdf
Reply:
    Think of these values as the ‘ideal’ FWHM of a star if nothing else degrades resolution (for which seeing, guiding accuracy, and camera sampling all influence the final FWHM)</t>
      </text>
    </comment>
    <comment ref="W6" authorId="7" shapeId="0" xr:uid="{5134B24A-337F-4D2C-AED0-1578BAD21D21}">
      <text>
        <t>[Threaded comment]
Your version of Excel allows you to read this threaded comment; however, any edits to it will get removed if the file is opened in a newer version of Excel. Learn more: https://go.microsoft.com/fwlink/?linkid=870924
Comment:
    https://www.cloudynights.com/documents/Understanding%20Resolution.pdf
Reply:
    Think of these values as the ‘ideal’ FWHM of a star if nothing else degrades resolution (for which seeing, guiding accuracy, and camera sampling all influence the final FWHM)</t>
      </text>
    </comment>
    <comment ref="Z6" authorId="8" shapeId="0" xr:uid="{C6DDFC13-6457-4BB1-860E-076C58C7FD24}">
      <text>
        <t>[Threaded comment]
Your version of Excel allows you to read this threaded comment; however, any edits to it will get removed if the file is opened in a newer version of Excel. Learn more: https://go.microsoft.com/fwlink/?linkid=870924
Comment:
    https://www.cloudynights.com/documents/Understanding%20Resolution.pdf
Reply:
    Think of these values as the ‘ideal’ FWHM of a star if nothing else degrades resolution (for which seeing, guiding accuracy, and camera sampling all influence the final FWHM)</t>
      </text>
    </comment>
    <comment ref="AC6" authorId="9" shapeId="0" xr:uid="{27E3BF97-7027-4381-BB07-1EB52A550221}">
      <text>
        <t>[Threaded comment]
Your version of Excel allows you to read this threaded comment; however, any edits to it will get removed if the file is opened in a newer version of Excel. Learn more: https://go.microsoft.com/fwlink/?linkid=870924
Comment:
    https://www.cloudynights.com/documents/Understanding%20Resolution.pdf
Reply:
    Think of these values as the ‘ideal’ FWHM of a star if nothing else degrades resolution (for which seeing, guiding accuracy, and camera sampling all influence the final FWHM)</t>
      </text>
    </comment>
    <comment ref="AF6" authorId="10" shapeId="0" xr:uid="{B5318B44-1F16-42F6-93B9-4A6C406B6220}">
      <text>
        <t>[Threaded comment]
Your version of Excel allows you to read this threaded comment; however, any edits to it will get removed if the file is opened in a newer version of Excel. Learn more: https://go.microsoft.com/fwlink/?linkid=870924
Comment:
    https://www.cloudynights.com/documents/Understanding%20Resolution.pdf
Reply:
    Think of these values as the ‘ideal’ FWHM of a star if nothing else degrades resolution (for which seeing, guiding accuracy, and camera sampling all influence the final FWHM)</t>
      </text>
    </comment>
    <comment ref="A8" authorId="11" shapeId="0" xr:uid="{38E6E5A5-4C4B-4F4C-B2EF-A5695C9CE703}">
      <text>
        <t>[Threaded comment]
Your version of Excel allows you to read this threaded comment; however, any edits to it will get removed if the file is opened in a newer version of Excel. Learn more: https://go.microsoft.com/fwlink/?linkid=870924
Comment:
    The short version guide to what resolution you want is here
https://www.highpointscientific.com/astronomy-hub/post/astro-photography-guides/undersampling-and-oversampling-in-astrophotography
go to cloudy nights for the debates!☺️</t>
      </text>
    </comment>
    <comment ref="E8" authorId="12" shapeId="0" xr:uid="{49F52F45-9D4C-4B4C-AF7D-A03338A0416A}">
      <text>
        <t>[Threaded comment]
Your version of Excel allows you to read this threaded comment; however, any edits to it will get removed if the file is opened in a newer version of Excel. Learn more: https://go.microsoft.com/fwlink/?linkid=870924
Comment:
    Dawes and Rayleigh are about optical resolution of the telescope. Limits apply only to stars of the same visual magnitude and spectral type. They both allow the user to see a notch between two stars – not a completely black space.</t>
      </text>
    </comment>
    <comment ref="H8" authorId="13" shapeId="0" xr:uid="{A9A7DFC7-A0EB-4B86-AAE0-A63EEF779CC2}">
      <text>
        <t>[Threaded comment]
Your version of Excel allows you to read this threaded comment; however, any edits to it will get removed if the file is opened in a newer version of Excel. Learn more: https://go.microsoft.com/fwlink/?linkid=870924
Comment:
    Dawes and Rayleigh are about optical resolution of the telescope. Limits apply only to stars of the same visual magnitude and spectral type. They both allow the user to see a notch between two stars – not a completely black space.</t>
      </text>
    </comment>
    <comment ref="K8" authorId="14" shapeId="0" xr:uid="{31BE267E-FCB9-4A26-9247-90DA400F0620}">
      <text>
        <t>[Threaded comment]
Your version of Excel allows you to read this threaded comment; however, any edits to it will get removed if the file is opened in a newer version of Excel. Learn more: https://go.microsoft.com/fwlink/?linkid=870924
Comment:
    Dawes and Rayleigh are about optical resolution of the telescope. Limits apply only to stars of the same visual magnitude and spectral type. They both allow the user to see a notch between two stars – not a completely black space.</t>
      </text>
    </comment>
    <comment ref="N8" authorId="15" shapeId="0" xr:uid="{23BD44A0-F190-42B8-BA61-250F24882C63}">
      <text>
        <t>[Threaded comment]
Your version of Excel allows you to read this threaded comment; however, any edits to it will get removed if the file is opened in a newer version of Excel. Learn more: https://go.microsoft.com/fwlink/?linkid=870924
Comment:
    Dawes and Rayleigh are about optical resolution of the telescope. Limits apply only to stars of the same visual magnitude and spectral type. They both allow the user to see a notch between two stars – not a completely black space.</t>
      </text>
    </comment>
    <comment ref="Q8" authorId="16" shapeId="0" xr:uid="{EB0D0109-D1F5-469D-BC17-893B7DB5B9FD}">
      <text>
        <t>[Threaded comment]
Your version of Excel allows you to read this threaded comment; however, any edits to it will get removed if the file is opened in a newer version of Excel. Learn more: https://go.microsoft.com/fwlink/?linkid=870924
Comment:
    Dawes and Rayleigh are about optical resolution of the telescope. Limits apply only to stars of the same visual magnitude and spectral type. They both allow the user to see a notch between two stars – not a completely black space.</t>
      </text>
    </comment>
    <comment ref="T8" authorId="17" shapeId="0" xr:uid="{7F3469EC-7542-497A-84E8-693720AAE7A5}">
      <text>
        <t>[Threaded comment]
Your version of Excel allows you to read this threaded comment; however, any edits to it will get removed if the file is opened in a newer version of Excel. Learn more: https://go.microsoft.com/fwlink/?linkid=870924
Comment:
    Dawes and Rayleigh are about optical resolution of the telescope. Limits apply only to stars of the same visual magnitude and spectral type. They both allow the user to see a notch between two stars – not a completely black space.</t>
      </text>
    </comment>
    <comment ref="W8" authorId="18" shapeId="0" xr:uid="{896CFB2D-3F4F-4C69-8478-92EE7211DE97}">
      <text>
        <t>[Threaded comment]
Your version of Excel allows you to read this threaded comment; however, any edits to it will get removed if the file is opened in a newer version of Excel. Learn more: https://go.microsoft.com/fwlink/?linkid=870924
Comment:
    Dawes and Rayleigh are about optical resolution of the telescope. Limits apply only to stars of the same visual magnitude and spectral type. They both allow the user to see a notch between two stars – not a completely black space.</t>
      </text>
    </comment>
    <comment ref="Z8" authorId="19" shapeId="0" xr:uid="{C591EE8E-9AC1-463D-9ADB-B8C0DC9416F7}">
      <text>
        <t>[Threaded comment]
Your version of Excel allows you to read this threaded comment; however, any edits to it will get removed if the file is opened in a newer version of Excel. Learn more: https://go.microsoft.com/fwlink/?linkid=870924
Comment:
    Dawes and Rayleigh are about optical resolution of the telescope. Limits apply only to stars of the same visual magnitude and spectral type. They both allow the user to see a notch between two stars – not a completely black space.</t>
      </text>
    </comment>
    <comment ref="AC8" authorId="20" shapeId="0" xr:uid="{582E143A-4E2C-4ECB-AD09-45F5AA5E52DA}">
      <text>
        <t>[Threaded comment]
Your version of Excel allows you to read this threaded comment; however, any edits to it will get removed if the file is opened in a newer version of Excel. Learn more: https://go.microsoft.com/fwlink/?linkid=870924
Comment:
    Dawes and Rayleigh are about optical resolution of the telescope. Limits apply only to stars of the same visual magnitude and spectral type. They both allow the user to see a notch between two stars – not a completely black space.</t>
      </text>
    </comment>
    <comment ref="AF8" authorId="21" shapeId="0" xr:uid="{D48E2DD1-40B3-4580-B113-7F61391DC062}">
      <text>
        <t>[Threaded comment]
Your version of Excel allows you to read this threaded comment; however, any edits to it will get removed if the file is opened in a newer version of Excel. Learn more: https://go.microsoft.com/fwlink/?linkid=870924
Comment:
    Dawes and Rayleigh are about optical resolution of the telescope. Limits apply only to stars of the same visual magnitude and spectral type. They both allow the user to see a notch between two stars – not a completely black space.</t>
      </text>
    </comment>
    <comment ref="E10" authorId="22" shapeId="0" xr:uid="{32E411B4-A67E-4BD4-93E5-A2D316B103A2}">
      <text>
        <t>[Threaded comment]
Your version of Excel allows you to read this threaded comment; however, any edits to it will get removed if the file is opened in a newer version of Excel. Learn more: https://go.microsoft.com/fwlink/?linkid=870924
Comment:
    Camera Sampling = 2*Binned pixel resolution
Video with great overview and demonstration from James Lamb - what resolution should you target?
https://www.youtube.com/watch?v=H-cAbF25gcI</t>
      </text>
    </comment>
    <comment ref="H10" authorId="23" shapeId="0" xr:uid="{FD95EFA7-967A-4985-98AD-379C2EBBCED7}">
      <text>
        <t>[Threaded comment]
Your version of Excel allows you to read this threaded comment; however, any edits to it will get removed if the file is opened in a newer version of Excel. Learn more: https://go.microsoft.com/fwlink/?linkid=870924
Comment:
    Camera Sampling = 2*Binned pixel resolution
Video with great overview and demonstration from James Lamb - what resolution should you target?
https://www.youtube.com/watch?v=H-cAbF25gcI</t>
      </text>
    </comment>
    <comment ref="K10" authorId="24" shapeId="0" xr:uid="{D44110E4-CA41-4D20-9DF1-3F64A02F58B3}">
      <text>
        <t>[Threaded comment]
Your version of Excel allows you to read this threaded comment; however, any edits to it will get removed if the file is opened in a newer version of Excel. Learn more: https://go.microsoft.com/fwlink/?linkid=870924
Comment:
    Camera Sampling = 2*Binned pixel resolution
Video with great overview and demonstration from James Lamb - what resolution should you target?
https://www.youtube.com/watch?v=H-cAbF25gcI</t>
      </text>
    </comment>
    <comment ref="N10" authorId="25" shapeId="0" xr:uid="{9C210386-7F89-4F7A-98CB-3E815760A64A}">
      <text>
        <t>[Threaded comment]
Your version of Excel allows you to read this threaded comment; however, any edits to it will get removed if the file is opened in a newer version of Excel. Learn more: https://go.microsoft.com/fwlink/?linkid=870924
Comment:
    Camera Sampling = 2*Binned pixel resolution
Video with great overview and demonstration from James Lamb - what resolution should you target?
https://www.youtube.com/watch?v=H-cAbF25gcI</t>
      </text>
    </comment>
    <comment ref="Q10" authorId="26" shapeId="0" xr:uid="{36431101-9E5E-4F79-BE4D-9CB9156351FA}">
      <text>
        <t>[Threaded comment]
Your version of Excel allows you to read this threaded comment; however, any edits to it will get removed if the file is opened in a newer version of Excel. Learn more: https://go.microsoft.com/fwlink/?linkid=870924
Comment:
    Camera Sampling = 2*Binned pixel resolution
Video with great overview and demonstration from James Lamb - what resolution should you target?
https://www.youtube.com/watch?v=H-cAbF25gcI</t>
      </text>
    </comment>
    <comment ref="T10" authorId="27" shapeId="0" xr:uid="{0BFA48D6-D607-4D5C-B5E8-B7368AF489AA}">
      <text>
        <t>[Threaded comment]
Your version of Excel allows you to read this threaded comment; however, any edits to it will get removed if the file is opened in a newer version of Excel. Learn more: https://go.microsoft.com/fwlink/?linkid=870924
Comment:
    Camera Sampling = 2*Binned pixel resolution
Video with great overview and demonstration from James Lamb - what resolution should you target?
https://www.youtube.com/watch?v=H-cAbF25gcI</t>
      </text>
    </comment>
    <comment ref="W10" authorId="28" shapeId="0" xr:uid="{F74D6EE6-D79E-4D48-BB47-D667123980D9}">
      <text>
        <t>[Threaded comment]
Your version of Excel allows you to read this threaded comment; however, any edits to it will get removed if the file is opened in a newer version of Excel. Learn more: https://go.microsoft.com/fwlink/?linkid=870924
Comment:
    Camera Sampling = 2*Binned pixel resolution
Video with great overview and demonstration from James Lamb - what resolution should you target?
https://www.youtube.com/watch?v=H-cAbF25gcI</t>
      </text>
    </comment>
    <comment ref="Z10" authorId="29" shapeId="0" xr:uid="{6D76A8A5-F7C2-436C-873E-E69AB8512CD0}">
      <text>
        <t>[Threaded comment]
Your version of Excel allows you to read this threaded comment; however, any edits to it will get removed if the file is opened in a newer version of Excel. Learn more: https://go.microsoft.com/fwlink/?linkid=870924
Comment:
    Camera Sampling = 2*Binned pixel resolution
Video with great overview and demonstration from James Lamb - what resolution should you target?
https://www.youtube.com/watch?v=H-cAbF25gcI</t>
      </text>
    </comment>
    <comment ref="AC10" authorId="30" shapeId="0" xr:uid="{C36F7FC5-3A75-461A-B659-DCC5F1453433}">
      <text>
        <t>[Threaded comment]
Your version of Excel allows you to read this threaded comment; however, any edits to it will get removed if the file is opened in a newer version of Excel. Learn more: https://go.microsoft.com/fwlink/?linkid=870924
Comment:
    Camera Sampling = 2*Binned pixel resolution
Video with great overview and demonstration from James Lamb - what resolution should you target?
https://www.youtube.com/watch?v=H-cAbF25gcI</t>
      </text>
    </comment>
    <comment ref="AF10" authorId="31" shapeId="0" xr:uid="{E677F674-C621-4CE2-A49A-CD9748ABB821}">
      <text>
        <t>[Threaded comment]
Your version of Excel allows you to read this threaded comment; however, any edits to it will get removed if the file is opened in a newer version of Excel. Learn more: https://go.microsoft.com/fwlink/?linkid=870924
Comment:
    Camera Sampling = 2*Binned pixel resolution
Video with great overview and demonstration from James Lamb - what resolution should you target?
https://www.youtube.com/watch?v=H-cAbF25gcI</t>
      </text>
    </comment>
    <comment ref="E12" authorId="32" shapeId="0" xr:uid="{50549EED-1AA2-4005-A3BE-35DBB009A099}">
      <text>
        <t>[Threaded comment]
Your version of Excel allows you to read this threaded comment; however, any edits to it will get removed if the file is opened in a newer version of Excel. Learn more: https://go.microsoft.com/fwlink/?linkid=870924
Comment:
    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
      </text>
    </comment>
    <comment ref="H12" authorId="33" shapeId="0" xr:uid="{DC40B12A-74B4-4272-857E-5D8241DA28C7}">
      <text>
        <t>[Threaded comment]
Your version of Excel allows you to read this threaded comment; however, any edits to it will get removed if the file is opened in a newer version of Excel. Learn more: https://go.microsoft.com/fwlink/?linkid=870924
Comment:
    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
      </text>
    </comment>
    <comment ref="K12" authorId="34" shapeId="0" xr:uid="{E1875B13-82B4-478B-AF54-2404AD877977}">
      <text>
        <t>[Threaded comment]
Your version of Excel allows you to read this threaded comment; however, any edits to it will get removed if the file is opened in a newer version of Excel. Learn more: https://go.microsoft.com/fwlink/?linkid=870924
Comment:
    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
      </text>
    </comment>
    <comment ref="N12" authorId="35" shapeId="0" xr:uid="{EE1C0CA8-DCDD-4331-A91E-29DF3E909848}">
      <text>
        <t>[Threaded comment]
Your version of Excel allows you to read this threaded comment; however, any edits to it will get removed if the file is opened in a newer version of Excel. Learn more: https://go.microsoft.com/fwlink/?linkid=870924
Comment:
    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
      </text>
    </comment>
    <comment ref="Q12" authorId="36" shapeId="0" xr:uid="{F992DC3F-F037-4E08-AA18-1E8D2706E3AC}">
      <text>
        <t>[Threaded comment]
Your version of Excel allows you to read this threaded comment; however, any edits to it will get removed if the file is opened in a newer version of Excel. Learn more: https://go.microsoft.com/fwlink/?linkid=870924
Comment:
    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
      </text>
    </comment>
    <comment ref="T12" authorId="37" shapeId="0" xr:uid="{D3FB0639-9306-4C2C-BEE4-06C9FD5F7BD9}">
      <text>
        <t>[Threaded comment]
Your version of Excel allows you to read this threaded comment; however, any edits to it will get removed if the file is opened in a newer version of Excel. Learn more: https://go.microsoft.com/fwlink/?linkid=870924
Comment:
    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
      </text>
    </comment>
    <comment ref="W12" authorId="38" shapeId="0" xr:uid="{E94A8BE5-5AB6-4166-BB9D-D542EE5D137D}">
      <text>
        <t>[Threaded comment]
Your version of Excel allows you to read this threaded comment; however, any edits to it will get removed if the file is opened in a newer version of Excel. Learn more: https://go.microsoft.com/fwlink/?linkid=870924
Comment:
    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
      </text>
    </comment>
    <comment ref="Z12" authorId="39" shapeId="0" xr:uid="{93263617-7E79-43B5-AD6B-3209899E3AA8}">
      <text>
        <t>[Threaded comment]
Your version of Excel allows you to read this threaded comment; however, any edits to it will get removed if the file is opened in a newer version of Excel. Learn more: https://go.microsoft.com/fwlink/?linkid=870924
Comment:
    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
      </text>
    </comment>
    <comment ref="AC12" authorId="40" shapeId="0" xr:uid="{A1080B4B-880E-4C65-B552-BC4C7CAAC179}">
      <text>
        <t>[Threaded comment]
Your version of Excel allows you to read this threaded comment; however, any edits to it will get removed if the file is opened in a newer version of Excel. Learn more: https://go.microsoft.com/fwlink/?linkid=870924
Comment:
    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
      </text>
    </comment>
    <comment ref="AF12" authorId="41" shapeId="0" xr:uid="{F105FFD4-F91C-48CE-BB95-9D403BC9CAA8}">
      <text>
        <t>[Threaded comment]
Your version of Excel allows you to read this threaded comment; however, any edits to it will get removed if the file is opened in a newer version of Excel. Learn more: https://go.microsoft.com/fwlink/?linkid=870924
Comment:
    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
      </text>
    </comment>
    <comment ref="C14" authorId="42" shapeId="0" xr:uid="{CD8E7237-6CEF-441C-8DF1-95531A2FB130}">
      <text>
        <t>[Threaded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Different filters may have different optical thickness values.</t>
      </text>
    </comment>
    <comment ref="E14" authorId="43" shapeId="0" xr:uid="{6964E395-D114-4C46-9FDE-C70DA81749A0}">
      <text>
        <t>[Threaded comment]
Your version of Excel allows you to read this threaded comment; however, any edits to it will get removed if the file is opened in a newer version of Excel. Learn more: https://go.microsoft.com/fwlink/?linkid=870924
Comment:
    The max of Dawes, Rayleigh, and Nyquist (whichever is the limiting case).
Theoretical FWHM of stars should be close to this value.
Actual FWHM may be larger due to seeing and guiding error.</t>
      </text>
    </comment>
    <comment ref="F14" authorId="44" shapeId="0" xr:uid="{BFFE20DC-DC5E-4742-B71A-6F4C3754A3DB}">
      <text>
        <t>[Threaded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Different filters may have different optical thickness values.</t>
      </text>
    </comment>
    <comment ref="H14" authorId="45" shapeId="0" xr:uid="{31EA51D8-EDAE-4A8B-8397-015F74C2FE2F}">
      <text>
        <t>[Threaded comment]
Your version of Excel allows you to read this threaded comment; however, any edits to it will get removed if the file is opened in a newer version of Excel. Learn more: https://go.microsoft.com/fwlink/?linkid=870924
Comment:
    The max of Dawes, Rayleigh, and Nyquist (whichever is the limiting case).
Theoretical FWHM of stars should be close to this value.
Actual FWHM may be larger due to seeing and guiding error.</t>
      </text>
    </comment>
    <comment ref="I14" authorId="46" shapeId="0" xr:uid="{20680C40-9512-4E3A-800F-84244085F85D}">
      <text>
        <t>[Threaded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Different filters may have different optical thickness values.</t>
      </text>
    </comment>
    <comment ref="K14" authorId="47" shapeId="0" xr:uid="{524872BC-6A87-4B14-AEA4-86B60F0A942C}">
      <text>
        <t>[Threaded comment]
Your version of Excel allows you to read this threaded comment; however, any edits to it will get removed if the file is opened in a newer version of Excel. Learn more: https://go.microsoft.com/fwlink/?linkid=870924
Comment:
    The max of Dawes, Rayleigh, and Nyquist (whichever is the limiting case).
Theoretical FWHM of stars should be close to this value.
Actual FWHM may be larger due to seeing and guiding error.</t>
      </text>
    </comment>
    <comment ref="L14" authorId="48" shapeId="0" xr:uid="{81FFF797-3E9A-49FE-A665-956FA29522A0}">
      <text>
        <t>[Threaded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Different filters may have different optical thickness values.</t>
      </text>
    </comment>
    <comment ref="N14" authorId="49" shapeId="0" xr:uid="{CFFEA624-A0CE-4E5C-A19A-425DCC852F29}">
      <text>
        <t>[Threaded comment]
Your version of Excel allows you to read this threaded comment; however, any edits to it will get removed if the file is opened in a newer version of Excel. Learn more: https://go.microsoft.com/fwlink/?linkid=870924
Comment:
    The max of Dawes, Rayleigh, and Nyquist (whichever is the limiting case).
Theoretical FWHM of stars should be close to this value.
Actual FWHM may be larger due to seeing and guiding error.</t>
      </text>
    </comment>
    <comment ref="O14" authorId="50" shapeId="0" xr:uid="{569B9228-8F91-441D-9421-82EF2A9609A4}">
      <text>
        <t>[Threaded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Different filters may have different optical thickness values.</t>
      </text>
    </comment>
    <comment ref="Q14" authorId="51" shapeId="0" xr:uid="{8302DF2D-26BE-4FAD-BB60-56B0763D6531}">
      <text>
        <t>[Threaded comment]
Your version of Excel allows you to read this threaded comment; however, any edits to it will get removed if the file is opened in a newer version of Excel. Learn more: https://go.microsoft.com/fwlink/?linkid=870924
Comment:
    The max of Dawes, Rayleigh, and Nyquist (whichever is the limiting case).
Theoretical FWHM of stars should be close to this value.
Actual FWHM may be larger due to seeing and guiding error.</t>
      </text>
    </comment>
    <comment ref="R14" authorId="52" shapeId="0" xr:uid="{C11DB88F-8CD2-4B55-A149-6EC13A538252}">
      <text>
        <t>[Threaded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Different filters may have different optical thickness values.</t>
      </text>
    </comment>
    <comment ref="T14" authorId="53" shapeId="0" xr:uid="{52A15DB8-26D1-44DE-AA2F-C3A08FFE6EE1}">
      <text>
        <t>[Threaded comment]
Your version of Excel allows you to read this threaded comment; however, any edits to it will get removed if the file is opened in a newer version of Excel. Learn more: https://go.microsoft.com/fwlink/?linkid=870924
Comment:
    The max of Dawes, Rayleigh, and Nyquist (whichever is the limiting case).
Theoretical FWHM of stars should be close to this value.
Actual FWHM may be larger due to seeing and guiding error.</t>
      </text>
    </comment>
    <comment ref="U14" authorId="54" shapeId="0" xr:uid="{87F917DF-3054-4B3F-A1FD-7830E64EB86A}">
      <text>
        <t>[Threaded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Different filters may have different optical thickness values.</t>
      </text>
    </comment>
    <comment ref="W14" authorId="55" shapeId="0" xr:uid="{3B43A445-4CB7-4C45-925C-FFC00469525B}">
      <text>
        <t>[Threaded comment]
Your version of Excel allows you to read this threaded comment; however, any edits to it will get removed if the file is opened in a newer version of Excel. Learn more: https://go.microsoft.com/fwlink/?linkid=870924
Comment:
    The max of Dawes, Rayleigh, and Nyquist (whichever is the limiting case).
Theoretical FWHM of stars should be close to this value.
Actual FWHM may be larger due to seeing and guiding error.</t>
      </text>
    </comment>
    <comment ref="X14" authorId="56" shapeId="0" xr:uid="{F5D078E7-0D11-4EAB-985C-AE440DB50B8E}">
      <text>
        <t>[Threaded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Different filters may have different optical thickness values.</t>
      </text>
    </comment>
    <comment ref="Z14" authorId="57" shapeId="0" xr:uid="{E8B47F4F-FE5C-4204-8DB4-C025550C470E}">
      <text>
        <t>[Threaded comment]
Your version of Excel allows you to read this threaded comment; however, any edits to it will get removed if the file is opened in a newer version of Excel. Learn more: https://go.microsoft.com/fwlink/?linkid=870924
Comment:
    The max of Dawes, Rayleigh, and Nyquist (whichever is the limiting case).
Theoretical FWHM of stars should be close to this value.
Actual FWHM may be larger due to seeing and guiding error.</t>
      </text>
    </comment>
    <comment ref="AA14" authorId="58" shapeId="0" xr:uid="{ADFC7A42-1B84-4FC4-B23D-3738856A77FE}">
      <text>
        <t>[Threaded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Different filters may have different optical thickness values.</t>
      </text>
    </comment>
    <comment ref="AC14" authorId="59" shapeId="0" xr:uid="{439ABA3E-9353-4BF8-A919-4CE541C028FB}">
      <text>
        <t>[Threaded comment]
Your version of Excel allows you to read this threaded comment; however, any edits to it will get removed if the file is opened in a newer version of Excel. Learn more: https://go.microsoft.com/fwlink/?linkid=870924
Comment:
    The max of Dawes, Rayleigh, and Nyquist (whichever is the limiting case).
Theoretical FWHM of stars should be close to this value.
Actual FWHM may be larger due to seeing and guiding error.</t>
      </text>
    </comment>
    <comment ref="AD14" authorId="60" shapeId="0" xr:uid="{BC7F27C8-2476-4A67-8EDB-69FB4744966E}">
      <text>
        <t>[Threaded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Different filters may have different optical thickness values.</t>
      </text>
    </comment>
    <comment ref="AF14" authorId="61" shapeId="0" xr:uid="{843055B1-3BE9-4593-89EC-73DB4E60A94B}">
      <text>
        <t>[Threaded comment]
Your version of Excel allows you to read this threaded comment; however, any edits to it will get removed if the file is opened in a newer version of Excel. Learn more: https://go.microsoft.com/fwlink/?linkid=870924
Comment:
    The max of Dawes, Rayleigh, and Nyquist (whichever is the limiting case).
Theoretical FWHM of stars should be close to this value.
Actual FWHM may be larger due to seeing and guiding error.</t>
      </text>
    </comment>
    <comment ref="C40" authorId="62" shapeId="0" xr:uid="{B780CC1F-0644-4F58-A598-322E8DC01ECD}">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 ref="F40" authorId="63" shapeId="0" xr:uid="{5792B759-B6B3-484E-BCDF-80CE9479190C}">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 ref="I40" authorId="64" shapeId="0" xr:uid="{B2267F95-6788-4616-B8E8-4F1A1C05BB8C}">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 ref="L40" authorId="65" shapeId="0" xr:uid="{0E46500E-6F08-46B2-87A5-03700B31506C}">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 ref="O40" authorId="66" shapeId="0" xr:uid="{E2DB8527-4041-4592-A4A5-B2FBAAADD054}">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 ref="R40" authorId="67" shapeId="0" xr:uid="{7100D921-0929-423A-A6B2-E9A339E9BC81}">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 ref="U40" authorId="68" shapeId="0" xr:uid="{D32F876A-F656-4C23-840E-4E6732F11A6B}">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 ref="X40" authorId="69" shapeId="0" xr:uid="{8572629F-64E3-4303-AB63-CE458C397FED}">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 ref="AA40" authorId="70" shapeId="0" xr:uid="{5A3ABA45-EF06-4B59-91BF-A8DA10601139}">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 ref="AD40" authorId="71" shapeId="0" xr:uid="{16DF16B5-DEF6-4E32-9F50-91F3372E6081}">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tc={36DE656A-2C25-45A0-B607-C53E9E76BA5F}</author>
    <author>tc={CAD268AF-EB15-4BF0-9351-DDFD5A401AB0}</author>
    <author>tc={05258278-6FF5-4F89-A47A-3F0515E37D46}</author>
    <author>tc={ADE3310A-DD24-43D5-AD4C-EBC04BFB0172}</author>
    <author>tc={151B6FAC-44F6-425F-8A74-C995B2110683}</author>
    <author>tc={7D881EE7-F8A6-42F9-BEA7-C9116138CB21}</author>
    <author>tc={093AFC12-63EA-4AF2-9B08-78D5C63D75D5}</author>
    <author>tc={1D17AD9A-15D1-4392-973B-4C7031E07960}</author>
    <author>tc={105F5F68-0B6B-4DD3-B17A-2065FFB4CF3B}</author>
    <author>tc={A3A18C1C-0E93-4118-AB0E-F68AF160438C}</author>
    <author>tc={DC969E2D-D071-4D7D-ADB1-4E22CBBBB2AF}</author>
    <author>tc={F6D2E894-D188-4570-9C29-8BEB0B8C5DDF}</author>
    <author>tc={C3F46948-43F7-4B92-86C1-B464BAD6A1CF}</author>
    <author>tc={320EF1F5-7271-40AA-945F-491C3862D5DA}</author>
    <author>tc={483A54D3-4C67-46F2-8D0E-E71AE3F478FE}</author>
    <author>tc={4C3A038E-D8EB-457E-856D-8D393609B770}</author>
    <author>tc={C2CF8A6E-FCF8-48F3-8EAA-123CF7061B01}</author>
    <author>tc={340C8FD1-D2B4-4C29-A94B-6174FD4FCD28}</author>
    <author>tc={1709EBBA-4562-4D4E-A057-FC51C357E58E}</author>
    <author>tc={0551920F-9F02-4449-A0BD-CF038FB2B983}</author>
    <author>tc={47F856D9-C3E0-4B04-A343-6518897E4694}</author>
    <author>tc={6DA49CD9-A51D-4FFE-937B-5FF23100822D}</author>
    <author>tc={1E637ACE-5CD6-48C3-AEC0-172CCFF3CC4F}</author>
    <author>tc={13E77303-E6EB-4A47-91F6-70B025BC17A5}</author>
    <author>tc={4E02A1E3-7B7B-4CE8-8E6D-FA7D8C8AFE07}</author>
    <author>tc={BACA04DF-8AD3-4582-BD19-2206957C1F47}</author>
    <author>tc={79064E8A-5B55-48C1-8035-E2540AA932E1}</author>
    <author>tc={3505B7D2-4D6C-4B65-9543-901AB8BFEAFA}</author>
    <author>tc={B8C805C0-AD0B-473D-BE65-E1948819DAA2}</author>
    <author>tc={4E204692-A5C0-4F7D-BBDC-5DFBB621481E}</author>
    <author>tc={24AEB2CB-A0A8-45E7-84B8-5D6AEB6FB50C}</author>
    <author>tc={749C2DB6-9769-480B-B105-EA044E9E29EF}</author>
    <author>tc={06384618-3B25-452E-8340-BFD0B18C78CD}</author>
    <author>tc={B48CA17C-5075-4BD1-92AD-FA1F6AA1253F}</author>
    <author>tc={14A01404-DEB2-4C13-8B78-F9C06CA5905F}</author>
    <author>tc={97EED282-5811-474F-8B72-438C61425230}</author>
    <author>tc={832277B3-F541-490E-A6B6-C3118095244D}</author>
    <author>tc={92E9C4F3-C66E-485E-ACA0-16ED8730FF0F}</author>
    <author>tc={D0419841-FA6A-4B3C-B94F-E003816AB145}</author>
    <author>tc={6AFF6AC1-CACD-438B-A5F9-9A1F33CAFCD3}</author>
    <author>tc={8F76C660-4DEE-4781-97D7-3FA05A29F43A}</author>
    <author>tc={A8585D8E-F490-4F4C-913A-27849791E955}</author>
    <author>tc={B1E8E722-C5D3-4F4F-95A4-88C0895A0050}</author>
    <author>tc={734DFB12-9DD4-4EF7-87B8-49E6E018F55C}</author>
    <author>tc={AC9EEE20-857D-428F-982B-826BC872CDD0}</author>
    <author>tc={02D36551-0A38-4539-A364-3F14020FB6AD}</author>
    <author>tc={45491F7A-BAB5-4B73-81F4-AC6565B36D47}</author>
    <author>tc={CEED7F48-E3A7-4B29-94F7-8B07DCC07E6A}</author>
    <author>tc={CE276FCA-4785-4255-A1E7-DEF0BCCF6A52}</author>
    <author>tc={5700D575-BE2D-431C-A2DB-DF81998AC7A6}</author>
    <author>tc={ED93E01E-444A-420E-882E-8C54ED6CFC1C}</author>
    <author>tc={C43F1667-7D33-4D63-8627-1FF07F58FB65}</author>
    <author>tc={FE55DE6D-6F15-47C8-9955-AE646AE9A770}</author>
    <author>tc={00E5AE50-71A3-4831-9405-703F87F58060}</author>
    <author>tc={E2D15290-DE3D-451D-B052-08D643C907F8}</author>
    <author>tc={D55FAE42-2AD6-4D3F-829D-26145413C304}</author>
    <author>tc={CA2DBF67-BE17-46B2-A4E0-2F2AEAB365BC}</author>
    <author>tc={718E70EB-58B2-4C13-801E-9A3B95978E02}</author>
    <author>tc={3B4D682E-865C-4CC8-B650-829C017F468D}</author>
    <author>tc={6BB9E352-291C-4E39-AC0F-E3D9D62173EA}</author>
    <author>tc={0152DDC1-F579-47C3-B9A7-09D3FDD74D44}</author>
    <author>tc={95316EE9-7AB8-44E6-BE0E-E4DEA8D547AE}</author>
    <author>tc={4C8969C8-961F-414A-A3B3-5F6DA659123C}</author>
    <author>tc={21F10167-1B8C-4E8D-A10A-CCF975B1DE6A}</author>
    <author>tc={CEFA0B04-75F4-4CE5-BE91-DA728DE5D209}</author>
    <author>tc={4394A93A-C02E-4320-970A-279B40555EF6}</author>
    <author>tc={B9E80F27-9A4E-45AB-B944-42510902ABD9}</author>
    <author>tc={46C70476-5325-4350-B6BC-CC5E30F98914}</author>
    <author>tc={5D2C5AE3-CB1C-48CC-A9FA-55E064B3F9F7}</author>
    <author>tc={AC4EC683-F165-484B-B8B5-37F2C68D3D6D}</author>
    <author>tc={3DCDFC8C-795A-406C-B363-9C2C4B161246}</author>
    <author>tc={4B9892EF-C284-4D4F-AE9D-8BED0E8FFF15}</author>
  </authors>
  <commentList>
    <comment ref="A3" authorId="0" shapeId="0" xr:uid="{36DE656A-2C25-45A0-B607-C53E9E76BA5F}">
      <text>
        <t>[Threaded comment]
Your version of Excel allows you to read this threaded comment; however, any edits to it will get removed if the file is opened in a newer version of Excel. Learn more: https://go.microsoft.com/fwlink/?linkid=870924
Comment:
    This will autopopulate all configurations on this sheet.
You can override this for each configuration if you want</t>
      </text>
    </comment>
    <comment ref="E6" authorId="1" shapeId="0" xr:uid="{CAD268AF-EB15-4BF0-9351-DDFD5A401AB0}">
      <text>
        <t>[Threaded comment]
Your version of Excel allows you to read this threaded comment; however, any edits to it will get removed if the file is opened in a newer version of Excel. Learn more: https://go.microsoft.com/fwlink/?linkid=870924
Comment:
    https://www.cloudynights.com/documents/Understanding%20Resolution.pdf
Reply:
    Think of these values as the ‘ideal’ FWHM of a star if nothing else degrades resolution (for which seeing, guiding accuracy, and camera sampling all influence the final FWHM)</t>
      </text>
    </comment>
    <comment ref="H6" authorId="2" shapeId="0" xr:uid="{05258278-6FF5-4F89-A47A-3F0515E37D46}">
      <text>
        <t>[Threaded comment]
Your version of Excel allows you to read this threaded comment; however, any edits to it will get removed if the file is opened in a newer version of Excel. Learn more: https://go.microsoft.com/fwlink/?linkid=870924
Comment:
    https://www.cloudynights.com/documents/Understanding%20Resolution.pdf
Reply:
    Think of these values as the ‘ideal’ FWHM of a star if nothing else degrades resolution (for which seeing, guiding accuracy, and camera sampling all influence the final FWHM)</t>
      </text>
    </comment>
    <comment ref="K6" authorId="3" shapeId="0" xr:uid="{ADE3310A-DD24-43D5-AD4C-EBC04BFB0172}">
      <text>
        <t>[Threaded comment]
Your version of Excel allows you to read this threaded comment; however, any edits to it will get removed if the file is opened in a newer version of Excel. Learn more: https://go.microsoft.com/fwlink/?linkid=870924
Comment:
    https://www.cloudynights.com/documents/Understanding%20Resolution.pdf
Reply:
    Think of these values as the ‘ideal’ FWHM of a star if nothing else degrades resolution (for which seeing, guiding accuracy, and camera sampling all influence the final FWHM)</t>
      </text>
    </comment>
    <comment ref="N6" authorId="4" shapeId="0" xr:uid="{151B6FAC-44F6-425F-8A74-C995B2110683}">
      <text>
        <t>[Threaded comment]
Your version of Excel allows you to read this threaded comment; however, any edits to it will get removed if the file is opened in a newer version of Excel. Learn more: https://go.microsoft.com/fwlink/?linkid=870924
Comment:
    https://www.cloudynights.com/documents/Understanding%20Resolution.pdf
Reply:
    Think of these values as the ‘ideal’ FWHM of a star if nothing else degrades resolution (for which seeing, guiding accuracy, and camera sampling all influence the final FWHM)</t>
      </text>
    </comment>
    <comment ref="Q6" authorId="5" shapeId="0" xr:uid="{7D881EE7-F8A6-42F9-BEA7-C9116138CB21}">
      <text>
        <t>[Threaded comment]
Your version of Excel allows you to read this threaded comment; however, any edits to it will get removed if the file is opened in a newer version of Excel. Learn more: https://go.microsoft.com/fwlink/?linkid=870924
Comment:
    https://www.cloudynights.com/documents/Understanding%20Resolution.pdf
Reply:
    Think of these values as the ‘ideal’ FWHM of a star if nothing else degrades resolution (for which seeing, guiding accuracy, and camera sampling all influence the final FWHM)</t>
      </text>
    </comment>
    <comment ref="T6" authorId="6" shapeId="0" xr:uid="{093AFC12-63EA-4AF2-9B08-78D5C63D75D5}">
      <text>
        <t>[Threaded comment]
Your version of Excel allows you to read this threaded comment; however, any edits to it will get removed if the file is opened in a newer version of Excel. Learn more: https://go.microsoft.com/fwlink/?linkid=870924
Comment:
    https://www.cloudynights.com/documents/Understanding%20Resolution.pdf
Reply:
    Think of these values as the ‘ideal’ FWHM of a star if nothing else degrades resolution (for which seeing, guiding accuracy, and camera sampling all influence the final FWHM)</t>
      </text>
    </comment>
    <comment ref="W6" authorId="7" shapeId="0" xr:uid="{1D17AD9A-15D1-4392-973B-4C7031E07960}">
      <text>
        <t>[Threaded comment]
Your version of Excel allows you to read this threaded comment; however, any edits to it will get removed if the file is opened in a newer version of Excel. Learn more: https://go.microsoft.com/fwlink/?linkid=870924
Comment:
    https://www.cloudynights.com/documents/Understanding%20Resolution.pdf
Reply:
    Think of these values as the ‘ideal’ FWHM of a star if nothing else degrades resolution (for which seeing, guiding accuracy, and camera sampling all influence the final FWHM)</t>
      </text>
    </comment>
    <comment ref="Z6" authorId="8" shapeId="0" xr:uid="{105F5F68-0B6B-4DD3-B17A-2065FFB4CF3B}">
      <text>
        <t>[Threaded comment]
Your version of Excel allows you to read this threaded comment; however, any edits to it will get removed if the file is opened in a newer version of Excel. Learn more: https://go.microsoft.com/fwlink/?linkid=870924
Comment:
    https://www.cloudynights.com/documents/Understanding%20Resolution.pdf
Reply:
    Think of these values as the ‘ideal’ FWHM of a star if nothing else degrades resolution (for which seeing, guiding accuracy, and camera sampling all influence the final FWHM)</t>
      </text>
    </comment>
    <comment ref="AC6" authorId="9" shapeId="0" xr:uid="{A3A18C1C-0E93-4118-AB0E-F68AF160438C}">
      <text>
        <t>[Threaded comment]
Your version of Excel allows you to read this threaded comment; however, any edits to it will get removed if the file is opened in a newer version of Excel. Learn more: https://go.microsoft.com/fwlink/?linkid=870924
Comment:
    https://www.cloudynights.com/documents/Understanding%20Resolution.pdf
Reply:
    Think of these values as the ‘ideal’ FWHM of a star if nothing else degrades resolution (for which seeing, guiding accuracy, and camera sampling all influence the final FWHM)</t>
      </text>
    </comment>
    <comment ref="AF6" authorId="10" shapeId="0" xr:uid="{DC969E2D-D071-4D7D-ADB1-4E22CBBBB2AF}">
      <text>
        <t>[Threaded comment]
Your version of Excel allows you to read this threaded comment; however, any edits to it will get removed if the file is opened in a newer version of Excel. Learn more: https://go.microsoft.com/fwlink/?linkid=870924
Comment:
    https://www.cloudynights.com/documents/Understanding%20Resolution.pdf
Reply:
    Think of these values as the ‘ideal’ FWHM of a star if nothing else degrades resolution (for which seeing, guiding accuracy, and camera sampling all influence the final FWHM)</t>
      </text>
    </comment>
    <comment ref="A8" authorId="11" shapeId="0" xr:uid="{F6D2E894-D188-4570-9C29-8BEB0B8C5DDF}">
      <text>
        <t>[Threaded comment]
Your version of Excel allows you to read this threaded comment; however, any edits to it will get removed if the file is opened in a newer version of Excel. Learn more: https://go.microsoft.com/fwlink/?linkid=870924
Comment:
    The short version guide to what resolution you want is here
https://www.highpointscientific.com/astronomy-hub/post/astro-photography-guides/undersampling-and-oversampling-in-astrophotography
go to cloudy nights for the debates!☺️</t>
      </text>
    </comment>
    <comment ref="E8" authorId="12" shapeId="0" xr:uid="{C3F46948-43F7-4B92-86C1-B464BAD6A1CF}">
      <text>
        <t>[Threaded comment]
Your version of Excel allows you to read this threaded comment; however, any edits to it will get removed if the file is opened in a newer version of Excel. Learn more: https://go.microsoft.com/fwlink/?linkid=870924
Comment:
    Dawes and Rayleigh are about optical resolution of the telescope. Limits apply only to stars of the same visual magnitude and spectral type. They both allow the user to see a notch between two stars – not a completely black space.</t>
      </text>
    </comment>
    <comment ref="H8" authorId="13" shapeId="0" xr:uid="{320EF1F5-7271-40AA-945F-491C3862D5DA}">
      <text>
        <t>[Threaded comment]
Your version of Excel allows you to read this threaded comment; however, any edits to it will get removed if the file is opened in a newer version of Excel. Learn more: https://go.microsoft.com/fwlink/?linkid=870924
Comment:
    Dawes and Rayleigh are about optical resolution of the telescope. Limits apply only to stars of the same visual magnitude and spectral type. They both allow the user to see a notch between two stars – not a completely black space.</t>
      </text>
    </comment>
    <comment ref="K8" authorId="14" shapeId="0" xr:uid="{483A54D3-4C67-46F2-8D0E-E71AE3F478FE}">
      <text>
        <t>[Threaded comment]
Your version of Excel allows you to read this threaded comment; however, any edits to it will get removed if the file is opened in a newer version of Excel. Learn more: https://go.microsoft.com/fwlink/?linkid=870924
Comment:
    Dawes and Rayleigh are about optical resolution of the telescope. Limits apply only to stars of the same visual magnitude and spectral type. They both allow the user to see a notch between two stars – not a completely black space.</t>
      </text>
    </comment>
    <comment ref="N8" authorId="15" shapeId="0" xr:uid="{4C3A038E-D8EB-457E-856D-8D393609B770}">
      <text>
        <t>[Threaded comment]
Your version of Excel allows you to read this threaded comment; however, any edits to it will get removed if the file is opened in a newer version of Excel. Learn more: https://go.microsoft.com/fwlink/?linkid=870924
Comment:
    Dawes and Rayleigh are about optical resolution of the telescope. Limits apply only to stars of the same visual magnitude and spectral type. They both allow the user to see a notch between two stars – not a completely black space.</t>
      </text>
    </comment>
    <comment ref="Q8" authorId="16" shapeId="0" xr:uid="{C2CF8A6E-FCF8-48F3-8EAA-123CF7061B01}">
      <text>
        <t>[Threaded comment]
Your version of Excel allows you to read this threaded comment; however, any edits to it will get removed if the file is opened in a newer version of Excel. Learn more: https://go.microsoft.com/fwlink/?linkid=870924
Comment:
    Dawes and Rayleigh are about optical resolution of the telescope. Limits apply only to stars of the same visual magnitude and spectral type. They both allow the user to see a notch between two stars – not a completely black space.</t>
      </text>
    </comment>
    <comment ref="T8" authorId="17" shapeId="0" xr:uid="{340C8FD1-D2B4-4C29-A94B-6174FD4FCD28}">
      <text>
        <t>[Threaded comment]
Your version of Excel allows you to read this threaded comment; however, any edits to it will get removed if the file is opened in a newer version of Excel. Learn more: https://go.microsoft.com/fwlink/?linkid=870924
Comment:
    Dawes and Rayleigh are about optical resolution of the telescope. Limits apply only to stars of the same visual magnitude and spectral type. They both allow the user to see a notch between two stars – not a completely black space.</t>
      </text>
    </comment>
    <comment ref="W8" authorId="18" shapeId="0" xr:uid="{1709EBBA-4562-4D4E-A057-FC51C357E58E}">
      <text>
        <t>[Threaded comment]
Your version of Excel allows you to read this threaded comment; however, any edits to it will get removed if the file is opened in a newer version of Excel. Learn more: https://go.microsoft.com/fwlink/?linkid=870924
Comment:
    Dawes and Rayleigh are about optical resolution of the telescope. Limits apply only to stars of the same visual magnitude and spectral type. They both allow the user to see a notch between two stars – not a completely black space.</t>
      </text>
    </comment>
    <comment ref="Z8" authorId="19" shapeId="0" xr:uid="{0551920F-9F02-4449-A0BD-CF038FB2B983}">
      <text>
        <t>[Threaded comment]
Your version of Excel allows you to read this threaded comment; however, any edits to it will get removed if the file is opened in a newer version of Excel. Learn more: https://go.microsoft.com/fwlink/?linkid=870924
Comment:
    Dawes and Rayleigh are about optical resolution of the telescope. Limits apply only to stars of the same visual magnitude and spectral type. They both allow the user to see a notch between two stars – not a completely black space.</t>
      </text>
    </comment>
    <comment ref="AC8" authorId="20" shapeId="0" xr:uid="{47F856D9-C3E0-4B04-A343-6518897E4694}">
      <text>
        <t>[Threaded comment]
Your version of Excel allows you to read this threaded comment; however, any edits to it will get removed if the file is opened in a newer version of Excel. Learn more: https://go.microsoft.com/fwlink/?linkid=870924
Comment:
    Dawes and Rayleigh are about optical resolution of the telescope. Limits apply only to stars of the same visual magnitude and spectral type. They both allow the user to see a notch between two stars – not a completely black space.</t>
      </text>
    </comment>
    <comment ref="AF8" authorId="21" shapeId="0" xr:uid="{6DA49CD9-A51D-4FFE-937B-5FF23100822D}">
      <text>
        <t>[Threaded comment]
Your version of Excel allows you to read this threaded comment; however, any edits to it will get removed if the file is opened in a newer version of Excel. Learn more: https://go.microsoft.com/fwlink/?linkid=870924
Comment:
    Dawes and Rayleigh are about optical resolution of the telescope. Limits apply only to stars of the same visual magnitude and spectral type. They both allow the user to see a notch between two stars – not a completely black space.</t>
      </text>
    </comment>
    <comment ref="E10" authorId="22" shapeId="0" xr:uid="{1E637ACE-5CD6-48C3-AEC0-172CCFF3CC4F}">
      <text>
        <t>[Threaded comment]
Your version of Excel allows you to read this threaded comment; however, any edits to it will get removed if the file is opened in a newer version of Excel. Learn more: https://go.microsoft.com/fwlink/?linkid=870924
Comment:
    Camera Sampling = 2*Binned pixel resolution
Video with great overview and demonstration from James Lamb - what resolution should you target?
https://www.youtube.com/watch?v=H-cAbF25gcI</t>
      </text>
    </comment>
    <comment ref="H10" authorId="23" shapeId="0" xr:uid="{13E77303-E6EB-4A47-91F6-70B025BC17A5}">
      <text>
        <t>[Threaded comment]
Your version of Excel allows you to read this threaded comment; however, any edits to it will get removed if the file is opened in a newer version of Excel. Learn more: https://go.microsoft.com/fwlink/?linkid=870924
Comment:
    Camera Sampling = 2*Binned pixel resolution
Video with great overview and demonstration from James Lamb - what resolution should you target?
https://www.youtube.com/watch?v=H-cAbF25gcI</t>
      </text>
    </comment>
    <comment ref="K10" authorId="24" shapeId="0" xr:uid="{4E02A1E3-7B7B-4CE8-8E6D-FA7D8C8AFE07}">
      <text>
        <t>[Threaded comment]
Your version of Excel allows you to read this threaded comment; however, any edits to it will get removed if the file is opened in a newer version of Excel. Learn more: https://go.microsoft.com/fwlink/?linkid=870924
Comment:
    Camera Sampling = 2*Binned pixel resolution
Video with great overview and demonstration from James Lamb - what resolution should you target?
https://www.youtube.com/watch?v=H-cAbF25gcI</t>
      </text>
    </comment>
    <comment ref="N10" authorId="25" shapeId="0" xr:uid="{BACA04DF-8AD3-4582-BD19-2206957C1F47}">
      <text>
        <t>[Threaded comment]
Your version of Excel allows you to read this threaded comment; however, any edits to it will get removed if the file is opened in a newer version of Excel. Learn more: https://go.microsoft.com/fwlink/?linkid=870924
Comment:
    Camera Sampling = 2*Binned pixel resolution
Video with great overview and demonstration from James Lamb - what resolution should you target?
https://www.youtube.com/watch?v=H-cAbF25gcI</t>
      </text>
    </comment>
    <comment ref="Q10" authorId="26" shapeId="0" xr:uid="{79064E8A-5B55-48C1-8035-E2540AA932E1}">
      <text>
        <t>[Threaded comment]
Your version of Excel allows you to read this threaded comment; however, any edits to it will get removed if the file is opened in a newer version of Excel. Learn more: https://go.microsoft.com/fwlink/?linkid=870924
Comment:
    Camera Sampling = 2*Binned pixel resolution
Video with great overview and demonstration from James Lamb - what resolution should you target?
https://www.youtube.com/watch?v=H-cAbF25gcI</t>
      </text>
    </comment>
    <comment ref="T10" authorId="27" shapeId="0" xr:uid="{3505B7D2-4D6C-4B65-9543-901AB8BFEAFA}">
      <text>
        <t>[Threaded comment]
Your version of Excel allows you to read this threaded comment; however, any edits to it will get removed if the file is opened in a newer version of Excel. Learn more: https://go.microsoft.com/fwlink/?linkid=870924
Comment:
    Camera Sampling = 2*Binned pixel resolution
Video with great overview and demonstration from James Lamb - what resolution should you target?
https://www.youtube.com/watch?v=H-cAbF25gcI</t>
      </text>
    </comment>
    <comment ref="W10" authorId="28" shapeId="0" xr:uid="{B8C805C0-AD0B-473D-BE65-E1948819DAA2}">
      <text>
        <t>[Threaded comment]
Your version of Excel allows you to read this threaded comment; however, any edits to it will get removed if the file is opened in a newer version of Excel. Learn more: https://go.microsoft.com/fwlink/?linkid=870924
Comment:
    Camera Sampling = 2*Binned pixel resolution
Video with great overview and demonstration from James Lamb - what resolution should you target?
https://www.youtube.com/watch?v=H-cAbF25gcI</t>
      </text>
    </comment>
    <comment ref="Z10" authorId="29" shapeId="0" xr:uid="{4E204692-A5C0-4F7D-BBDC-5DFBB621481E}">
      <text>
        <t>[Threaded comment]
Your version of Excel allows you to read this threaded comment; however, any edits to it will get removed if the file is opened in a newer version of Excel. Learn more: https://go.microsoft.com/fwlink/?linkid=870924
Comment:
    Camera Sampling = 2*Binned pixel resolution
Video with great overview and demonstration from James Lamb - what resolution should you target?
https://www.youtube.com/watch?v=H-cAbF25gcI</t>
      </text>
    </comment>
    <comment ref="AC10" authorId="30" shapeId="0" xr:uid="{24AEB2CB-A0A8-45E7-84B8-5D6AEB6FB50C}">
      <text>
        <t>[Threaded comment]
Your version of Excel allows you to read this threaded comment; however, any edits to it will get removed if the file is opened in a newer version of Excel. Learn more: https://go.microsoft.com/fwlink/?linkid=870924
Comment:
    Camera Sampling = 2*Binned pixel resolution
Video with great overview and demonstration from James Lamb - what resolution should you target?
https://www.youtube.com/watch?v=H-cAbF25gcI</t>
      </text>
    </comment>
    <comment ref="AF10" authorId="31" shapeId="0" xr:uid="{749C2DB6-9769-480B-B105-EA044E9E29EF}">
      <text>
        <t>[Threaded comment]
Your version of Excel allows you to read this threaded comment; however, any edits to it will get removed if the file is opened in a newer version of Excel. Learn more: https://go.microsoft.com/fwlink/?linkid=870924
Comment:
    Camera Sampling = 2*Binned pixel resolution
Video with great overview and demonstration from James Lamb - what resolution should you target?
https://www.youtube.com/watch?v=H-cAbF25gcI</t>
      </text>
    </comment>
    <comment ref="E12" authorId="32" shapeId="0" xr:uid="{06384618-3B25-452E-8340-BFD0B18C78CD}">
      <text>
        <t>[Threaded comment]
Your version of Excel allows you to read this threaded comment; however, any edits to it will get removed if the file is opened in a newer version of Excel. Learn more: https://go.microsoft.com/fwlink/?linkid=870924
Comment:
    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
      </text>
    </comment>
    <comment ref="H12" authorId="33" shapeId="0" xr:uid="{B48CA17C-5075-4BD1-92AD-FA1F6AA1253F}">
      <text>
        <t>[Threaded comment]
Your version of Excel allows you to read this threaded comment; however, any edits to it will get removed if the file is opened in a newer version of Excel. Learn more: https://go.microsoft.com/fwlink/?linkid=870924
Comment:
    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
      </text>
    </comment>
    <comment ref="K12" authorId="34" shapeId="0" xr:uid="{14A01404-DEB2-4C13-8B78-F9C06CA5905F}">
      <text>
        <t>[Threaded comment]
Your version of Excel allows you to read this threaded comment; however, any edits to it will get removed if the file is opened in a newer version of Excel. Learn more: https://go.microsoft.com/fwlink/?linkid=870924
Comment:
    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
      </text>
    </comment>
    <comment ref="N12" authorId="35" shapeId="0" xr:uid="{97EED282-5811-474F-8B72-438C61425230}">
      <text>
        <t>[Threaded comment]
Your version of Excel allows you to read this threaded comment; however, any edits to it will get removed if the file is opened in a newer version of Excel. Learn more: https://go.microsoft.com/fwlink/?linkid=870924
Comment:
    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
      </text>
    </comment>
    <comment ref="Q12" authorId="36" shapeId="0" xr:uid="{832277B3-F541-490E-A6B6-C3118095244D}">
      <text>
        <t>[Threaded comment]
Your version of Excel allows you to read this threaded comment; however, any edits to it will get removed if the file is opened in a newer version of Excel. Learn more: https://go.microsoft.com/fwlink/?linkid=870924
Comment:
    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
      </text>
    </comment>
    <comment ref="T12" authorId="37" shapeId="0" xr:uid="{92E9C4F3-C66E-485E-ACA0-16ED8730FF0F}">
      <text>
        <t>[Threaded comment]
Your version of Excel allows you to read this threaded comment; however, any edits to it will get removed if the file is opened in a newer version of Excel. Learn more: https://go.microsoft.com/fwlink/?linkid=870924
Comment:
    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
      </text>
    </comment>
    <comment ref="W12" authorId="38" shapeId="0" xr:uid="{D0419841-FA6A-4B3C-B94F-E003816AB145}">
      <text>
        <t>[Threaded comment]
Your version of Excel allows you to read this threaded comment; however, any edits to it will get removed if the file is opened in a newer version of Excel. Learn more: https://go.microsoft.com/fwlink/?linkid=870924
Comment:
    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
      </text>
    </comment>
    <comment ref="Z12" authorId="39" shapeId="0" xr:uid="{6AFF6AC1-CACD-438B-A5F9-9A1F33CAFCD3}">
      <text>
        <t>[Threaded comment]
Your version of Excel allows you to read this threaded comment; however, any edits to it will get removed if the file is opened in a newer version of Excel. Learn more: https://go.microsoft.com/fwlink/?linkid=870924
Comment:
    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
      </text>
    </comment>
    <comment ref="AC12" authorId="40" shapeId="0" xr:uid="{8F76C660-4DEE-4781-97D7-3FA05A29F43A}">
      <text>
        <t>[Threaded comment]
Your version of Excel allows you to read this threaded comment; however, any edits to it will get removed if the file is opened in a newer version of Excel. Learn more: https://go.microsoft.com/fwlink/?linkid=870924
Comment:
    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
      </text>
    </comment>
    <comment ref="AF12" authorId="41" shapeId="0" xr:uid="{A8585D8E-F490-4F4C-913A-27849791E955}">
      <text>
        <t>[Threaded comment]
Your version of Excel allows you to read this threaded comment; however, any edits to it will get removed if the file is opened in a newer version of Excel. Learn more: https://go.microsoft.com/fwlink/?linkid=870924
Comment:
    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
      </text>
    </comment>
    <comment ref="C14" authorId="42" shapeId="0" xr:uid="{B1E8E722-C5D3-4F4F-95A4-88C0895A0050}">
      <text>
        <t>[Threaded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Different filters may have different optical thickness values.</t>
      </text>
    </comment>
    <comment ref="E14" authorId="43" shapeId="0" xr:uid="{734DFB12-9DD4-4EF7-87B8-49E6E018F55C}">
      <text>
        <t>[Threaded comment]
Your version of Excel allows you to read this threaded comment; however, any edits to it will get removed if the file is opened in a newer version of Excel. Learn more: https://go.microsoft.com/fwlink/?linkid=870924
Comment:
    The max of Dawes, Rayleigh, and Nyquist (whichever is the limiting case).
Theoretical FWHM of stars should be close to this value.
Actual FWHM may be larger due to seeing and guiding error.</t>
      </text>
    </comment>
    <comment ref="F14" authorId="44" shapeId="0" xr:uid="{AC9EEE20-857D-428F-982B-826BC872CDD0}">
      <text>
        <t>[Threaded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Different filters may have different optical thickness values.</t>
      </text>
    </comment>
    <comment ref="H14" authorId="45" shapeId="0" xr:uid="{02D36551-0A38-4539-A364-3F14020FB6AD}">
      <text>
        <t>[Threaded comment]
Your version of Excel allows you to read this threaded comment; however, any edits to it will get removed if the file is opened in a newer version of Excel. Learn more: https://go.microsoft.com/fwlink/?linkid=870924
Comment:
    The max of Dawes, Rayleigh, and Nyquist (whichever is the limiting case).
Theoretical FWHM of stars should be close to this value.
Actual FWHM may be larger due to seeing and guiding error.</t>
      </text>
    </comment>
    <comment ref="I14" authorId="46" shapeId="0" xr:uid="{45491F7A-BAB5-4B73-81F4-AC6565B36D47}">
      <text>
        <t>[Threaded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Different filters may have different optical thickness values.</t>
      </text>
    </comment>
    <comment ref="K14" authorId="47" shapeId="0" xr:uid="{CEED7F48-E3A7-4B29-94F7-8B07DCC07E6A}">
      <text>
        <t>[Threaded comment]
Your version of Excel allows you to read this threaded comment; however, any edits to it will get removed if the file is opened in a newer version of Excel. Learn more: https://go.microsoft.com/fwlink/?linkid=870924
Comment:
    The max of Dawes, Rayleigh, and Nyquist (whichever is the limiting case).
Theoretical FWHM of stars should be close to this value.
Actual FWHM may be larger due to seeing and guiding error.</t>
      </text>
    </comment>
    <comment ref="L14" authorId="48" shapeId="0" xr:uid="{CE276FCA-4785-4255-A1E7-DEF0BCCF6A52}">
      <text>
        <t>[Threaded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Different filters may have different optical thickness values.</t>
      </text>
    </comment>
    <comment ref="N14" authorId="49" shapeId="0" xr:uid="{5700D575-BE2D-431C-A2DB-DF81998AC7A6}">
      <text>
        <t>[Threaded comment]
Your version of Excel allows you to read this threaded comment; however, any edits to it will get removed if the file is opened in a newer version of Excel. Learn more: https://go.microsoft.com/fwlink/?linkid=870924
Comment:
    The max of Dawes, Rayleigh, and Nyquist (whichever is the limiting case).
Theoretical FWHM of stars should be close to this value.
Actual FWHM may be larger due to seeing and guiding error.</t>
      </text>
    </comment>
    <comment ref="O14" authorId="50" shapeId="0" xr:uid="{ED93E01E-444A-420E-882E-8C54ED6CFC1C}">
      <text>
        <t>[Threaded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Different filters may have different optical thickness values.</t>
      </text>
    </comment>
    <comment ref="Q14" authorId="51" shapeId="0" xr:uid="{C43F1667-7D33-4D63-8627-1FF07F58FB65}">
      <text>
        <t>[Threaded comment]
Your version of Excel allows you to read this threaded comment; however, any edits to it will get removed if the file is opened in a newer version of Excel. Learn more: https://go.microsoft.com/fwlink/?linkid=870924
Comment:
    The max of Dawes, Rayleigh, and Nyquist (whichever is the limiting case).
Theoretical FWHM of stars should be close to this value.
Actual FWHM may be larger due to seeing and guiding error.</t>
      </text>
    </comment>
    <comment ref="R14" authorId="52" shapeId="0" xr:uid="{FE55DE6D-6F15-47C8-9955-AE646AE9A770}">
      <text>
        <t>[Threaded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Different filters may have different optical thickness values.</t>
      </text>
    </comment>
    <comment ref="T14" authorId="53" shapeId="0" xr:uid="{00E5AE50-71A3-4831-9405-703F87F58060}">
      <text>
        <t>[Threaded comment]
Your version of Excel allows you to read this threaded comment; however, any edits to it will get removed if the file is opened in a newer version of Excel. Learn more: https://go.microsoft.com/fwlink/?linkid=870924
Comment:
    The max of Dawes, Rayleigh, and Nyquist (whichever is the limiting case).
Theoretical FWHM of stars should be close to this value.
Actual FWHM may be larger due to seeing and guiding error.</t>
      </text>
    </comment>
    <comment ref="U14" authorId="54" shapeId="0" xr:uid="{E2D15290-DE3D-451D-B052-08D643C907F8}">
      <text>
        <t>[Threaded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Different filters may have different optical thickness values.</t>
      </text>
    </comment>
    <comment ref="W14" authorId="55" shapeId="0" xr:uid="{D55FAE42-2AD6-4D3F-829D-26145413C304}">
      <text>
        <t>[Threaded comment]
Your version of Excel allows you to read this threaded comment; however, any edits to it will get removed if the file is opened in a newer version of Excel. Learn more: https://go.microsoft.com/fwlink/?linkid=870924
Comment:
    The max of Dawes, Rayleigh, and Nyquist (whichever is the limiting case).
Theoretical FWHM of stars should be close to this value.
Actual FWHM may be larger due to seeing and guiding error.</t>
      </text>
    </comment>
    <comment ref="X14" authorId="56" shapeId="0" xr:uid="{CA2DBF67-BE17-46B2-A4E0-2F2AEAB365BC}">
      <text>
        <t>[Threaded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Different filters may have different optical thickness values.</t>
      </text>
    </comment>
    <comment ref="Z14" authorId="57" shapeId="0" xr:uid="{718E70EB-58B2-4C13-801E-9A3B95978E02}">
      <text>
        <t>[Threaded comment]
Your version of Excel allows you to read this threaded comment; however, any edits to it will get removed if the file is opened in a newer version of Excel. Learn more: https://go.microsoft.com/fwlink/?linkid=870924
Comment:
    The max of Dawes, Rayleigh, and Nyquist (whichever is the limiting case).
Theoretical FWHM of stars should be close to this value.
Actual FWHM may be larger due to seeing and guiding error.</t>
      </text>
    </comment>
    <comment ref="AA14" authorId="58" shapeId="0" xr:uid="{3B4D682E-865C-4CC8-B650-829C017F468D}">
      <text>
        <t>[Threaded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Different filters may have different optical thickness values.</t>
      </text>
    </comment>
    <comment ref="AC14" authorId="59" shapeId="0" xr:uid="{6BB9E352-291C-4E39-AC0F-E3D9D62173EA}">
      <text>
        <t>[Threaded comment]
Your version of Excel allows you to read this threaded comment; however, any edits to it will get removed if the file is opened in a newer version of Excel. Learn more: https://go.microsoft.com/fwlink/?linkid=870924
Comment:
    The max of Dawes, Rayleigh, and Nyquist (whichever is the limiting case).
Theoretical FWHM of stars should be close to this value.
Actual FWHM may be larger due to seeing and guiding error.</t>
      </text>
    </comment>
    <comment ref="AD14" authorId="60" shapeId="0" xr:uid="{0152DDC1-F579-47C3-B9A7-09D3FDD74D44}">
      <text>
        <t>[Threaded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Different filters may have different optical thickness values.</t>
      </text>
    </comment>
    <comment ref="AF14" authorId="61" shapeId="0" xr:uid="{95316EE9-7AB8-44E6-BE0E-E4DEA8D547AE}">
      <text>
        <t>[Threaded comment]
Your version of Excel allows you to read this threaded comment; however, any edits to it will get removed if the file is opened in a newer version of Excel. Learn more: https://go.microsoft.com/fwlink/?linkid=870924
Comment:
    The max of Dawes, Rayleigh, and Nyquist (whichever is the limiting case).
Theoretical FWHM of stars should be close to this value.
Actual FWHM may be larger due to seeing and guiding error.</t>
      </text>
    </comment>
    <comment ref="C40" authorId="62" shapeId="0" xr:uid="{4C8969C8-961F-414A-A3B3-5F6DA659123C}">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 ref="F40" authorId="63" shapeId="0" xr:uid="{21F10167-1B8C-4E8D-A10A-CCF975B1DE6A}">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 ref="I40" authorId="64" shapeId="0" xr:uid="{CEFA0B04-75F4-4CE5-BE91-DA728DE5D209}">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 ref="L40" authorId="65" shapeId="0" xr:uid="{4394A93A-C02E-4320-970A-279B40555EF6}">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 ref="O40" authorId="66" shapeId="0" xr:uid="{B9E80F27-9A4E-45AB-B944-42510902ABD9}">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 ref="R40" authorId="67" shapeId="0" xr:uid="{46C70476-5325-4350-B6BC-CC5E30F98914}">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 ref="U40" authorId="68" shapeId="0" xr:uid="{5D2C5AE3-CB1C-48CC-A9FA-55E064B3F9F7}">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 ref="X40" authorId="69" shapeId="0" xr:uid="{AC4EC683-F165-484B-B8B5-37F2C68D3D6D}">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 ref="AA40" authorId="70" shapeId="0" xr:uid="{3DCDFC8C-795A-406C-B363-9C2C4B161246}">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 ref="AD40" authorId="71" shapeId="0" xr:uid="{4B9892EF-C284-4D4F-AE9D-8BED0E8FFF15}">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tc={FF62942E-63D8-4FC6-8C8F-02CF646E0793}</author>
    <author>tc={D1A6C6EC-F7F3-40F1-AACD-C9984BD3BF76}</author>
    <author>tc={98AE3496-1883-4527-9041-A63814102C43}</author>
    <author>tc={702F546A-5463-46E6-AA00-00BF6BCACE79}</author>
    <author>tc={6A6B81C3-CEE6-405D-AB75-906750B6AD6D}</author>
    <author>tc={3C357A48-44AA-4281-B628-E50CF85962A0}</author>
    <author>tc={CA8C6BA0-2E37-4AC8-BEAB-AA95F2B77611}</author>
    <author>tc={F962BB25-2783-4779-9CB7-F887C8F09EE7}</author>
    <author>tc={B2D046B1-7DED-4077-B101-47A362419C9A}</author>
    <author>tc={DFC5AB75-F6F8-4765-89D7-1900D95BC046}</author>
    <author>tc={AABDDF04-01F6-40F7-B1D7-AD05DE35BF10}</author>
    <author>tc={0A2AB6A8-F316-4C6A-B2FF-51199A9573BD}</author>
    <author>tc={27253216-4221-4F68-8C9A-4DF4CC006C57}</author>
    <author>tc={0738CC72-5B1A-4717-B749-D2DE795C5D32}</author>
    <author>tc={0B73EF2D-5FB4-43E0-BDBB-0AC23B55CB76}</author>
    <author>tc={FACE4849-C36A-4686-BEB0-B3D0873A7A34}</author>
    <author>tc={803A3EE4-DC02-4D7A-8584-05F71CCFF8CA}</author>
    <author>tc={8EB50DEB-3D67-4B50-B08A-9020876D7289}</author>
    <author>tc={53BE7643-75CD-4A65-A301-A6E8F3184226}</author>
    <author>tc={E6295084-F901-4BE6-9899-57B11566995F}</author>
    <author>tc={3B4DB438-7B8A-4D13-BDF9-C5825D80B111}</author>
    <author>tc={5971F0C9-E0D8-4D92-8C3D-3EFDAB5FD896}</author>
    <author>tc={12A21F9A-E46D-413D-A792-D4D00284A44F}</author>
    <author>tc={A2527943-EF64-4527-ACFA-BFAA8CFD8BF7}</author>
    <author>tc={AC72925D-978B-4736-B312-848CABBF0A69}</author>
    <author>tc={9FDE6D32-0DBB-4BD7-B71F-EAA951A4FDC9}</author>
    <author>tc={76B61595-CB72-4094-82A8-B2C7A0CF79B8}</author>
    <author>tc={89151203-916F-442F-9AC1-92B913D80197}</author>
    <author>tc={9767C8A1-50A3-4F9B-99B8-257BED060FE6}</author>
    <author>tc={DACCADB4-45B7-42FA-88BC-1560E920A1ED}</author>
    <author>tc={7532376F-90CA-487A-B440-671282C1519C}</author>
    <author>tc={E963DA85-F427-4821-980E-5F12CC67B353}</author>
    <author>tc={ABB8854B-71D1-40EE-AF6F-3B0A02F701F3}</author>
    <author>tc={D2EACCCF-02ED-4C31-BF6D-FF7AC3193A1C}</author>
    <author>tc={B7BF1E07-4726-45CF-8D1A-16DB13B5E4E0}</author>
    <author>tc={3B98B52B-D1F2-4BA6-81EE-EA52009300B1}</author>
    <author>tc={CF512370-8DD4-40E2-83F4-E37F4D8A676D}</author>
    <author>tc={5F4F537A-1BD8-4C23-B99A-080379F9A20E}</author>
    <author>tc={7EBD33A2-A873-4DD8-B969-61CF2562A94A}</author>
    <author>tc={127BC09F-6C22-4A9F-BDCB-E8539151EBF3}</author>
    <author>tc={A17E684C-4AB2-492A-80DD-BFC5712042FA}</author>
    <author>tc={00AD44E8-FF70-418A-8D74-F930E0A8704B}</author>
    <author>tc={98AC2DFF-0756-4A13-B9F7-176E40EB3AF7}</author>
    <author>tc={889F8CD3-9BF5-45FA-8FA8-21B4D40DD2BA}</author>
    <author>tc={DEB965DA-8AE9-48D6-9C01-A7F24E4867BD}</author>
    <author>tc={A7BC98ED-AD14-40C4-9467-745AB1874E09}</author>
    <author>tc={AAE2A4A6-21E8-4954-807D-D7E6F543CE25}</author>
    <author>tc={A05637BB-06EE-48F6-9E6A-61B6DE0314E9}</author>
    <author>tc={9EBCF966-CAA3-4199-B520-00183706E5C4}</author>
    <author>tc={78B22D08-7C55-4941-9CDC-E0E7878920DF}</author>
    <author>tc={A4226C69-91D0-4229-B589-9BF14ABBB618}</author>
    <author>tc={6B8B5FC5-D91C-4815-AFD4-FBA890CCA4F3}</author>
    <author>tc={B40C2285-BCBC-4F8A-BF3C-529767B48B0A}</author>
    <author>tc={273E6CB4-8D05-44C0-8678-179C37A63562}</author>
    <author>tc={6C6E38BC-2C2A-4F68-8E53-7E2CE89D660E}</author>
    <author>tc={59400A06-58C5-47FE-B090-7A6E79CCB3CE}</author>
    <author>tc={453DB8FA-F0E7-49FC-9BB9-E4F134B727F3}</author>
    <author>tc={F689B271-36E5-49AE-9992-466270F759C7}</author>
    <author>tc={7AED1990-4EDE-4D79-9FA5-38EF8310D34B}</author>
    <author>tc={3891E93E-BB1C-437D-8623-53E893CF8382}</author>
    <author>tc={BAED08BA-40B0-4EEE-87AE-1630CBBFBB7A}</author>
    <author>tc={7A27E969-BCB5-4A24-9250-37D78C3C3799}</author>
    <author>tc={BC051E50-9328-403B-8363-0D481A30E43A}</author>
    <author>tc={C8062452-6C7C-41F4-99D0-4790C81A0A70}</author>
    <author>tc={FEC1C306-3018-4839-A0DB-3CDFAD535816}</author>
    <author>tc={A3ACDB62-06B2-40D4-8CC5-C437D92FA989}</author>
    <author>tc={04F1AF1F-D237-4695-9AB1-79088DC165A2}</author>
    <author>tc={29EA6736-1501-4991-BBA6-D0DE1737F86A}</author>
    <author>tc={A8DD439C-EDA6-40E4-A5A6-5C96878BD9D1}</author>
    <author>tc={D0F3728A-814D-49A7-B6BC-7E4A49EB14D2}</author>
    <author>tc={7CABDA59-C958-4A2C-B776-2CBCED4F2330}</author>
    <author>tc={C4DD26A9-47FF-4B6C-B503-0718C89D589B}</author>
  </authors>
  <commentList>
    <comment ref="A3" authorId="0" shapeId="0" xr:uid="{FF62942E-63D8-4FC6-8C8F-02CF646E0793}">
      <text>
        <t>[Threaded comment]
Your version of Excel allows you to read this threaded comment; however, any edits to it will get removed if the file is opened in a newer version of Excel. Learn more: https://go.microsoft.com/fwlink/?linkid=870924
Comment:
    This will autopopulate all configurations on this sheet.
You can override this for each configuration if you want</t>
      </text>
    </comment>
    <comment ref="E6" authorId="1" shapeId="0" xr:uid="{D1A6C6EC-F7F3-40F1-AACD-C9984BD3BF76}">
      <text>
        <t>[Threaded comment]
Your version of Excel allows you to read this threaded comment; however, any edits to it will get removed if the file is opened in a newer version of Excel. Learn more: https://go.microsoft.com/fwlink/?linkid=870924
Comment:
    https://www.cloudynights.com/documents/Understanding%20Resolution.pdf
Reply:
    Think of these values as the ‘ideal’ FWHM of a star if nothing else degrades resolution (for which seeing, guiding accuracy, and camera sampling all influence the final FWHM)</t>
      </text>
    </comment>
    <comment ref="H6" authorId="2" shapeId="0" xr:uid="{98AE3496-1883-4527-9041-A63814102C43}">
      <text>
        <t>[Threaded comment]
Your version of Excel allows you to read this threaded comment; however, any edits to it will get removed if the file is opened in a newer version of Excel. Learn more: https://go.microsoft.com/fwlink/?linkid=870924
Comment:
    https://www.cloudynights.com/documents/Understanding%20Resolution.pdf
Reply:
    Think of these values as the ‘ideal’ FWHM of a star if nothing else degrades resolution (for which seeing, guiding accuracy, and camera sampling all influence the final FWHM)</t>
      </text>
    </comment>
    <comment ref="K6" authorId="3" shapeId="0" xr:uid="{702F546A-5463-46E6-AA00-00BF6BCACE79}">
      <text>
        <t>[Threaded comment]
Your version of Excel allows you to read this threaded comment; however, any edits to it will get removed if the file is opened in a newer version of Excel. Learn more: https://go.microsoft.com/fwlink/?linkid=870924
Comment:
    https://www.cloudynights.com/documents/Understanding%20Resolution.pdf
Reply:
    Think of these values as the ‘ideal’ FWHM of a star if nothing else degrades resolution (for which seeing, guiding accuracy, and camera sampling all influence the final FWHM)</t>
      </text>
    </comment>
    <comment ref="N6" authorId="4" shapeId="0" xr:uid="{6A6B81C3-CEE6-405D-AB75-906750B6AD6D}">
      <text>
        <t>[Threaded comment]
Your version of Excel allows you to read this threaded comment; however, any edits to it will get removed if the file is opened in a newer version of Excel. Learn more: https://go.microsoft.com/fwlink/?linkid=870924
Comment:
    https://www.cloudynights.com/documents/Understanding%20Resolution.pdf
Reply:
    Think of these values as the ‘ideal’ FWHM of a star if nothing else degrades resolution (for which seeing, guiding accuracy, and camera sampling all influence the final FWHM)</t>
      </text>
    </comment>
    <comment ref="Q6" authorId="5" shapeId="0" xr:uid="{3C357A48-44AA-4281-B628-E50CF85962A0}">
      <text>
        <t>[Threaded comment]
Your version of Excel allows you to read this threaded comment; however, any edits to it will get removed if the file is opened in a newer version of Excel. Learn more: https://go.microsoft.com/fwlink/?linkid=870924
Comment:
    https://www.cloudynights.com/documents/Understanding%20Resolution.pdf
Reply:
    Think of these values as the ‘ideal’ FWHM of a star if nothing else degrades resolution (for which seeing, guiding accuracy, and camera sampling all influence the final FWHM)</t>
      </text>
    </comment>
    <comment ref="T6" authorId="6" shapeId="0" xr:uid="{CA8C6BA0-2E37-4AC8-BEAB-AA95F2B77611}">
      <text>
        <t>[Threaded comment]
Your version of Excel allows you to read this threaded comment; however, any edits to it will get removed if the file is opened in a newer version of Excel. Learn more: https://go.microsoft.com/fwlink/?linkid=870924
Comment:
    https://www.cloudynights.com/documents/Understanding%20Resolution.pdf
Reply:
    Think of these values as the ‘ideal’ FWHM of a star if nothing else degrades resolution (for which seeing, guiding accuracy, and camera sampling all influence the final FWHM)</t>
      </text>
    </comment>
    <comment ref="W6" authorId="7" shapeId="0" xr:uid="{F962BB25-2783-4779-9CB7-F887C8F09EE7}">
      <text>
        <t>[Threaded comment]
Your version of Excel allows you to read this threaded comment; however, any edits to it will get removed if the file is opened in a newer version of Excel. Learn more: https://go.microsoft.com/fwlink/?linkid=870924
Comment:
    https://www.cloudynights.com/documents/Understanding%20Resolution.pdf
Reply:
    Think of these values as the ‘ideal’ FWHM of a star if nothing else degrades resolution (for which seeing, guiding accuracy, and camera sampling all influence the final FWHM)</t>
      </text>
    </comment>
    <comment ref="Z6" authorId="8" shapeId="0" xr:uid="{B2D046B1-7DED-4077-B101-47A362419C9A}">
      <text>
        <t>[Threaded comment]
Your version of Excel allows you to read this threaded comment; however, any edits to it will get removed if the file is opened in a newer version of Excel. Learn more: https://go.microsoft.com/fwlink/?linkid=870924
Comment:
    https://www.cloudynights.com/documents/Understanding%20Resolution.pdf
Reply:
    Think of these values as the ‘ideal’ FWHM of a star if nothing else degrades resolution (for which seeing, guiding accuracy, and camera sampling all influence the final FWHM)</t>
      </text>
    </comment>
    <comment ref="AC6" authorId="9" shapeId="0" xr:uid="{DFC5AB75-F6F8-4765-89D7-1900D95BC046}">
      <text>
        <t>[Threaded comment]
Your version of Excel allows you to read this threaded comment; however, any edits to it will get removed if the file is opened in a newer version of Excel. Learn more: https://go.microsoft.com/fwlink/?linkid=870924
Comment:
    https://www.cloudynights.com/documents/Understanding%20Resolution.pdf
Reply:
    Think of these values as the ‘ideal’ FWHM of a star if nothing else degrades resolution (for which seeing, guiding accuracy, and camera sampling all influence the final FWHM)</t>
      </text>
    </comment>
    <comment ref="AF6" authorId="10" shapeId="0" xr:uid="{AABDDF04-01F6-40F7-B1D7-AD05DE35BF10}">
      <text>
        <t>[Threaded comment]
Your version of Excel allows you to read this threaded comment; however, any edits to it will get removed if the file is opened in a newer version of Excel. Learn more: https://go.microsoft.com/fwlink/?linkid=870924
Comment:
    https://www.cloudynights.com/documents/Understanding%20Resolution.pdf
Reply:
    Think of these values as the ‘ideal’ FWHM of a star if nothing else degrades resolution (for which seeing, guiding accuracy, and camera sampling all influence the final FWHM)</t>
      </text>
    </comment>
    <comment ref="A8" authorId="11" shapeId="0" xr:uid="{0A2AB6A8-F316-4C6A-B2FF-51199A9573BD}">
      <text>
        <t>[Threaded comment]
Your version of Excel allows you to read this threaded comment; however, any edits to it will get removed if the file is opened in a newer version of Excel. Learn more: https://go.microsoft.com/fwlink/?linkid=870924
Comment:
    The short version guide to what resolution you want is here
https://www.highpointscientific.com/astronomy-hub/post/astro-photography-guides/undersampling-and-oversampling-in-astrophotography
go to cloudy nights for the debates!☺️</t>
      </text>
    </comment>
    <comment ref="E8" authorId="12" shapeId="0" xr:uid="{27253216-4221-4F68-8C9A-4DF4CC006C57}">
      <text>
        <t>[Threaded comment]
Your version of Excel allows you to read this threaded comment; however, any edits to it will get removed if the file is opened in a newer version of Excel. Learn more: https://go.microsoft.com/fwlink/?linkid=870924
Comment:
    Dawes and Rayleigh are about optical resolution of the telescope. Limits apply only to stars of the same visual magnitude and spectral type. They both allow the user to see a notch between two stars – not a completely black space.</t>
      </text>
    </comment>
    <comment ref="H8" authorId="13" shapeId="0" xr:uid="{0738CC72-5B1A-4717-B749-D2DE795C5D32}">
      <text>
        <t>[Threaded comment]
Your version of Excel allows you to read this threaded comment; however, any edits to it will get removed if the file is opened in a newer version of Excel. Learn more: https://go.microsoft.com/fwlink/?linkid=870924
Comment:
    Dawes and Rayleigh are about optical resolution of the telescope. Limits apply only to stars of the same visual magnitude and spectral type. They both allow the user to see a notch between two stars – not a completely black space.</t>
      </text>
    </comment>
    <comment ref="K8" authorId="14" shapeId="0" xr:uid="{0B73EF2D-5FB4-43E0-BDBB-0AC23B55CB76}">
      <text>
        <t>[Threaded comment]
Your version of Excel allows you to read this threaded comment; however, any edits to it will get removed if the file is opened in a newer version of Excel. Learn more: https://go.microsoft.com/fwlink/?linkid=870924
Comment:
    Dawes and Rayleigh are about optical resolution of the telescope. Limits apply only to stars of the same visual magnitude and spectral type. They both allow the user to see a notch between two stars – not a completely black space.</t>
      </text>
    </comment>
    <comment ref="N8" authorId="15" shapeId="0" xr:uid="{FACE4849-C36A-4686-BEB0-B3D0873A7A34}">
      <text>
        <t>[Threaded comment]
Your version of Excel allows you to read this threaded comment; however, any edits to it will get removed if the file is opened in a newer version of Excel. Learn more: https://go.microsoft.com/fwlink/?linkid=870924
Comment:
    Dawes and Rayleigh are about optical resolution of the telescope. Limits apply only to stars of the same visual magnitude and spectral type. They both allow the user to see a notch between two stars – not a completely black space.</t>
      </text>
    </comment>
    <comment ref="Q8" authorId="16" shapeId="0" xr:uid="{803A3EE4-DC02-4D7A-8584-05F71CCFF8CA}">
      <text>
        <t>[Threaded comment]
Your version of Excel allows you to read this threaded comment; however, any edits to it will get removed if the file is opened in a newer version of Excel. Learn more: https://go.microsoft.com/fwlink/?linkid=870924
Comment:
    Dawes and Rayleigh are about optical resolution of the telescope. Limits apply only to stars of the same visual magnitude and spectral type. They both allow the user to see a notch between two stars – not a completely black space.</t>
      </text>
    </comment>
    <comment ref="T8" authorId="17" shapeId="0" xr:uid="{8EB50DEB-3D67-4B50-B08A-9020876D7289}">
      <text>
        <t>[Threaded comment]
Your version of Excel allows you to read this threaded comment; however, any edits to it will get removed if the file is opened in a newer version of Excel. Learn more: https://go.microsoft.com/fwlink/?linkid=870924
Comment:
    Dawes and Rayleigh are about optical resolution of the telescope. Limits apply only to stars of the same visual magnitude and spectral type. They both allow the user to see a notch between two stars – not a completely black space.</t>
      </text>
    </comment>
    <comment ref="W8" authorId="18" shapeId="0" xr:uid="{53BE7643-75CD-4A65-A301-A6E8F3184226}">
      <text>
        <t>[Threaded comment]
Your version of Excel allows you to read this threaded comment; however, any edits to it will get removed if the file is opened in a newer version of Excel. Learn more: https://go.microsoft.com/fwlink/?linkid=870924
Comment:
    Dawes and Rayleigh are about optical resolution of the telescope. Limits apply only to stars of the same visual magnitude and spectral type. They both allow the user to see a notch between two stars – not a completely black space.</t>
      </text>
    </comment>
    <comment ref="Z8" authorId="19" shapeId="0" xr:uid="{E6295084-F901-4BE6-9899-57B11566995F}">
      <text>
        <t>[Threaded comment]
Your version of Excel allows you to read this threaded comment; however, any edits to it will get removed if the file is opened in a newer version of Excel. Learn more: https://go.microsoft.com/fwlink/?linkid=870924
Comment:
    Dawes and Rayleigh are about optical resolution of the telescope. Limits apply only to stars of the same visual magnitude and spectral type. They both allow the user to see a notch between two stars – not a completely black space.</t>
      </text>
    </comment>
    <comment ref="AC8" authorId="20" shapeId="0" xr:uid="{3B4DB438-7B8A-4D13-BDF9-C5825D80B111}">
      <text>
        <t>[Threaded comment]
Your version of Excel allows you to read this threaded comment; however, any edits to it will get removed if the file is opened in a newer version of Excel. Learn more: https://go.microsoft.com/fwlink/?linkid=870924
Comment:
    Dawes and Rayleigh are about optical resolution of the telescope. Limits apply only to stars of the same visual magnitude and spectral type. They both allow the user to see a notch between two stars – not a completely black space.</t>
      </text>
    </comment>
    <comment ref="AF8" authorId="21" shapeId="0" xr:uid="{5971F0C9-E0D8-4D92-8C3D-3EFDAB5FD896}">
      <text>
        <t>[Threaded comment]
Your version of Excel allows you to read this threaded comment; however, any edits to it will get removed if the file is opened in a newer version of Excel. Learn more: https://go.microsoft.com/fwlink/?linkid=870924
Comment:
    Dawes and Rayleigh are about optical resolution of the telescope. Limits apply only to stars of the same visual magnitude and spectral type. They both allow the user to see a notch between two stars – not a completely black space.</t>
      </text>
    </comment>
    <comment ref="E10" authorId="22" shapeId="0" xr:uid="{12A21F9A-E46D-413D-A792-D4D00284A44F}">
      <text>
        <t>[Threaded comment]
Your version of Excel allows you to read this threaded comment; however, any edits to it will get removed if the file is opened in a newer version of Excel. Learn more: https://go.microsoft.com/fwlink/?linkid=870924
Comment:
    Camera Sampling = 2*Binned pixel resolution
Video with great overview and demonstration from James Lamb - what resolution should you target?
https://www.youtube.com/watch?v=H-cAbF25gcI</t>
      </text>
    </comment>
    <comment ref="H10" authorId="23" shapeId="0" xr:uid="{A2527943-EF64-4527-ACFA-BFAA8CFD8BF7}">
      <text>
        <t>[Threaded comment]
Your version of Excel allows you to read this threaded comment; however, any edits to it will get removed if the file is opened in a newer version of Excel. Learn more: https://go.microsoft.com/fwlink/?linkid=870924
Comment:
    Camera Sampling = 2*Binned pixel resolution
Video with great overview and demonstration from James Lamb - what resolution should you target?
https://www.youtube.com/watch?v=H-cAbF25gcI</t>
      </text>
    </comment>
    <comment ref="K10" authorId="24" shapeId="0" xr:uid="{AC72925D-978B-4736-B312-848CABBF0A69}">
      <text>
        <t>[Threaded comment]
Your version of Excel allows you to read this threaded comment; however, any edits to it will get removed if the file is opened in a newer version of Excel. Learn more: https://go.microsoft.com/fwlink/?linkid=870924
Comment:
    Camera Sampling = 2*Binned pixel resolution
Video with great overview and demonstration from James Lamb - what resolution should you target?
https://www.youtube.com/watch?v=H-cAbF25gcI</t>
      </text>
    </comment>
    <comment ref="N10" authorId="25" shapeId="0" xr:uid="{9FDE6D32-0DBB-4BD7-B71F-EAA951A4FDC9}">
      <text>
        <t>[Threaded comment]
Your version of Excel allows you to read this threaded comment; however, any edits to it will get removed if the file is opened in a newer version of Excel. Learn more: https://go.microsoft.com/fwlink/?linkid=870924
Comment:
    Camera Sampling = 2*Binned pixel resolution
Video with great overview and demonstration from James Lamb - what resolution should you target?
https://www.youtube.com/watch?v=H-cAbF25gcI</t>
      </text>
    </comment>
    <comment ref="Q10" authorId="26" shapeId="0" xr:uid="{76B61595-CB72-4094-82A8-B2C7A0CF79B8}">
      <text>
        <t>[Threaded comment]
Your version of Excel allows you to read this threaded comment; however, any edits to it will get removed if the file is opened in a newer version of Excel. Learn more: https://go.microsoft.com/fwlink/?linkid=870924
Comment:
    Camera Sampling = 2*Binned pixel resolution
Video with great overview and demonstration from James Lamb - what resolution should you target?
https://www.youtube.com/watch?v=H-cAbF25gcI</t>
      </text>
    </comment>
    <comment ref="T10" authorId="27" shapeId="0" xr:uid="{89151203-916F-442F-9AC1-92B913D80197}">
      <text>
        <t>[Threaded comment]
Your version of Excel allows you to read this threaded comment; however, any edits to it will get removed if the file is opened in a newer version of Excel. Learn more: https://go.microsoft.com/fwlink/?linkid=870924
Comment:
    Camera Sampling = 2*Binned pixel resolution
Video with great overview and demonstration from James Lamb - what resolution should you target?
https://www.youtube.com/watch?v=H-cAbF25gcI</t>
      </text>
    </comment>
    <comment ref="W10" authorId="28" shapeId="0" xr:uid="{9767C8A1-50A3-4F9B-99B8-257BED060FE6}">
      <text>
        <t>[Threaded comment]
Your version of Excel allows you to read this threaded comment; however, any edits to it will get removed if the file is opened in a newer version of Excel. Learn more: https://go.microsoft.com/fwlink/?linkid=870924
Comment:
    Camera Sampling = 2*Binned pixel resolution
Video with great overview and demonstration from James Lamb - what resolution should you target?
https://www.youtube.com/watch?v=H-cAbF25gcI</t>
      </text>
    </comment>
    <comment ref="Z10" authorId="29" shapeId="0" xr:uid="{DACCADB4-45B7-42FA-88BC-1560E920A1ED}">
      <text>
        <t>[Threaded comment]
Your version of Excel allows you to read this threaded comment; however, any edits to it will get removed if the file is opened in a newer version of Excel. Learn more: https://go.microsoft.com/fwlink/?linkid=870924
Comment:
    Camera Sampling = 2*Binned pixel resolution
Video with great overview and demonstration from James Lamb - what resolution should you target?
https://www.youtube.com/watch?v=H-cAbF25gcI</t>
      </text>
    </comment>
    <comment ref="AC10" authorId="30" shapeId="0" xr:uid="{7532376F-90CA-487A-B440-671282C1519C}">
      <text>
        <t>[Threaded comment]
Your version of Excel allows you to read this threaded comment; however, any edits to it will get removed if the file is opened in a newer version of Excel. Learn more: https://go.microsoft.com/fwlink/?linkid=870924
Comment:
    Camera Sampling = 2*Binned pixel resolution
Video with great overview and demonstration from James Lamb - what resolution should you target?
https://www.youtube.com/watch?v=H-cAbF25gcI</t>
      </text>
    </comment>
    <comment ref="AF10" authorId="31" shapeId="0" xr:uid="{E963DA85-F427-4821-980E-5F12CC67B353}">
      <text>
        <t>[Threaded comment]
Your version of Excel allows you to read this threaded comment; however, any edits to it will get removed if the file is opened in a newer version of Excel. Learn more: https://go.microsoft.com/fwlink/?linkid=870924
Comment:
    Camera Sampling = 2*Binned pixel resolution
Video with great overview and demonstration from James Lamb - what resolution should you target?
https://www.youtube.com/watch?v=H-cAbF25gcI</t>
      </text>
    </comment>
    <comment ref="E12" authorId="32" shapeId="0" xr:uid="{ABB8854B-71D1-40EE-AF6F-3B0A02F701F3}">
      <text>
        <t>[Threaded comment]
Your version of Excel allows you to read this threaded comment; however, any edits to it will get removed if the file is opened in a newer version of Excel. Learn more: https://go.microsoft.com/fwlink/?linkid=870924
Comment:
    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
      </text>
    </comment>
    <comment ref="H12" authorId="33" shapeId="0" xr:uid="{D2EACCCF-02ED-4C31-BF6D-FF7AC3193A1C}">
      <text>
        <t>[Threaded comment]
Your version of Excel allows you to read this threaded comment; however, any edits to it will get removed if the file is opened in a newer version of Excel. Learn more: https://go.microsoft.com/fwlink/?linkid=870924
Comment:
    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
      </text>
    </comment>
    <comment ref="K12" authorId="34" shapeId="0" xr:uid="{B7BF1E07-4726-45CF-8D1A-16DB13B5E4E0}">
      <text>
        <t>[Threaded comment]
Your version of Excel allows you to read this threaded comment; however, any edits to it will get removed if the file is opened in a newer version of Excel. Learn more: https://go.microsoft.com/fwlink/?linkid=870924
Comment:
    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
      </text>
    </comment>
    <comment ref="N12" authorId="35" shapeId="0" xr:uid="{3B98B52B-D1F2-4BA6-81EE-EA52009300B1}">
      <text>
        <t>[Threaded comment]
Your version of Excel allows you to read this threaded comment; however, any edits to it will get removed if the file is opened in a newer version of Excel. Learn more: https://go.microsoft.com/fwlink/?linkid=870924
Comment:
    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
      </text>
    </comment>
    <comment ref="Q12" authorId="36" shapeId="0" xr:uid="{CF512370-8DD4-40E2-83F4-E37F4D8A676D}">
      <text>
        <t>[Threaded comment]
Your version of Excel allows you to read this threaded comment; however, any edits to it will get removed if the file is opened in a newer version of Excel. Learn more: https://go.microsoft.com/fwlink/?linkid=870924
Comment:
    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
      </text>
    </comment>
    <comment ref="T12" authorId="37" shapeId="0" xr:uid="{5F4F537A-1BD8-4C23-B99A-080379F9A20E}">
      <text>
        <t>[Threaded comment]
Your version of Excel allows you to read this threaded comment; however, any edits to it will get removed if the file is opened in a newer version of Excel. Learn more: https://go.microsoft.com/fwlink/?linkid=870924
Comment:
    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
      </text>
    </comment>
    <comment ref="W12" authorId="38" shapeId="0" xr:uid="{7EBD33A2-A873-4DD8-B969-61CF2562A94A}">
      <text>
        <t>[Threaded comment]
Your version of Excel allows you to read this threaded comment; however, any edits to it will get removed if the file is opened in a newer version of Excel. Learn more: https://go.microsoft.com/fwlink/?linkid=870924
Comment:
    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
      </text>
    </comment>
    <comment ref="Z12" authorId="39" shapeId="0" xr:uid="{127BC09F-6C22-4A9F-BDCB-E8539151EBF3}">
      <text>
        <t>[Threaded comment]
Your version of Excel allows you to read this threaded comment; however, any edits to it will get removed if the file is opened in a newer version of Excel. Learn more: https://go.microsoft.com/fwlink/?linkid=870924
Comment:
    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
      </text>
    </comment>
    <comment ref="AC12" authorId="40" shapeId="0" xr:uid="{A17E684C-4AB2-492A-80DD-BFC5712042FA}">
      <text>
        <t>[Threaded comment]
Your version of Excel allows you to read this threaded comment; however, any edits to it will get removed if the file is opened in a newer version of Excel. Learn more: https://go.microsoft.com/fwlink/?linkid=870924
Comment:
    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
      </text>
    </comment>
    <comment ref="AF12" authorId="41" shapeId="0" xr:uid="{00AD44E8-FF70-418A-8D74-F930E0A8704B}">
      <text>
        <t>[Threaded comment]
Your version of Excel allows you to read this threaded comment; however, any edits to it will get removed if the file is opened in a newer version of Excel. Learn more: https://go.microsoft.com/fwlink/?linkid=870924
Comment:
    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
      </text>
    </comment>
    <comment ref="C14" authorId="42" shapeId="0" xr:uid="{98AC2DFF-0756-4A13-B9F7-176E40EB3AF7}">
      <text>
        <t>[Threaded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Different filters may have different optical thickness values.</t>
      </text>
    </comment>
    <comment ref="E14" authorId="43" shapeId="0" xr:uid="{889F8CD3-9BF5-45FA-8FA8-21B4D40DD2BA}">
      <text>
        <t>[Threaded comment]
Your version of Excel allows you to read this threaded comment; however, any edits to it will get removed if the file is opened in a newer version of Excel. Learn more: https://go.microsoft.com/fwlink/?linkid=870924
Comment:
    The max of Dawes, Rayleigh, and Nyquist (whichever is the limiting case).
Theoretical FWHM of stars should be close to this value.
Actual FWHM may be larger due to seeing and guiding error.</t>
      </text>
    </comment>
    <comment ref="F14" authorId="44" shapeId="0" xr:uid="{DEB965DA-8AE9-48D6-9C01-A7F24E4867BD}">
      <text>
        <t>[Threaded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Different filters may have different optical thickness values.</t>
      </text>
    </comment>
    <comment ref="H14" authorId="45" shapeId="0" xr:uid="{A7BC98ED-AD14-40C4-9467-745AB1874E09}">
      <text>
        <t>[Threaded comment]
Your version of Excel allows you to read this threaded comment; however, any edits to it will get removed if the file is opened in a newer version of Excel. Learn more: https://go.microsoft.com/fwlink/?linkid=870924
Comment:
    The max of Dawes, Rayleigh, and Nyquist (whichever is the limiting case).
Theoretical FWHM of stars should be close to this value.
Actual FWHM may be larger due to seeing and guiding error.</t>
      </text>
    </comment>
    <comment ref="I14" authorId="46" shapeId="0" xr:uid="{AAE2A4A6-21E8-4954-807D-D7E6F543CE25}">
      <text>
        <t>[Threaded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Different filters may have different optical thickness values.</t>
      </text>
    </comment>
    <comment ref="K14" authorId="47" shapeId="0" xr:uid="{A05637BB-06EE-48F6-9E6A-61B6DE0314E9}">
      <text>
        <t>[Threaded comment]
Your version of Excel allows you to read this threaded comment; however, any edits to it will get removed if the file is opened in a newer version of Excel. Learn more: https://go.microsoft.com/fwlink/?linkid=870924
Comment:
    The max of Dawes, Rayleigh, and Nyquist (whichever is the limiting case).
Theoretical FWHM of stars should be close to this value.
Actual FWHM may be larger due to seeing and guiding error.</t>
      </text>
    </comment>
    <comment ref="L14" authorId="48" shapeId="0" xr:uid="{9EBCF966-CAA3-4199-B520-00183706E5C4}">
      <text>
        <t>[Threaded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Different filters may have different optical thickness values.</t>
      </text>
    </comment>
    <comment ref="N14" authorId="49" shapeId="0" xr:uid="{78B22D08-7C55-4941-9CDC-E0E7878920DF}">
      <text>
        <t>[Threaded comment]
Your version of Excel allows you to read this threaded comment; however, any edits to it will get removed if the file is opened in a newer version of Excel. Learn more: https://go.microsoft.com/fwlink/?linkid=870924
Comment:
    The max of Dawes, Rayleigh, and Nyquist (whichever is the limiting case).
Theoretical FWHM of stars should be close to this value.
Actual FWHM may be larger due to seeing and guiding error.</t>
      </text>
    </comment>
    <comment ref="O14" authorId="50" shapeId="0" xr:uid="{A4226C69-91D0-4229-B589-9BF14ABBB618}">
      <text>
        <t>[Threaded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Different filters may have different optical thickness values.</t>
      </text>
    </comment>
    <comment ref="Q14" authorId="51" shapeId="0" xr:uid="{6B8B5FC5-D91C-4815-AFD4-FBA890CCA4F3}">
      <text>
        <t>[Threaded comment]
Your version of Excel allows you to read this threaded comment; however, any edits to it will get removed if the file is opened in a newer version of Excel. Learn more: https://go.microsoft.com/fwlink/?linkid=870924
Comment:
    The max of Dawes, Rayleigh, and Nyquist (whichever is the limiting case).
Theoretical FWHM of stars should be close to this value.
Actual FWHM may be larger due to seeing and guiding error.</t>
      </text>
    </comment>
    <comment ref="R14" authorId="52" shapeId="0" xr:uid="{B40C2285-BCBC-4F8A-BF3C-529767B48B0A}">
      <text>
        <t>[Threaded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Different filters may have different optical thickness values.</t>
      </text>
    </comment>
    <comment ref="T14" authorId="53" shapeId="0" xr:uid="{273E6CB4-8D05-44C0-8678-179C37A63562}">
      <text>
        <t>[Threaded comment]
Your version of Excel allows you to read this threaded comment; however, any edits to it will get removed if the file is opened in a newer version of Excel. Learn more: https://go.microsoft.com/fwlink/?linkid=870924
Comment:
    The max of Dawes, Rayleigh, and Nyquist (whichever is the limiting case).
Theoretical FWHM of stars should be close to this value.
Actual FWHM may be larger due to seeing and guiding error.</t>
      </text>
    </comment>
    <comment ref="U14" authorId="54" shapeId="0" xr:uid="{6C6E38BC-2C2A-4F68-8E53-7E2CE89D660E}">
      <text>
        <t>[Threaded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Different filters may have different optical thickness values.</t>
      </text>
    </comment>
    <comment ref="W14" authorId="55" shapeId="0" xr:uid="{59400A06-58C5-47FE-B090-7A6E79CCB3CE}">
      <text>
        <t>[Threaded comment]
Your version of Excel allows you to read this threaded comment; however, any edits to it will get removed if the file is opened in a newer version of Excel. Learn more: https://go.microsoft.com/fwlink/?linkid=870924
Comment:
    The max of Dawes, Rayleigh, and Nyquist (whichever is the limiting case).
Theoretical FWHM of stars should be close to this value.
Actual FWHM may be larger due to seeing and guiding error.</t>
      </text>
    </comment>
    <comment ref="X14" authorId="56" shapeId="0" xr:uid="{453DB8FA-F0E7-49FC-9BB9-E4F134B727F3}">
      <text>
        <t>[Threaded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Different filters may have different optical thickness values.</t>
      </text>
    </comment>
    <comment ref="Z14" authorId="57" shapeId="0" xr:uid="{F689B271-36E5-49AE-9992-466270F759C7}">
      <text>
        <t>[Threaded comment]
Your version of Excel allows you to read this threaded comment; however, any edits to it will get removed if the file is opened in a newer version of Excel. Learn more: https://go.microsoft.com/fwlink/?linkid=870924
Comment:
    The max of Dawes, Rayleigh, and Nyquist (whichever is the limiting case).
Theoretical FWHM of stars should be close to this value.
Actual FWHM may be larger due to seeing and guiding error.</t>
      </text>
    </comment>
    <comment ref="AA14" authorId="58" shapeId="0" xr:uid="{7AED1990-4EDE-4D79-9FA5-38EF8310D34B}">
      <text>
        <t>[Threaded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Different filters may have different optical thickness values.</t>
      </text>
    </comment>
    <comment ref="AC14" authorId="59" shapeId="0" xr:uid="{3891E93E-BB1C-437D-8623-53E893CF8382}">
      <text>
        <t>[Threaded comment]
Your version of Excel allows you to read this threaded comment; however, any edits to it will get removed if the file is opened in a newer version of Excel. Learn more: https://go.microsoft.com/fwlink/?linkid=870924
Comment:
    The max of Dawes, Rayleigh, and Nyquist (whichever is the limiting case).
Theoretical FWHM of stars should be close to this value.
Actual FWHM may be larger due to seeing and guiding error.</t>
      </text>
    </comment>
    <comment ref="AD14" authorId="60" shapeId="0" xr:uid="{BAED08BA-40B0-4EEE-87AE-1630CBBFBB7A}">
      <text>
        <t>[Threaded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Different filters may have different optical thickness values.</t>
      </text>
    </comment>
    <comment ref="AF14" authorId="61" shapeId="0" xr:uid="{7A27E969-BCB5-4A24-9250-37D78C3C3799}">
      <text>
        <t>[Threaded comment]
Your version of Excel allows you to read this threaded comment; however, any edits to it will get removed if the file is opened in a newer version of Excel. Learn more: https://go.microsoft.com/fwlink/?linkid=870924
Comment:
    The max of Dawes, Rayleigh, and Nyquist (whichever is the limiting case).
Theoretical FWHM of stars should be close to this value.
Actual FWHM may be larger due to seeing and guiding error.</t>
      </text>
    </comment>
    <comment ref="C40" authorId="62" shapeId="0" xr:uid="{BC051E50-9328-403B-8363-0D481A30E43A}">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 ref="F40" authorId="63" shapeId="0" xr:uid="{C8062452-6C7C-41F4-99D0-4790C81A0A70}">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 ref="I40" authorId="64" shapeId="0" xr:uid="{FEC1C306-3018-4839-A0DB-3CDFAD535816}">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 ref="L40" authorId="65" shapeId="0" xr:uid="{A3ACDB62-06B2-40D4-8CC5-C437D92FA989}">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 ref="O40" authorId="66" shapeId="0" xr:uid="{04F1AF1F-D237-4695-9AB1-79088DC165A2}">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 ref="R40" authorId="67" shapeId="0" xr:uid="{29EA6736-1501-4991-BBA6-D0DE1737F86A}">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 ref="U40" authorId="68" shapeId="0" xr:uid="{A8DD439C-EDA6-40E4-A5A6-5C96878BD9D1}">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 ref="X40" authorId="69" shapeId="0" xr:uid="{D0F3728A-814D-49A7-B6BC-7E4A49EB14D2}">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 ref="AA40" authorId="70" shapeId="0" xr:uid="{7CABDA59-C958-4A2C-B776-2CBCED4F2330}">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 ref="AD40" authorId="71" shapeId="0" xr:uid="{C4DD26A9-47FF-4B6C-B503-0718C89D589B}">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tc={B254947E-8C3E-4B4C-851A-4AF2A8670B41}</author>
    <author>tc={A73D026F-0EAE-4B27-83C0-1EDE877C1286}</author>
    <author>tc={38CDC7D9-7C49-4A5B-9035-200433D6D2B2}</author>
    <author>tc={35E1A0F6-79CC-424B-80AF-0F4FBCE32275}</author>
    <author>tc={4288E1F9-6E2C-401F-AFBB-23119854E8A9}</author>
    <author>tc={C2A9B1B4-6AEA-4004-A95B-1B3A0B0EEBB1}</author>
    <author>tc={A705662E-43AF-4510-B7F8-956E1105DA78}</author>
    <author>tc={43F895AC-1EB0-409F-A0E0-F2F2A3FB59D1}</author>
    <author>tc={13DB8C5E-EBE6-4A1A-9654-D53992FB6F13}</author>
    <author>tc={867C977C-9757-48F2-8563-0354B4097933}</author>
    <author>tc={DA10F666-117F-4B3D-948C-0ED15E341BC7}</author>
    <author>tc={0D93AFBF-2171-4111-A815-0D5BE8E591D9}</author>
    <author>tc={CC0EDB69-AC55-490F-8C7B-25832142627D}</author>
    <author>tc={90FE6BA2-5AAD-4540-BAC1-060FB0D1B1AA}</author>
    <author>tc={87EA15EA-2D7A-4494-9E13-F14331553019}</author>
    <author>tc={17B1FA91-F34A-48F4-8197-D48FDE03A585}</author>
    <author>tc={E120562F-7C15-4A59-9B18-E040C23EC507}</author>
    <author>tc={1EE7EF76-A826-416E-BC73-EF4616A6E760}</author>
    <author>tc={78A593A1-23D9-4580-8B97-504919DE9C3A}</author>
    <author>tc={E5EF9C7F-A0AE-4062-B785-3E65A042AF65}</author>
    <author>tc={C4149968-D472-45DC-94C7-C12DD8D5DA44}</author>
    <author>tc={653AB413-683A-49D7-8D72-F68545FF540F}</author>
    <author>tc={DDDEA677-2322-41DF-9068-1EF420433BAC}</author>
    <author>tc={AEF13AAD-C419-4025-B420-93150F055704}</author>
    <author>tc={96F7A7DF-390D-4FF8-B36C-B3B540B7F87E}</author>
    <author>tc={2A8F5559-CBA7-4B3F-A24A-F3F7A0DAA597}</author>
    <author>tc={B9AE017E-1674-4CA1-98BE-D864B29D7E87}</author>
    <author>tc={EB5BC9C8-7744-4877-AFE6-4A5288A2F1CD}</author>
    <author>tc={FC454416-37CF-4977-BF17-4684ED95D6DF}</author>
    <author>tc={76CADE6D-A4AA-4775-83F3-A9D384ED2C00}</author>
    <author>tc={D12B9FA2-03D3-4E3A-8EE3-E5185CA1CA62}</author>
    <author>tc={02BF04B7-C029-49ED-BDB8-AB32DEADA7AF}</author>
  </authors>
  <commentList>
    <comment ref="A3" authorId="0" shapeId="0" xr:uid="{B254947E-8C3E-4B4C-851A-4AF2A8670B41}">
      <text>
        <t>[Threaded comment]
Your version of Excel allows you to read this threaded comment; however, any edits to it will get removed if the file is opened in a newer version of Excel. Learn more: https://go.microsoft.com/fwlink/?linkid=870924
Comment:
    This will autopopulate all configurations on this sheet.
You can override this for each configuration if you want</t>
      </text>
    </comment>
    <comment ref="A8" authorId="1" shapeId="0" xr:uid="{A73D026F-0EAE-4B27-83C0-1EDE877C1286}">
      <text>
        <t>[Threaded comment]
Your version of Excel allows you to read this threaded comment; however, any edits to it will get removed if the file is opened in a newer version of Excel. Learn more: https://go.microsoft.com/fwlink/?linkid=870924
Comment:
    The short version guide to what resolution you want is here
https://www.highpointscientific.com/astronomy-hub/post/astro-photography-guides/undersampling-and-oversampling-in-astrophotography
go to cloudy nights for the debates!☺️</t>
      </text>
    </comment>
    <comment ref="C14" authorId="2" shapeId="0" xr:uid="{38CDC7D9-7C49-4A5B-9035-200433D6D2B2}">
      <text>
        <t xml:space="preserve">[Threaded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t>
      </text>
    </comment>
    <comment ref="F14" authorId="3" shapeId="0" xr:uid="{35E1A0F6-79CC-424B-80AF-0F4FBCE32275}">
      <text>
        <t xml:space="preserve">[Threaded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t>
      </text>
    </comment>
    <comment ref="I14" authorId="4" shapeId="0" xr:uid="{4288E1F9-6E2C-401F-AFBB-23119854E8A9}">
      <text>
        <t xml:space="preserve">[Threaded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t>
      </text>
    </comment>
    <comment ref="L14" authorId="5" shapeId="0" xr:uid="{C2A9B1B4-6AEA-4004-A95B-1B3A0B0EEBB1}">
      <text>
        <t xml:space="preserve">[Threaded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t>
      </text>
    </comment>
    <comment ref="O14" authorId="6" shapeId="0" xr:uid="{A705662E-43AF-4510-B7F8-956E1105DA78}">
      <text>
        <t xml:space="preserve">[Threaded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t>
      </text>
    </comment>
    <comment ref="R14" authorId="7" shapeId="0" xr:uid="{43F895AC-1EB0-409F-A0E0-F2F2A3FB59D1}">
      <text>
        <t xml:space="preserve">[Threaded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t>
      </text>
    </comment>
    <comment ref="U14" authorId="8" shapeId="0" xr:uid="{13DB8C5E-EBE6-4A1A-9654-D53992FB6F13}">
      <text>
        <t xml:space="preserve">[Threaded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t>
      </text>
    </comment>
    <comment ref="X14" authorId="9" shapeId="0" xr:uid="{867C977C-9757-48F2-8563-0354B4097933}">
      <text>
        <t xml:space="preserve">[Threaded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t>
      </text>
    </comment>
    <comment ref="AA14" authorId="10" shapeId="0" xr:uid="{DA10F666-117F-4B3D-948C-0ED15E341BC7}">
      <text>
        <t xml:space="preserve">[Threaded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t>
      </text>
    </comment>
    <comment ref="AD14" authorId="11" shapeId="0" xr:uid="{0D93AFBF-2171-4111-A815-0D5BE8E591D9}">
      <text>
        <t xml:space="preserve">[Threaded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t>
      </text>
    </comment>
    <comment ref="C15" authorId="12" shapeId="0" xr:uid="{CC0EDB69-AC55-490F-8C7B-25832142627D}">
      <text>
        <t>[Threaded comment]
Your version of Excel allows you to read this threaded comment; however, any edits to it will get removed if the file is opened in a newer version of Excel. Learn more: https://go.microsoft.com/fwlink/?linkid=870924
Comment:
    Ideally this value should be around 0.0</t>
      </text>
    </comment>
    <comment ref="F15" authorId="13" shapeId="0" xr:uid="{90FE6BA2-5AAD-4540-BAC1-060FB0D1B1AA}">
      <text>
        <t>[Threaded comment]
Your version of Excel allows you to read this threaded comment; however, any edits to it will get removed if the file is opened in a newer version of Excel. Learn more: https://go.microsoft.com/fwlink/?linkid=870924
Comment:
    Ideally this value should be around 0.0</t>
      </text>
    </comment>
    <comment ref="I15" authorId="14" shapeId="0" xr:uid="{87EA15EA-2D7A-4494-9E13-F14331553019}">
      <text>
        <t>[Threaded comment]
Your version of Excel allows you to read this threaded comment; however, any edits to it will get removed if the file is opened in a newer version of Excel. Learn more: https://go.microsoft.com/fwlink/?linkid=870924
Comment:
    Ideally this value should be around 0.0</t>
      </text>
    </comment>
    <comment ref="L15" authorId="15" shapeId="0" xr:uid="{17B1FA91-F34A-48F4-8197-D48FDE03A585}">
      <text>
        <t>[Threaded comment]
Your version of Excel allows you to read this threaded comment; however, any edits to it will get removed if the file is opened in a newer version of Excel. Learn more: https://go.microsoft.com/fwlink/?linkid=870924
Comment:
    Ideally this value should be around 0.0</t>
      </text>
    </comment>
    <comment ref="O15" authorId="16" shapeId="0" xr:uid="{E120562F-7C15-4A59-9B18-E040C23EC507}">
      <text>
        <t>[Threaded comment]
Your version of Excel allows you to read this threaded comment; however, any edits to it will get removed if the file is opened in a newer version of Excel. Learn more: https://go.microsoft.com/fwlink/?linkid=870924
Comment:
    Ideally this value should be around 0.0</t>
      </text>
    </comment>
    <comment ref="R15" authorId="17" shapeId="0" xr:uid="{1EE7EF76-A826-416E-BC73-EF4616A6E760}">
      <text>
        <t>[Threaded comment]
Your version of Excel allows you to read this threaded comment; however, any edits to it will get removed if the file is opened in a newer version of Excel. Learn more: https://go.microsoft.com/fwlink/?linkid=870924
Comment:
    Ideally this value should be around 0.0</t>
      </text>
    </comment>
    <comment ref="U15" authorId="18" shapeId="0" xr:uid="{78A593A1-23D9-4580-8B97-504919DE9C3A}">
      <text>
        <t>[Threaded comment]
Your version of Excel allows you to read this threaded comment; however, any edits to it will get removed if the file is opened in a newer version of Excel. Learn more: https://go.microsoft.com/fwlink/?linkid=870924
Comment:
    Ideally this value should be around 0.0</t>
      </text>
    </comment>
    <comment ref="X15" authorId="19" shapeId="0" xr:uid="{E5EF9C7F-A0AE-4062-B785-3E65A042AF65}">
      <text>
        <t>[Threaded comment]
Your version of Excel allows you to read this threaded comment; however, any edits to it will get removed if the file is opened in a newer version of Excel. Learn more: https://go.microsoft.com/fwlink/?linkid=870924
Comment:
    Ideally this value should be around 0.0</t>
      </text>
    </comment>
    <comment ref="AA15" authorId="20" shapeId="0" xr:uid="{C4149968-D472-45DC-94C7-C12DD8D5DA44}">
      <text>
        <t>[Threaded comment]
Your version of Excel allows you to read this threaded comment; however, any edits to it will get removed if the file is opened in a newer version of Excel. Learn more: https://go.microsoft.com/fwlink/?linkid=870924
Comment:
    Ideally this value should be around 0.0</t>
      </text>
    </comment>
    <comment ref="AD15" authorId="21" shapeId="0" xr:uid="{653AB413-683A-49D7-8D72-F68545FF540F}">
      <text>
        <t>[Threaded comment]
Your version of Excel allows you to read this threaded comment; however, any edits to it will get removed if the file is opened in a newer version of Excel. Learn more: https://go.microsoft.com/fwlink/?linkid=870924
Comment:
    Ideally this value should be around 0.0</t>
      </text>
    </comment>
    <comment ref="C40" authorId="22" shapeId="0" xr:uid="{DDDEA677-2322-41DF-9068-1EF420433BAC}">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 ref="F40" authorId="23" shapeId="0" xr:uid="{AEF13AAD-C419-4025-B420-93150F055704}">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 ref="I40" authorId="24" shapeId="0" xr:uid="{96F7A7DF-390D-4FF8-B36C-B3B540B7F87E}">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 ref="L40" authorId="25" shapeId="0" xr:uid="{2A8F5559-CBA7-4B3F-A24A-F3F7A0DAA597}">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 ref="O40" authorId="26" shapeId="0" xr:uid="{B9AE017E-1674-4CA1-98BE-D864B29D7E87}">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 ref="R40" authorId="27" shapeId="0" xr:uid="{EB5BC9C8-7744-4877-AFE6-4A5288A2F1CD}">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 ref="U40" authorId="28" shapeId="0" xr:uid="{FC454416-37CF-4977-BF17-4684ED95D6DF}">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 ref="X40" authorId="29" shapeId="0" xr:uid="{76CADE6D-A4AA-4775-83F3-A9D384ED2C00}">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 ref="AA40" authorId="30" shapeId="0" xr:uid="{D12B9FA2-03D3-4E3A-8EE3-E5185CA1CA62}">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 ref="AD40" authorId="31" shapeId="0" xr:uid="{02BF04B7-C029-49ED-BDB8-AB32DEADA7AF}">
      <text>
        <t>[Threaded comment]
Your version of Excel allows you to read this threaded comment; however, any edits to it will get removed if the file is opened in a newer version of Excel. Learn more: https://go.microsoft.com/fwlink/?linkid=870924
Comment:
    Because mirror locks are used and focus is achieved with moonlite, record AF steps to return to this position when changing configurations</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tc={1A259FDB-6866-48EB-9379-268DEDDCA2AE}</author>
    <author>tc={ADC359F5-4BB1-4EEE-91EE-1065A16F2BC6}</author>
    <author>tc={80757D61-60B7-4A6D-A934-384D1331CD93}</author>
    <author>tc={70772DC3-324B-4E83-9273-7885E32CC1F7}</author>
    <author>tc={E060CB29-C4DA-4A89-A22B-6A7DCECF243F}</author>
    <author>tc={8C855DD1-38A6-4717-9C12-05CBD0B3B65B}</author>
    <author>tc={2AA60AB8-DFFC-4C9F-B4F6-E1687510ABF3}</author>
    <author>tc={2968D03B-FD61-43EC-8CF5-A638C74EE756}</author>
    <author>tc={8EAABDEA-F0F5-4EBE-A2AB-2C296C63988A}</author>
    <author>tc={8A70BFDA-46C4-4F20-991F-17CE47B1AD10}</author>
    <author>tc={5463B184-4B6A-4725-997F-3D7C83273839}</author>
    <author>tc={BCE5177F-EF32-424B-97BA-4FF9BE3A0C87}</author>
    <author>tc={77CAC8AE-03E9-4FCA-B5A3-8D59AF05CE4A}</author>
    <author>tc={B89DC239-EFB9-4C7A-951D-4F7557EECC1B}</author>
    <author>tc={C6D55AAE-73E6-4C19-A05E-7D396A0A3497}</author>
    <author>tc={8C351ABA-BD83-48B6-97FD-9DC2892EDF51}</author>
    <author>tc={F0B800A4-07FB-42B2-A30C-C5113362930F}</author>
    <author>tc={A93067E4-176E-46B0-BC10-14D9F6BAD951}</author>
    <author>tc={03A2EB95-F642-49D3-A245-BC4EBD59C11A}</author>
    <author>tc={A80C8FC3-9FC8-446A-8400-2868E201341A}</author>
    <author>tc={D7447154-EDE1-445B-A14C-515918BCC776}</author>
    <author>tc={75B03DBB-082F-4856-A581-0A13329855B8}</author>
    <author>tc={F1F16247-A0FE-40FF-8AF6-EAD22FC5FE98}</author>
    <author>tc={337860C2-B5B7-4334-99BE-33A70BF3A98C}</author>
    <author>tc={58F2D1CE-D61F-4AED-92CF-A00435ED1B53}</author>
    <author>tc={7A4C3F6F-9987-4399-830D-A8D6F72CFF0B}</author>
    <author>tc={84F62E26-4B8D-4C12-81F1-D479FFF98F99}</author>
    <author>tc={CF3B7346-475E-4C97-8A0B-9AF5E4ED0327}</author>
    <author>tc={15F689CB-2321-4137-81B0-2FB523108233}</author>
    <author>tc={BD723A6C-DE00-495B-A380-93A297603F56}</author>
    <author>tc={BA3F7A59-C707-4DD5-A8DC-9A483DEC9A34}</author>
    <author>tc={52AEDD39-CF5C-4C89-8A3E-03E8A11C8077}</author>
    <author>tc={F7D24AA5-6A06-44A0-A2CD-14704D89E9EE}</author>
    <author>tc={926868DF-9A72-43E5-9FC6-2B53187CE9E1}</author>
    <author>tc={B889E5D2-6F3E-477D-95C4-446E58B6946E}</author>
    <author>tc={F4E8BC27-AC8E-423B-8060-F42EDF2F8B00}</author>
    <author>tc={9036E195-F407-4A60-A623-4DB3D58C03C9}</author>
    <author>tc={537E64FC-9838-4162-AFD8-D87EA9332279}</author>
    <author>tc={0BACB33E-C8D7-4DB8-B110-B51F4D5BBF0D}</author>
    <author>tc={B33E94EB-93D7-4071-A159-71EEF36C1F9B}</author>
    <author>tc={10A0FEF0-5DE6-4861-9BB6-3B76D28DD5E5}</author>
    <author>tc={1A38F8C3-B7C5-4678-82EE-560D57F532F4}</author>
    <author>tc={0A2FA39D-71C4-49A9-A14B-33265D165053}</author>
    <author>tc={D2CA44F1-97E2-447D-893D-7FAF74DE9802}</author>
    <author>tc={6D419278-0A6F-49B6-9056-8D4B8B70E3AD}</author>
    <author>tc={BF0D1D4E-6DB1-4BAA-B5FC-43DF09165A0F}</author>
    <author>tc={C39933D6-B309-4810-BBC8-4813E56B814F}</author>
    <author>tc={4B8C2C18-7947-41BC-957F-EB9FDBAF6A23}</author>
    <author>tc={F8DAD43E-D229-4B72-8176-2099907CFCBC}</author>
    <author>tc={C7C6958A-C9FD-4465-9C03-35314E1BBC46}</author>
    <author>tc={71A8CC20-0E13-4C92-A0F0-1A3A7EE17B26}</author>
    <author>tc={62AAE227-ADB4-4CE5-93FF-81605D69798E}</author>
    <author>tc={B2F6455B-FC66-4F95-A240-7B9DF628304B}</author>
    <author>tc={18FA0BF5-35ED-4DD1-8B4B-9765479F6862}</author>
    <author>tc={62149980-B9F5-4899-A8DA-7B62BB0E9C38}</author>
    <author>tc={1F759F8E-AD1B-4875-9325-8C648D4DC6F8}</author>
    <author>tc={FE20EF97-7818-4EED-BC5E-F44E6F7F7BA1}</author>
    <author>tc={E1221038-7C7A-4CFA-BFC7-85650E7F8810}</author>
    <author>tc={1195F6C1-1BC7-4A7A-B3F7-2FD0E8056F31}</author>
    <author>tc={9927E9B9-3B21-4D7B-A9BF-00D92A046335}</author>
    <author>tc={05A9F3DA-C0AA-4A4E-8553-29CCBFA26B2C}</author>
    <author>tc={FE4398F5-ABA9-4B2F-981A-3AACB81423B1}</author>
    <author>tc={05304ECE-AC36-4FB6-9EEE-7F435797FC86}</author>
    <author>tc={235FA80A-6854-487C-A134-091F3B0A0095}</author>
  </authors>
  <commentList>
    <comment ref="A5" authorId="0" shapeId="0" xr:uid="{1A259FDB-6866-48EB-9379-268DEDDCA2AE}">
      <text>
        <t xml:space="preserve">[Threaded comment]
Your version of Excel allows you to read this threaded comment; however, any edits to it will get removed if the file is opened in a newer version of Excel. Learn more: https://go.microsoft.com/fwlink/?linkid=870924
Comment:
    Not autocalculated, use something like
Bintel Astronomy Setup Calculator - Bintel </t>
      </text>
    </comment>
    <comment ref="D5" authorId="1" shapeId="0" xr:uid="{ADC359F5-4BB1-4EEE-91EE-1065A16F2BC6}">
      <text>
        <t xml:space="preserve">[Threaded comment]
Your version of Excel allows you to read this threaded comment; however, any edits to it will get removed if the file is opened in a newer version of Excel. Learn more: https://go.microsoft.com/fwlink/?linkid=870924
Comment:
    Not autocalculated, use something like
Bintel Astronomy Setup Calculator - Bintel </t>
      </text>
    </comment>
    <comment ref="G5" authorId="2" shapeId="0" xr:uid="{80757D61-60B7-4A6D-A934-384D1331CD93}">
      <text>
        <t xml:space="preserve">[Threaded comment]
Your version of Excel allows you to read this threaded comment; however, any edits to it will get removed if the file is opened in a newer version of Excel. Learn more: https://go.microsoft.com/fwlink/?linkid=870924
Comment:
    Not autocalculated, use something like
Bintel Astronomy Setup Calculator - Bintel </t>
      </text>
    </comment>
    <comment ref="J5" authorId="3" shapeId="0" xr:uid="{70772DC3-324B-4E83-9273-7885E32CC1F7}">
      <text>
        <t xml:space="preserve">[Threaded comment]
Your version of Excel allows you to read this threaded comment; however, any edits to it will get removed if the file is opened in a newer version of Excel. Learn more: https://go.microsoft.com/fwlink/?linkid=870924
Comment:
    Not autocalculated, use something like
Bintel Astronomy Setup Calculator - Bintel </t>
      </text>
    </comment>
    <comment ref="M5" authorId="4" shapeId="0" xr:uid="{E060CB29-C4DA-4A89-A22B-6A7DCECF243F}">
      <text>
        <t xml:space="preserve">[Threaded comment]
Your version of Excel allows you to read this threaded comment; however, any edits to it will get removed if the file is opened in a newer version of Excel. Learn more: https://go.microsoft.com/fwlink/?linkid=870924
Comment:
    Not autocalculated, use something like
Bintel Astronomy Setup Calculator - Bintel </t>
      </text>
    </comment>
    <comment ref="P5" authorId="5" shapeId="0" xr:uid="{8C855DD1-38A6-4717-9C12-05CBD0B3B65B}">
      <text>
        <t xml:space="preserve">[Threaded comment]
Your version of Excel allows you to read this threaded comment; however, any edits to it will get removed if the file is opened in a newer version of Excel. Learn more: https://go.microsoft.com/fwlink/?linkid=870924
Comment:
    Not autocalculated, use something like
Bintel Astronomy Setup Calculator - Bintel </t>
      </text>
    </comment>
    <comment ref="S5" authorId="6" shapeId="0" xr:uid="{2AA60AB8-DFFC-4C9F-B4F6-E1687510ABF3}">
      <text>
        <t xml:space="preserve">[Threaded comment]
Your version of Excel allows you to read this threaded comment; however, any edits to it will get removed if the file is opened in a newer version of Excel. Learn more: https://go.microsoft.com/fwlink/?linkid=870924
Comment:
    Not autocalculated, use something like
Bintel Astronomy Setup Calculator - Bintel </t>
      </text>
    </comment>
    <comment ref="V5" authorId="7" shapeId="0" xr:uid="{2968D03B-FD61-43EC-8CF5-A638C74EE756}">
      <text>
        <t xml:space="preserve">[Threaded comment]
Your version of Excel allows you to read this threaded comment; however, any edits to it will get removed if the file is opened in a newer version of Excel. Learn more: https://go.microsoft.com/fwlink/?linkid=870924
Comment:
    Not autocalculated, use something like
Bintel Astronomy Setup Calculator - Bintel </t>
      </text>
    </comment>
    <comment ref="Y5" authorId="8" shapeId="0" xr:uid="{8EAABDEA-F0F5-4EBE-A2AB-2C296C63988A}">
      <text>
        <t xml:space="preserve">[Threaded comment]
Your version of Excel allows you to read this threaded comment; however, any edits to it will get removed if the file is opened in a newer version of Excel. Learn more: https://go.microsoft.com/fwlink/?linkid=870924
Comment:
    Not autocalculated, use something like
Bintel Astronomy Setup Calculator - Bintel </t>
      </text>
    </comment>
    <comment ref="AB5" authorId="9" shapeId="0" xr:uid="{8A70BFDA-46C4-4F20-991F-17CE47B1AD10}">
      <text>
        <t xml:space="preserve">[Threaded comment]
Your version of Excel allows you to read this threaded comment; however, any edits to it will get removed if the file is opened in a newer version of Excel. Learn more: https://go.microsoft.com/fwlink/?linkid=870924
Comment:
    Not autocalculated, use something like
Bintel Astronomy Setup Calculator - Bintel </t>
      </text>
    </comment>
    <comment ref="AE5" authorId="10" shapeId="0" xr:uid="{5463B184-4B6A-4725-997F-3D7C83273839}">
      <text>
        <t xml:space="preserve">[Threaded comment]
Your version of Excel allows you to read this threaded comment; however, any edits to it will get removed if the file is opened in a newer version of Excel. Learn more: https://go.microsoft.com/fwlink/?linkid=870924
Comment:
    Not autocalculated, use something like
Bintel Astronomy Setup Calculator - Bintel </t>
      </text>
    </comment>
    <comment ref="AH5" authorId="11" shapeId="0" xr:uid="{BCE5177F-EF32-424B-97BA-4FF9BE3A0C87}">
      <text>
        <t xml:space="preserve">[Threaded comment]
Your version of Excel allows you to read this threaded comment; however, any edits to it will get removed if the file is opened in a newer version of Excel. Learn more: https://go.microsoft.com/fwlink/?linkid=870924
Comment:
    Not autocalculated, use something like
Bintel Astronomy Setup Calculator - Bintel </t>
      </text>
    </comment>
    <comment ref="AK5" authorId="12" shapeId="0" xr:uid="{77CAC8AE-03E9-4FCA-B5A3-8D59AF05CE4A}">
      <text>
        <t xml:space="preserve">[Threaded comment]
Your version of Excel allows you to read this threaded comment; however, any edits to it will get removed if the file is opened in a newer version of Excel. Learn more: https://go.microsoft.com/fwlink/?linkid=870924
Comment:
    Not autocalculated, use something like
Bintel Astronomy Setup Calculator - Bintel </t>
      </text>
    </comment>
    <comment ref="AN5" authorId="13" shapeId="0" xr:uid="{B89DC239-EFB9-4C7A-951D-4F7557EECC1B}">
      <text>
        <t xml:space="preserve">[Threaded comment]
Your version of Excel allows you to read this threaded comment; however, any edits to it will get removed if the file is opened in a newer version of Excel. Learn more: https://go.microsoft.com/fwlink/?linkid=870924
Comment:
    Not autocalculated, use something like
Bintel Astronomy Setup Calculator - Bintel </t>
      </text>
    </comment>
    <comment ref="AQ5" authorId="14" shapeId="0" xr:uid="{C6D55AAE-73E6-4C19-A05E-7D396A0A3497}">
      <text>
        <t>[Threaded comment]
Your version of Excel allows you to read this threaded comment; however, any edits to it will get removed if the file is opened in a newer version of Excel. Learn more: https://go.microsoft.com/fwlink/?linkid=870924
Comment:
    Not autocalculated, use something like
https://astronomy.tools/calculators/field_of_view/</t>
      </text>
    </comment>
    <comment ref="AT5" authorId="15" shapeId="0" xr:uid="{8C351ABA-BD83-48B6-97FD-9DC2892EDF51}">
      <text>
        <t>[Threaded comment]
Your version of Excel allows you to read this threaded comment; however, any edits to it will get removed if the file is opened in a newer version of Excel. Learn more: https://go.microsoft.com/fwlink/?linkid=870924
Comment:
    Not autocalculated, use something like
https://astronomy.tools/calculators/field_of_view/</t>
      </text>
    </comment>
    <comment ref="B6" authorId="16" shapeId="0" xr:uid="{F0B800A4-07FB-42B2-A30C-C5113362930F}">
      <text>
        <t>[Threaded comment]
Your version of Excel allows you to read this threaded comment; however, any edits to it will get removed if the file is opened in a newer version of Excel. Learn more: https://go.microsoft.com/fwlink/?linkid=870924
Comment:
    146.5 mm BF without filters for Celestron 9.25 Edge HD</t>
      </text>
    </comment>
    <comment ref="E6" authorId="17" shapeId="0" xr:uid="{A93067E4-176E-46B0-BC10-14D9F6BAD951}">
      <text>
        <t>[Threaded comment]
Your version of Excel allows you to read this threaded comment; however, any edits to it will get removed if the file is opened in a newer version of Excel. Learn more: https://go.microsoft.com/fwlink/?linkid=870924
Comment:
    146.5 mm BF without filters for Celestron 9.25 Edge HD</t>
      </text>
    </comment>
    <comment ref="H6" authorId="18" shapeId="0" xr:uid="{03A2EB95-F642-49D3-A245-BC4EBD59C11A}">
      <text>
        <t>[Threaded comment]
Your version of Excel allows you to read this threaded comment; however, any edits to it will get removed if the file is opened in a newer version of Excel. Learn more: https://go.microsoft.com/fwlink/?linkid=870924
Comment:
    146.5 mm BF without filters for Celestron 9.25 Edge HD</t>
      </text>
    </comment>
    <comment ref="K6" authorId="19" shapeId="0" xr:uid="{A80C8FC3-9FC8-446A-8400-2868E201341A}">
      <text>
        <t>[Threaded comment]
Your version of Excel allows you to read this threaded comment; however, any edits to it will get removed if the file is opened in a newer version of Excel. Learn more: https://go.microsoft.com/fwlink/?linkid=870924
Comment:
    146.5 mm BF without filters for Celestron 9.25 Edge HD</t>
      </text>
    </comment>
    <comment ref="N6" authorId="20" shapeId="0" xr:uid="{D7447154-EDE1-445B-A14C-515918BCC776}">
      <text>
        <t>[Threaded comment]
Your version of Excel allows you to read this threaded comment; however, any edits to it will get removed if the file is opened in a newer version of Excel. Learn more: https://go.microsoft.com/fwlink/?linkid=870924
Comment:
    146.5 mm BF without filters for Celestron 9.25 Edge HD</t>
      </text>
    </comment>
    <comment ref="Q6" authorId="21" shapeId="0" xr:uid="{75B03DBB-082F-4856-A581-0A13329855B8}">
      <text>
        <t>[Threaded comment]
Your version of Excel allows you to read this threaded comment; however, any edits to it will get removed if the file is opened in a newer version of Excel. Learn more: https://go.microsoft.com/fwlink/?linkid=870924
Comment:
    146.5 mm BF without filters for Celestron 9.25 Edge HD</t>
      </text>
    </comment>
    <comment ref="T6" authorId="22" shapeId="0" xr:uid="{F1F16247-A0FE-40FF-8AF6-EAD22FC5FE98}">
      <text>
        <t>[Threaded comment]
Your version of Excel allows you to read this threaded comment; however, any edits to it will get removed if the file is opened in a newer version of Excel. Learn more: https://go.microsoft.com/fwlink/?linkid=870924
Comment:
    146.5 mm BF without filters for Celestron 9.25 Edge HD</t>
      </text>
    </comment>
    <comment ref="W6" authorId="23" shapeId="0" xr:uid="{337860C2-B5B7-4334-99BE-33A70BF3A98C}">
      <text>
        <t>[Threaded comment]
Your version of Excel allows you to read this threaded comment; however, any edits to it will get removed if the file is opened in a newer version of Excel. Learn more: https://go.microsoft.com/fwlink/?linkid=870924
Comment:
    146.5 mm BF without filters for Celestron 9.25 Edge HD</t>
      </text>
    </comment>
    <comment ref="Z6" authorId="24" shapeId="0" xr:uid="{58F2D1CE-D61F-4AED-92CF-A00435ED1B53}">
      <text>
        <t>[Threaded comment]
Your version of Excel allows you to read this threaded comment; however, any edits to it will get removed if the file is opened in a newer version of Excel. Learn more: https://go.microsoft.com/fwlink/?linkid=870924
Comment:
    146.5 mm BF without filters for Celestron 9.25 Edge HD</t>
      </text>
    </comment>
    <comment ref="AC6" authorId="25" shapeId="0" xr:uid="{7A4C3F6F-9987-4399-830D-A8D6F72CFF0B}">
      <text>
        <t>[Threaded comment]
Your version of Excel allows you to read this threaded comment; however, any edits to it will get removed if the file is opened in a newer version of Excel. Learn more: https://go.microsoft.com/fwlink/?linkid=870924
Comment:
    146.5 mm BF without filters for Celestron 9.25 Edge HD</t>
      </text>
    </comment>
    <comment ref="AF6" authorId="26" shapeId="0" xr:uid="{84F62E26-4B8D-4C12-81F1-D479FFF98F99}">
      <text>
        <t>[Threaded comment]
Your version of Excel allows you to read this threaded comment; however, any edits to it will get removed if the file is opened in a newer version of Excel. Learn more: https://go.microsoft.com/fwlink/?linkid=870924
Comment:
    146.5 mm BF without filters for Celestron 9.25 Edge HD</t>
      </text>
    </comment>
    <comment ref="AI6" authorId="27" shapeId="0" xr:uid="{CF3B7346-475E-4C97-8A0B-9AF5E4ED0327}">
      <text>
        <t>[Threaded comment]
Your version of Excel allows you to read this threaded comment; however, any edits to it will get removed if the file is opened in a newer version of Excel. Learn more: https://go.microsoft.com/fwlink/?linkid=870924
Comment:
    146.5 mm BF without filters for Celestron 9.25 Edge HD</t>
      </text>
    </comment>
    <comment ref="AL6" authorId="28" shapeId="0" xr:uid="{15F689CB-2321-4137-81B0-2FB523108233}">
      <text>
        <t>[Threaded comment]
Your version of Excel allows you to read this threaded comment; however, any edits to it will get removed if the file is opened in a newer version of Excel. Learn more: https://go.microsoft.com/fwlink/?linkid=870924
Comment:
    146.5 mm BF without filters for Celestron 9.25 Edge HD</t>
      </text>
    </comment>
    <comment ref="AO6" authorId="29" shapeId="0" xr:uid="{BD723A6C-DE00-495B-A380-93A297603F56}">
      <text>
        <t>[Threaded comment]
Your version of Excel allows you to read this threaded comment; however, any edits to it will get removed if the file is opened in a newer version of Excel. Learn more: https://go.microsoft.com/fwlink/?linkid=870924
Comment:
    146.5 mm BF without filters for Celestron 9.25 Edge HD</t>
      </text>
    </comment>
    <comment ref="AR6" authorId="30" shapeId="0" xr:uid="{BA3F7A59-C707-4DD5-A8DC-9A483DEC9A34}">
      <text>
        <t>[Threaded comment]
Your version of Excel allows you to read this threaded comment; however, any edits to it will get removed if the file is opened in a newer version of Excel. Learn more: https://go.microsoft.com/fwlink/?linkid=870924
Comment:
    Should be 55 for nexus, but seems more like 52 mm</t>
      </text>
    </comment>
    <comment ref="AU6" authorId="31" shapeId="0" xr:uid="{52AEDD39-CF5C-4C89-8A3E-03E8A11C8077}">
      <text>
        <t>[Threaded comment]
Your version of Excel allows you to read this threaded comment; however, any edits to it will get removed if the file is opened in a newer version of Excel. Learn more: https://go.microsoft.com/fwlink/?linkid=870924
Comment:
    Should be 55 for nexus, but seems more like 52 mm</t>
      </text>
    </comment>
    <comment ref="A7" authorId="32" shapeId="0" xr:uid="{F7D24AA5-6A06-44A0-A2CD-14704D89E9EE}">
      <text>
        <t xml:space="preserve">[Threaded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t>
      </text>
    </comment>
    <comment ref="B7" authorId="33" shapeId="0" xr:uid="{926868DF-9A72-43E5-9FC6-2B53187CE9E1}">
      <text>
        <t>[Threaded comment]
Your version of Excel allows you to read this threaded comment; however, any edits to it will get removed if the file is opened in a newer version of Excel. Learn more: https://go.microsoft.com/fwlink/?linkid=870924
Comment:
    Astronomik MaxFR filters seem to provide about 1.5 mm additional BF</t>
      </text>
    </comment>
    <comment ref="D7" authorId="34" shapeId="0" xr:uid="{B889E5D2-6F3E-477D-95C4-446E58B6946E}">
      <text>
        <t xml:space="preserve">[Threaded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t>
      </text>
    </comment>
    <comment ref="E7" authorId="35" shapeId="0" xr:uid="{F4E8BC27-AC8E-423B-8060-F42EDF2F8B00}">
      <text>
        <t>[Threaded comment]
Your version of Excel allows you to read this threaded comment; however, any edits to it will get removed if the file is opened in a newer version of Excel. Learn more: https://go.microsoft.com/fwlink/?linkid=870924
Comment:
    Astronomik MaxFR filters seem to provide about 1.5 mm additional BF</t>
      </text>
    </comment>
    <comment ref="G7" authorId="36" shapeId="0" xr:uid="{9036E195-F407-4A60-A623-4DB3D58C03C9}">
      <text>
        <t xml:space="preserve">[Threaded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t>
      </text>
    </comment>
    <comment ref="H7" authorId="37" shapeId="0" xr:uid="{537E64FC-9838-4162-AFD8-D87EA9332279}">
      <text>
        <t>[Threaded comment]
Your version of Excel allows you to read this threaded comment; however, any edits to it will get removed if the file is opened in a newer version of Excel. Learn more: https://go.microsoft.com/fwlink/?linkid=870924
Comment:
    Astronomik MaxFR filters seem to provide about 1.5 mm additional BF</t>
      </text>
    </comment>
    <comment ref="J7" authorId="38" shapeId="0" xr:uid="{0BACB33E-C8D7-4DB8-B110-B51F4D5BBF0D}">
      <text>
        <t xml:space="preserve">[Threaded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t>
      </text>
    </comment>
    <comment ref="K7" authorId="39" shapeId="0" xr:uid="{B33E94EB-93D7-4071-A159-71EEF36C1F9B}">
      <text>
        <t>[Threaded comment]
Your version of Excel allows you to read this threaded comment; however, any edits to it will get removed if the file is opened in a newer version of Excel. Learn more: https://go.microsoft.com/fwlink/?linkid=870924
Comment:
    Astronomik MaxFR filters seem to provide about 1.5 mm additional BF</t>
      </text>
    </comment>
    <comment ref="M7" authorId="40" shapeId="0" xr:uid="{10A0FEF0-5DE6-4861-9BB6-3B76D28DD5E5}">
      <text>
        <t xml:space="preserve">[Threaded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t>
      </text>
    </comment>
    <comment ref="N7" authorId="41" shapeId="0" xr:uid="{1A38F8C3-B7C5-4678-82EE-560D57F532F4}">
      <text>
        <t>[Threaded comment]
Your version of Excel allows you to read this threaded comment; however, any edits to it will get removed if the file is opened in a newer version of Excel. Learn more: https://go.microsoft.com/fwlink/?linkid=870924
Comment:
    Astronomik MaxFR filters seem to provide about 1.5 mm additional BF</t>
      </text>
    </comment>
    <comment ref="P7" authorId="42" shapeId="0" xr:uid="{0A2FA39D-71C4-49A9-A14B-33265D165053}">
      <text>
        <t xml:space="preserve">[Threaded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t>
      </text>
    </comment>
    <comment ref="Q7" authorId="43" shapeId="0" xr:uid="{D2CA44F1-97E2-447D-893D-7FAF74DE9802}">
      <text>
        <t>[Threaded comment]
Your version of Excel allows you to read this threaded comment; however, any edits to it will get removed if the file is opened in a newer version of Excel. Learn more: https://go.microsoft.com/fwlink/?linkid=870924
Comment:
    Astronomik MaxFR filters seem to provide about 1.5 mm additional BF</t>
      </text>
    </comment>
    <comment ref="S7" authorId="44" shapeId="0" xr:uid="{6D419278-0A6F-49B6-9056-8D4B8B70E3AD}">
      <text>
        <t xml:space="preserve">[Threaded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t>
      </text>
    </comment>
    <comment ref="T7" authorId="45" shapeId="0" xr:uid="{BF0D1D4E-6DB1-4BAA-B5FC-43DF09165A0F}">
      <text>
        <t>[Threaded comment]
Your version of Excel allows you to read this threaded comment; however, any edits to it will get removed if the file is opened in a newer version of Excel. Learn more: https://go.microsoft.com/fwlink/?linkid=870924
Comment:
    Astronomik MaxFR filters seem to provide about 1.5 mm additional BF</t>
      </text>
    </comment>
    <comment ref="V7" authorId="46" shapeId="0" xr:uid="{C39933D6-B309-4810-BBC8-4813E56B814F}">
      <text>
        <t xml:space="preserve">[Threaded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t>
      </text>
    </comment>
    <comment ref="W7" authorId="47" shapeId="0" xr:uid="{4B8C2C18-7947-41BC-957F-EB9FDBAF6A23}">
      <text>
        <t>[Threaded comment]
Your version of Excel allows you to read this threaded comment; however, any edits to it will get removed if the file is opened in a newer version of Excel. Learn more: https://go.microsoft.com/fwlink/?linkid=870924
Comment:
    Astronomik MaxFR filters seem to provide about 1.5 mm additional BF</t>
      </text>
    </comment>
    <comment ref="Y7" authorId="48" shapeId="0" xr:uid="{F8DAD43E-D229-4B72-8176-2099907CFCBC}">
      <text>
        <t xml:space="preserve">[Threaded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t>
      </text>
    </comment>
    <comment ref="Z7" authorId="49" shapeId="0" xr:uid="{C7C6958A-C9FD-4465-9C03-35314E1BBC46}">
      <text>
        <t>[Threaded comment]
Your version of Excel allows you to read this threaded comment; however, any edits to it will get removed if the file is opened in a newer version of Excel. Learn more: https://go.microsoft.com/fwlink/?linkid=870924
Comment:
    Astronomik MaxFR filters seem to provide about 1.5 mm additional BF</t>
      </text>
    </comment>
    <comment ref="AB7" authorId="50" shapeId="0" xr:uid="{71A8CC20-0E13-4C92-A0F0-1A3A7EE17B26}">
      <text>
        <t xml:space="preserve">[Threaded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t>
      </text>
    </comment>
    <comment ref="AC7" authorId="51" shapeId="0" xr:uid="{62AAE227-ADB4-4CE5-93FF-81605D69798E}">
      <text>
        <t>[Threaded comment]
Your version of Excel allows you to read this threaded comment; however, any edits to it will get removed if the file is opened in a newer version of Excel. Learn more: https://go.microsoft.com/fwlink/?linkid=870924
Comment:
    Astronomik MaxFR filters seem to provide about 1.5 mm additional BF</t>
      </text>
    </comment>
    <comment ref="AE7" authorId="52" shapeId="0" xr:uid="{B2F6455B-FC66-4F95-A240-7B9DF628304B}">
      <text>
        <t xml:space="preserve">[Threaded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t>
      </text>
    </comment>
    <comment ref="AF7" authorId="53" shapeId="0" xr:uid="{18FA0BF5-35ED-4DD1-8B4B-9765479F6862}">
      <text>
        <t>[Threaded comment]
Your version of Excel allows you to read this threaded comment; however, any edits to it will get removed if the file is opened in a newer version of Excel. Learn more: https://go.microsoft.com/fwlink/?linkid=870924
Comment:
    Astronomik MaxFR filters seem to provide about 1.5 mm additional BF</t>
      </text>
    </comment>
    <comment ref="AH7" authorId="54" shapeId="0" xr:uid="{62149980-B9F5-4899-A8DA-7B62BB0E9C38}">
      <text>
        <t xml:space="preserve">[Threaded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t>
      </text>
    </comment>
    <comment ref="AI7" authorId="55" shapeId="0" xr:uid="{1F759F8E-AD1B-4875-9325-8C648D4DC6F8}">
      <text>
        <t>[Threaded comment]
Your version of Excel allows you to read this threaded comment; however, any edits to it will get removed if the file is opened in a newer version of Excel. Learn more: https://go.microsoft.com/fwlink/?linkid=870924
Comment:
    Astronomik MaxFR filters seem to provide about 1.5 mm additional BF</t>
      </text>
    </comment>
    <comment ref="AK7" authorId="56" shapeId="0" xr:uid="{FE20EF97-7818-4EED-BC5E-F44E6F7F7BA1}">
      <text>
        <t xml:space="preserve">[Threaded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t>
      </text>
    </comment>
    <comment ref="AL7" authorId="57" shapeId="0" xr:uid="{E1221038-7C7A-4CFA-BFC7-85650E7F8810}">
      <text>
        <t>[Threaded comment]
Your version of Excel allows you to read this threaded comment; however, any edits to it will get removed if the file is opened in a newer version of Excel. Learn more: https://go.microsoft.com/fwlink/?linkid=870924
Comment:
    Astronomik MaxFR filters seem to provide about 1.5 mm additional BF</t>
      </text>
    </comment>
    <comment ref="AN7" authorId="58" shapeId="0" xr:uid="{1195F6C1-1BC7-4A7A-B3F7-2FD0E8056F31}">
      <text>
        <t xml:space="preserve">[Threaded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t>
      </text>
    </comment>
    <comment ref="AO7" authorId="59" shapeId="0" xr:uid="{9927E9B9-3B21-4D7B-A9BF-00D92A046335}">
      <text>
        <t>[Threaded comment]
Your version of Excel allows you to read this threaded comment; however, any edits to it will get removed if the file is opened in a newer version of Excel. Learn more: https://go.microsoft.com/fwlink/?linkid=870924
Comment:
    Astronomik MaxFR filters seem to provide about 1.5 mm additional BF</t>
      </text>
    </comment>
    <comment ref="AQ7" authorId="60" shapeId="0" xr:uid="{05A9F3DA-C0AA-4A4E-8553-29CCBFA26B2C}">
      <text>
        <t xml:space="preserve">[Threaded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t>
      </text>
    </comment>
    <comment ref="AR7" authorId="61" shapeId="0" xr:uid="{FE4398F5-ABA9-4B2F-981A-3AACB81423B1}">
      <text>
        <t>[Threaded comment]
Your version of Excel allows you to read this threaded comment; however, any edits to it will get removed if the file is opened in a newer version of Excel. Learn more: https://go.microsoft.com/fwlink/?linkid=870924
Comment:
    Astronomik MaxFR filters seem to provide about 1.5 mm additional BF</t>
      </text>
    </comment>
    <comment ref="AT7" authorId="62" shapeId="0" xr:uid="{05304ECE-AC36-4FB6-9EEE-7F435797FC86}">
      <text>
        <t xml:space="preserve">[Threaded comment]
Your version of Excel allows you to read this threaded comment; however, any edits to it will get removed if the file is opened in a newer version of Excel. Learn more: https://go.microsoft.com/fwlink/?linkid=870924
Comment:
    Filters have a different index of refraction than air and extend the required back focal distance, offset varies with filter thickness and material.  </t>
      </text>
    </comment>
    <comment ref="AU7" authorId="63" shapeId="0" xr:uid="{235FA80A-6854-487C-A134-091F3B0A0095}">
      <text>
        <t>[Threaded comment]
Your version of Excel allows you to read this threaded comment; however, any edits to it will get removed if the file is opened in a newer version of Excel. Learn more: https://go.microsoft.com/fwlink/?linkid=870924
Comment:
    Astronomik MaxFR filters seem to provide about 1.5 mm additional BF</t>
      </text>
    </comment>
  </commentList>
</comments>
</file>

<file path=xl/sharedStrings.xml><?xml version="1.0" encoding="utf-8"?>
<sst xmlns="http://schemas.openxmlformats.org/spreadsheetml/2006/main" count="3115" uniqueCount="393">
  <si>
    <t>Config. Name</t>
  </si>
  <si>
    <t>Celestron 9.25, mono camera</t>
  </si>
  <si>
    <t>Celestron 9.25, 0.7x reducer, Mono</t>
  </si>
  <si>
    <t>Celestron 11, Native, LiteCrawler Sidewinder Camera Thread</t>
  </si>
  <si>
    <t>Celestron 11, Native, LiteCrawler Hercules Tilt</t>
  </si>
  <si>
    <t>Celestron 11, Native, LiteCrawler Hercules Tilt V2</t>
  </si>
  <si>
    <t>Orion 10" newt, MPCC</t>
  </si>
  <si>
    <t>Radian 61 mm  f/4.5 Refractor - 1.25 Filter setup</t>
  </si>
  <si>
    <t>Planitary Barlow C11 Edge SCT</t>
  </si>
  <si>
    <t>Planitary C11 Edge SCT</t>
  </si>
  <si>
    <t>Moon OSC C11 Edge SCT</t>
  </si>
  <si>
    <t>QHY600 C11 Edge SCT</t>
  </si>
  <si>
    <t>Radian 61 mm  f/4.5 Refractor - 2600MC no filters</t>
  </si>
  <si>
    <t>Apertura 150 carbon, 2600, 0.9 corrector</t>
  </si>
  <si>
    <t>Description</t>
  </si>
  <si>
    <t>mono native FL</t>
  </si>
  <si>
    <t>mono Reducer</t>
  </si>
  <si>
    <t>Native Orion</t>
  </si>
  <si>
    <t>Radian Refractor for backspace testing (280 mm fl)</t>
  </si>
  <si>
    <t>11 SCT with Barlow 2.5x</t>
  </si>
  <si>
    <t>11 SCT with NO Barlow</t>
  </si>
  <si>
    <t>11 SCT with OSC</t>
  </si>
  <si>
    <t>Edge11 with moonlite and QHY OAG/CFW/Q600 full frame</t>
  </si>
  <si>
    <t>Radian Refractor for backspace testing (280 mm fl) M48 Male</t>
  </si>
  <si>
    <t>Guiding</t>
  </si>
  <si>
    <t>Celestron OAG with ASI174mm</t>
  </si>
  <si>
    <t>PlayerOne OAG with ASI174mm</t>
  </si>
  <si>
    <t>N/A</t>
  </si>
  <si>
    <t>OAG</t>
  </si>
  <si>
    <t>Focal Length (mm)</t>
  </si>
  <si>
    <t>2800, f/10</t>
  </si>
  <si>
    <t>Focal Length (mm, f/)</t>
  </si>
  <si>
    <t>1000, f/4</t>
  </si>
  <si>
    <t>280, f/4.6</t>
  </si>
  <si>
    <t>7000 mm, f/25</t>
  </si>
  <si>
    <t>2800 mm, f/11</t>
  </si>
  <si>
    <t>1900 mm, f/7</t>
  </si>
  <si>
    <t>600, f/3.9</t>
  </si>
  <si>
    <t>Camera Resolution (as/pixel)</t>
  </si>
  <si>
    <t>ASI2600</t>
  </si>
  <si>
    <t>0.28 - oversampled</t>
  </si>
  <si>
    <t>0.17 - significant oversampling</t>
  </si>
  <si>
    <t>ASI174</t>
  </si>
  <si>
    <t>0.43 - slight oversampling</t>
  </si>
  <si>
    <t>Target BF (mm)</t>
  </si>
  <si>
    <t>Filter Optical Thickness (mm)</t>
  </si>
  <si>
    <t>BF To go (mm)</t>
  </si>
  <si>
    <t>Thickness</t>
  </si>
  <si>
    <t>Item</t>
  </si>
  <si>
    <t>(mm)</t>
  </si>
  <si>
    <t>mm</t>
  </si>
  <si>
    <t>OAG: Celestron SCT-OAG Wide Adapter [38 mm] / SCT Thread-Celestron Flange</t>
  </si>
  <si>
    <t>Reducer: Celestron 0.7x Reducer [0 mm] / SCT Thread-SCT Thread</t>
  </si>
  <si>
    <t>LiteCrawler: Moonlight LiteCrawler SCT Focus Rotater (7.6 mm travel) [73.8 mm] / SCT Thread-Fem M64</t>
  </si>
  <si>
    <t>Reducer: Baader MPCC Coma Corrector (M48) [0 mm] / Male M48-N/A</t>
  </si>
  <si>
    <t>Reducer: Apertura 0.95 Coma Corrector for 150 Carbon Star [0 mm] / 2 inch nose-Male M48</t>
  </si>
  <si>
    <t>OAG: Celestron OAG M48F Adapter [33 mm] / Celestron Flange-Fem M48</t>
  </si>
  <si>
    <t>Tilt Plate: Moonlight Camera Tilt Plate Sidewinder [20.32 mm] / Male M64-Fem M64</t>
  </si>
  <si>
    <t>Adapter: Moonlight M64-M54 Male Thread Output [2 mm] / Male M64-Male M54</t>
  </si>
  <si>
    <t>Tilt Plate: Gerd Neumann Tilt Plate [17.3 mm] / Male M48-Fem M48</t>
  </si>
  <si>
    <t>LiteCrawler: Moonlight 2 inch compression ring [10 mm] / Male M64-2 in comp</t>
  </si>
  <si>
    <t>Tilt Plate: Hercules M54 TiltPlate [13 mm] / Male M54-Fem M54</t>
  </si>
  <si>
    <t>Barlow: Celestron Lumos 2.5x Barlow [62 mm] / 2 inch-2 inch</t>
  </si>
  <si>
    <t>Spacer: Orion Extension Tube [30 mm] / 2 inch nose-2 inch comp</t>
  </si>
  <si>
    <t>Spacer: Blue Fireball M48 spacer 20mm [20 mm] / Male M48-Fem M48</t>
  </si>
  <si>
    <t>Spacer: Blue Fireball M54M spacer 8mm [8 mm] / Male M54-Fem M54</t>
  </si>
  <si>
    <t>Spacer: Blue Fireball M54 Spacer 4 mm [4 mm] / Male M54-Fem M54</t>
  </si>
  <si>
    <t>Adapter: Celestron 2 inch nose to 1.25 inch compression reciever [10 mm] / 2 inch nose-1.25 inch comp</t>
  </si>
  <si>
    <t>Rotator: Pegasus Falcon Rotator [18 mm] / Fem M54-Fem M54</t>
  </si>
  <si>
    <t>Shim: Blue Fireball M54 0.5 mm (black) [0.5 mm] / M54-shim</t>
  </si>
  <si>
    <t>Adapter: Pegasus M54-M48M adapter [2 mm] / Male M54-Male M48</t>
  </si>
  <si>
    <t>rotator: Pegasus Falcon Rotator [18 mm] / Fem M54-Fem M54</t>
  </si>
  <si>
    <t>Adapter: Pegasus M54-M48F adapter [2 mm] / Male M54-Fem M48</t>
  </si>
  <si>
    <t>Spacer: M42  (m/f) textured 11.5 [11.5 mm] / Male M42-Fem M42</t>
  </si>
  <si>
    <t>Adapter: Blue Fireball M54M-M54M spacer/gender change [2 mm] / Male M54-Male M54</t>
  </si>
  <si>
    <t>spacer: Blue Fireball M54 Spacer 4 mm [4 mm] / Male M54-Fem M54</t>
  </si>
  <si>
    <t>Spacer: Blue Fireball M48 spacer 6mm [6 mm] / Male M48-Fem M48</t>
  </si>
  <si>
    <t>Filter: ZWO EFW 7 Pos x 2 inch (M48 filter threads) (M54F/M54F) [20 mm] / Fem M54-Fem M54</t>
  </si>
  <si>
    <t>OAG: Player One OAG (M54, screw) [17.5 mm] / Fem M54-screw Plate</t>
  </si>
  <si>
    <t>Spacer: M42  (m/f) textured 6 [6 mm] / Male M42-Fem M42</t>
  </si>
  <si>
    <t>Adapter: M42M-M48F-16.5L [16.5 mm] / Male M42-Fem M48</t>
  </si>
  <si>
    <t>Thread Converter: M48 to M54 (f/m) [0 mm] / Fem M48-Male M54</t>
  </si>
  <si>
    <t>Adapter: Blue Fireball M54M-M42M (for EFW) [2 mm] / Male M54-Male M42</t>
  </si>
  <si>
    <t>OAG: QHY OAG 5 mm spacer [5 mm] / Screw Plate-M54</t>
  </si>
  <si>
    <t>Shim: Blue Fireball M42 1 mm [1 mm] / M42-shim</t>
  </si>
  <si>
    <t>Filter: ZWO EFW 8 x 1.25 Filter Wheel [20 mm] / Fem M42-Fem M42</t>
  </si>
  <si>
    <t>Filter: ZWO Filter drawer (M42F/M42M) [21 mm] / Fem M42-Male M42</t>
  </si>
  <si>
    <t>OAG: QHY OAG Pro [12 mm] / Screw Plate-Screw Plate</t>
  </si>
  <si>
    <t>Tilt Plate: ZWO Tilt Plate (M42) [5 mm] / Fem M42-Screw Plate</t>
  </si>
  <si>
    <t>Adapter: ZWO M42 Male coupler [2 mm] / Male M42-Male M42</t>
  </si>
  <si>
    <t>Filter: QHYCFW3 [21.5 mm] / DoveTail-M54</t>
  </si>
  <si>
    <t>Camera: ZWO ASI 2600 (mm/mc) [12.5 mm] / Screw Plate-Camera</t>
  </si>
  <si>
    <t>Camera: ZWO ASI120mm super USB3 (3.75 µm pixel) [12.5 mm] / Fem M42-</t>
  </si>
  <si>
    <t>Camera: ZWO ASI174mm USB3 (5.86 µm pixel) [6.5 mm] / Fem M42-</t>
  </si>
  <si>
    <t>Camera: QHY600m [17.5 mm] / DoveTail-</t>
  </si>
  <si>
    <t>Total</t>
  </si>
  <si>
    <t>Notes</t>
  </si>
  <si>
    <t>0.5 spacer for mono backfocus with astronomik Lum filter</t>
  </si>
  <si>
    <t>Tight fit, maybe can handle the 0.5mm difference? This keeps the tilt plate on the camera so it can be easially exchanged.</t>
  </si>
  <si>
    <t>Direct screw camera to EFW. More solid, but harder to move the camera to other configurations</t>
  </si>
  <si>
    <t>two tilt plates in this case, but can move camera between configurations easier.</t>
  </si>
  <si>
    <t>Imaging Notes</t>
  </si>
  <si>
    <t>Recommend bin 2x2 sampling</t>
  </si>
  <si>
    <t>Recommend bin 2x2 sampling for ~0.6 arcsec/pixel</t>
  </si>
  <si>
    <t>Recommend bin 1x1 sampling</t>
  </si>
  <si>
    <t>Recommend bin 2x2 sampling on the ASI174</t>
  </si>
  <si>
    <t>For the mono camera with Astronomik filters.  The extra 0.5 mm spacer ring is needed</t>
  </si>
  <si>
    <t>bin 2x2 provies 0.35 as/pixel resolution which is slightly oversampled</t>
  </si>
  <si>
    <t>For RGB camera, remove ALL filters, and the extra 0.5 mm spacer provides the right backfocus.</t>
  </si>
  <si>
    <t>Pegasus Mirror Focus locked down at 50560 first attempt, Set moonlight to 16000 steps for mirror AF run (night crawler was focusing around 5000 steps)</t>
  </si>
  <si>
    <t>Pegasus Mirror Focus ~55380 steps, Moonlight ~16000</t>
  </si>
  <si>
    <t>Component</t>
  </si>
  <si>
    <t>Length (mm)</t>
  </si>
  <si>
    <t>Category</t>
  </si>
  <si>
    <t>Interface 1</t>
  </si>
  <si>
    <t>Interface 2</t>
  </si>
  <si>
    <t>Drop Down Name</t>
  </si>
  <si>
    <t>URL</t>
  </si>
  <si>
    <t>Blue Fireball M54M-M42M (for EFW)</t>
  </si>
  <si>
    <t>Adapter</t>
  </si>
  <si>
    <t>Male M54</t>
  </si>
  <si>
    <t>Male M42</t>
  </si>
  <si>
    <t>Blue Fireball M54M-M54M spacer/gender change</t>
  </si>
  <si>
    <t>Celestron 2 inch nose to 1.25 inch compression reciever</t>
  </si>
  <si>
    <t>2 inch nose</t>
  </si>
  <si>
    <t>1.25 inch comp</t>
  </si>
  <si>
    <t>M42M-M48F-16.5L</t>
  </si>
  <si>
    <t>Fem M48</t>
  </si>
  <si>
    <t>M48F/M42M 16.6 L</t>
  </si>
  <si>
    <t>M54M-M48F (for ZWO EFW)</t>
  </si>
  <si>
    <t>Moonlight M64-M54 Male Thread Output</t>
  </si>
  <si>
    <t>Male M64</t>
  </si>
  <si>
    <t>MoonLite Telescope Accessories (focuser.com)</t>
  </si>
  <si>
    <t>Pegasus M54-2 inch nose</t>
  </si>
  <si>
    <t>2 inch</t>
  </si>
  <si>
    <t>Pegasus M54-M48F adapter</t>
  </si>
  <si>
    <t>Pegasus M54-M48M adapter</t>
  </si>
  <si>
    <t>Male M48</t>
  </si>
  <si>
    <t>ZWO M42 Male coupler</t>
  </si>
  <si>
    <t>Celestron Lumos 2.5x Barlow</t>
  </si>
  <si>
    <t>Barlow</t>
  </si>
  <si>
    <t>Canon EF Camera (5D Mk 4)</t>
  </si>
  <si>
    <t>Camera</t>
  </si>
  <si>
    <t>EF Body</t>
  </si>
  <si>
    <t>Canon EF DSLR</t>
  </si>
  <si>
    <t>Canon EF-RF mount conversion</t>
  </si>
  <si>
    <t>RF Lens</t>
  </si>
  <si>
    <t>Canon R mount DSLR (R5)</t>
  </si>
  <si>
    <t>RF Body</t>
  </si>
  <si>
    <t>QHY600m</t>
  </si>
  <si>
    <t>DoveTail</t>
  </si>
  <si>
    <t>ZWO ASI 2600 (mm/mc)</t>
  </si>
  <si>
    <t>Screw Plate</t>
  </si>
  <si>
    <t>ZWO ASI120mm super USB3 (3.75 µm pixel)</t>
  </si>
  <si>
    <t>Fem M42</t>
  </si>
  <si>
    <t>ZWO ASI120MM-S | ZWO USB CMOS Camera | High Point Scientific</t>
  </si>
  <si>
    <t>ZWO ASI174mm mini USB2 (5.86 µm pixel)</t>
  </si>
  <si>
    <t>Tube geometry - required for several OAG config</t>
  </si>
  <si>
    <t>ZWO ASI174MM Mini Monochrome Astronomy Camera (highpointscientific.com)</t>
  </si>
  <si>
    <t>ZWO ASI174mm USB3 (5.86 µm pixel)</t>
  </si>
  <si>
    <t>planitary' geometry - will not work in some OAG configurations</t>
  </si>
  <si>
    <t>ZWO ASI174MM | Astronomy CMOS Camera | Free Shipping from High Point (highpointscientific.com)</t>
  </si>
  <si>
    <t xml:space="preserve">ZWO ASI533MC </t>
  </si>
  <si>
    <t>QHYCFW3</t>
  </si>
  <si>
    <t>Filter</t>
  </si>
  <si>
    <t>M54</t>
  </si>
  <si>
    <t>Starizona Filter Drawer (M48M)</t>
  </si>
  <si>
    <t>ZWO EFW 7 Pos x 2 inch (M48 filter threads) (M54F/M54F)</t>
  </si>
  <si>
    <t>Fem M54</t>
  </si>
  <si>
    <t>ZWO EFW 7-position Filter Wheel for 36mm Filters - EFW-7x36 (highpointscientific.com)</t>
  </si>
  <si>
    <t>ZWO EFW 8 x 1.25 Filter Wheel</t>
  </si>
  <si>
    <t>ZWO EFW 8-position Filter Wheel for 1.25" Filters - EFW-8x1.25 (highpointscientific.com)</t>
  </si>
  <si>
    <t>ZWO Filter drawer (M42F/M42M)</t>
  </si>
  <si>
    <t>Moonlight 2 inch compression ring</t>
  </si>
  <si>
    <t>LiteCrawler</t>
  </si>
  <si>
    <t>2 in comp</t>
  </si>
  <si>
    <t>Moonlight LiteCrawler SCT Focus Rotater (7.6 mm travel)</t>
  </si>
  <si>
    <t>SCT Thread</t>
  </si>
  <si>
    <t>Fem M64</t>
  </si>
  <si>
    <t>73.8 mm is with focuser at 50% travel. Nominal thickness with focuser at 0 offset is 70 mm, maximum offset is 77.6 mm</t>
  </si>
  <si>
    <t>Celestron OAG Body</t>
  </si>
  <si>
    <t>Celestron Flange</t>
  </si>
  <si>
    <t>Do not use, included with threaded adapters</t>
  </si>
  <si>
    <t>Celestron OAG | Buy a Celestron Off Axis Guider 93648 Online - High Point Scientific</t>
  </si>
  <si>
    <t>Celestron OAG M42F Adapter</t>
  </si>
  <si>
    <t>Celestron OAG M42M Adapter</t>
  </si>
  <si>
    <t>Celestron OAG M48F Adapter</t>
  </si>
  <si>
    <t>Celestron OAG M48M Adapter</t>
  </si>
  <si>
    <t>Celestron SCT-OAG Standard Adapter</t>
  </si>
  <si>
    <t>Celestron SCT-OAG Wide Adapter</t>
  </si>
  <si>
    <t>Celestron Large SCT Schmidt-Cassegrain Telescope and EdgeHD Adapter for Off-Axis Guider OAG | High Point Scientific</t>
  </si>
  <si>
    <t>Player One OAG (M54, screw)</t>
  </si>
  <si>
    <t>screw Plate</t>
  </si>
  <si>
    <t>FHD-OAG MAX – Player One Astronomy (player-one-astronomy.com)</t>
  </si>
  <si>
    <t>QHY OAG 5 mm spacer</t>
  </si>
  <si>
    <t>QHY OAG Pro</t>
  </si>
  <si>
    <t>ZWO OAG</t>
  </si>
  <si>
    <t>Apertura 0.95 Coma Corrector for 150 Carbon Star</t>
  </si>
  <si>
    <t>Reducer</t>
  </si>
  <si>
    <t>55 mm BF, image circle 29 mm for APSC sensors</t>
  </si>
  <si>
    <t>Baader Rowe Coma Corrector (M48)</t>
  </si>
  <si>
    <t>94.5 mm backfocus from M48 thread</t>
  </si>
  <si>
    <t>Baader Planetarium Rowe Triplet Coma Corrector for Newtonians (highpointscientific.com)</t>
  </si>
  <si>
    <t>Celestron 0.7x Reducer</t>
  </si>
  <si>
    <t>Celestron Reducer Lens .7x EdgeHD 1100 (highpointscientific.com)</t>
  </si>
  <si>
    <t>Starizona HyperStar 11 V4 (540 mm, f/1.9)</t>
  </si>
  <si>
    <t>HyperStar 11 v4 — Starizona</t>
  </si>
  <si>
    <t>Starizona HyperStar 9.25 V4 (525 mm, f/2.2)</t>
  </si>
  <si>
    <t>Starizona Nexus Coma 0.75 Reducer</t>
  </si>
  <si>
    <t>Starizona Nexus 0.75x Newtonian Focal Reducer/Coma Corrector</t>
  </si>
  <si>
    <t>Pegasus Falcon Rotator</t>
  </si>
  <si>
    <t>Rotator</t>
  </si>
  <si>
    <t>Blue Fireball M42 0.5 mm</t>
  </si>
  <si>
    <t>Shim</t>
  </si>
  <si>
    <t>M42</t>
  </si>
  <si>
    <t>shim</t>
  </si>
  <si>
    <t>Blue Fireball M42 0.8 mm</t>
  </si>
  <si>
    <t>Blue Fireball 9-pc Fine-Tuning Spacer Ring Set for M48 Threads - 0.1 to 1.0 mm # S-SET8 (agenaastro.com)</t>
  </si>
  <si>
    <t>Blue Fireball M42 1 mm</t>
  </si>
  <si>
    <t>Blue Fireball M48 0.5 mm</t>
  </si>
  <si>
    <t>M48</t>
  </si>
  <si>
    <t>Blue Fireball M48 0.8 mm</t>
  </si>
  <si>
    <t>Blue Fireball M48 1 mm</t>
  </si>
  <si>
    <t>Blue Fireball M54 0.5 mm (black)</t>
  </si>
  <si>
    <t>Blue Fireball 2-pc Fine-Tuning Spacer Ring Set for M54 Threads - 0.5/1.0 mm # S-SET6 (agenaastro.com)</t>
  </si>
  <si>
    <t>Blue Fireball M54 1 mm (black)</t>
  </si>
  <si>
    <t>ZWO poly shim M42 0.1 mm</t>
  </si>
  <si>
    <t>ZWO poly shim M42 0.2 mm</t>
  </si>
  <si>
    <t>ZWO poly shim M42 0.5 mm</t>
  </si>
  <si>
    <t>Baader Click Lock</t>
  </si>
  <si>
    <t>Spacer</t>
  </si>
  <si>
    <t>Blue Fireball M48 spacer 20mm</t>
  </si>
  <si>
    <t>Blue Fireball M48 spacer 3 mm</t>
  </si>
  <si>
    <t>Blue Fireball M48 spacer 4 mm</t>
  </si>
  <si>
    <t>Blue Fireball M48 spacer 5 mm</t>
  </si>
  <si>
    <t>Blue Fireball M48 spacer 6mm</t>
  </si>
  <si>
    <t>Blue Fireball M48 spacer 7.5 mm</t>
  </si>
  <si>
    <t>Blue Fireball M48 spacer 9-14 mm variable</t>
  </si>
  <si>
    <t>Blue Fireball M54 Spacer 4 mm</t>
  </si>
  <si>
    <t>Blue Fireball M54 Spacer 5 mm</t>
  </si>
  <si>
    <t>Blue Fireball M54 Spacer 6 mm</t>
  </si>
  <si>
    <t>Blue Fireball M54 Spacer 7 mm</t>
  </si>
  <si>
    <t>Blue Fireball M54M spacer 8mm</t>
  </si>
  <si>
    <t>Blue Fireball M54M spacer 9mm</t>
  </si>
  <si>
    <t>Blue Fireball M54x0.75 Spacer Ring with 9mm Extension # S-M54-09 (agenaastro.com)</t>
  </si>
  <si>
    <t>Celestron SCT-M48 wide boar T adapter</t>
  </si>
  <si>
    <t>Celestron SCT-Visual Back</t>
  </si>
  <si>
    <t>1.25 inch</t>
  </si>
  <si>
    <t>M42  (m/f) - 21L</t>
  </si>
  <si>
    <t>M42  (m/f) 12 mm</t>
  </si>
  <si>
    <t>M42  (m/f) 30 mm</t>
  </si>
  <si>
    <t>M42  (m/f) 7.5 mm</t>
  </si>
  <si>
    <t>M42  (m/f) textured 11.5</t>
  </si>
  <si>
    <t>M42  (m/f) textured 24.5</t>
  </si>
  <si>
    <t>M42  (m/f) textured 6</t>
  </si>
  <si>
    <t>M42 (f/f) 11 mm</t>
  </si>
  <si>
    <t>example part with ASI 533 MC Pro</t>
  </si>
  <si>
    <t>M48  (m/f) textured 11.5</t>
  </si>
  <si>
    <t>Moonlight M64 Spacer 25.54 mm</t>
  </si>
  <si>
    <t>Moonlight M64 Spacer 6.4 mm</t>
  </si>
  <si>
    <t>Orion Extension Tube</t>
  </si>
  <si>
    <t>2 inch comp</t>
  </si>
  <si>
    <t>M48 to M54 (f/m)</t>
  </si>
  <si>
    <t>Thread Converter</t>
  </si>
  <si>
    <t>Gerd Neumann Tilt Plate</t>
  </si>
  <si>
    <t>Tilt Plate</t>
  </si>
  <si>
    <t>CTU (Camera Tilting Unit) (gerdneumann.net)</t>
  </si>
  <si>
    <t>Hercules M54 TiltPlate</t>
  </si>
  <si>
    <t>Moonlight Camera Tilt Plate Sidewinder</t>
  </si>
  <si>
    <t>ZWO Tilt Plate (M42)</t>
  </si>
  <si>
    <t>Baader T-ring Adapter for ER mount (M48F)</t>
  </si>
  <si>
    <t>Tmount</t>
  </si>
  <si>
    <t>T-ring Adapter for EF mount (M48F)</t>
  </si>
  <si>
    <t>EF lens</t>
  </si>
  <si>
    <t>Type</t>
  </si>
  <si>
    <t>pixel size (µm)</t>
  </si>
  <si>
    <t>Sensor</t>
  </si>
  <si>
    <t>Pixels W</t>
  </si>
  <si>
    <t>Pixels H</t>
  </si>
  <si>
    <t>bit depth</t>
  </si>
  <si>
    <t>Quantum Efficiency</t>
  </si>
  <si>
    <t>Speed (fps)</t>
  </si>
  <si>
    <t xml:space="preserve">Read Noise (e) </t>
  </si>
  <si>
    <t>Max ADC</t>
  </si>
  <si>
    <t>chip width (mm)</t>
  </si>
  <si>
    <t>chip height (mm)</t>
  </si>
  <si>
    <t>Canon R5</t>
  </si>
  <si>
    <t>OSC</t>
  </si>
  <si>
    <t>Canon R</t>
  </si>
  <si>
    <t>mono</t>
  </si>
  <si>
    <t>ARO130</t>
  </si>
  <si>
    <t>IMX571</t>
  </si>
  <si>
    <t>IMX290</t>
  </si>
  <si>
    <t>ASI174 mini</t>
  </si>
  <si>
    <t>IMX174</t>
  </si>
  <si>
    <t>ASI174 mm</t>
  </si>
  <si>
    <t>QHY600M</t>
  </si>
  <si>
    <t>IMX455</t>
  </si>
  <si>
    <t>Apertura 150 carbon, 2600, 0.75 Nexus</t>
  </si>
  <si>
    <t>Reducer: Starizona Nexus Coma 0.75 Reducer [0 mm] / N/A-N/A</t>
  </si>
  <si>
    <t>bin 1x1 = 0.28 arc sec / pixel native, 0.4 as/pixel with 0.7x reducer</t>
  </si>
  <si>
    <t>bin 2x2 on Q600 is optimal</t>
  </si>
  <si>
    <t>73.8mm is at 50% travel for moonlite (30967 is max travel, 15483 is middle, 0.000245 mm/step, -1.25 mm BF is about 5100 steps less than mid range, so mirror focus at ~10390 moonlite steps</t>
  </si>
  <si>
    <t>I think this came with the EFW?</t>
  </si>
  <si>
    <t>450, f/3</t>
  </si>
  <si>
    <t>Apertura 150 carbon, 2600, 0.75 Nexus Rotator</t>
  </si>
  <si>
    <t>Thread Converter: M48 to M54 (f/m) [2 mm] / Fem M48-Male M54</t>
  </si>
  <si>
    <t>Configuration Notes</t>
  </si>
  <si>
    <t>CarbonStar 150 with Starizona Nexus, Rotator</t>
  </si>
  <si>
    <t>Shim: Blue Fireball M48 1 mm [1 mm] / M48-shim</t>
  </si>
  <si>
    <t>Reducer: Starizona HyperStar 9.25 V4 (525 mm, f/2.2) [0 mm] / N/A-N/A</t>
  </si>
  <si>
    <t>Filter: Starizona Filter Drawer (M48M) [17.5 mm] / Male M48-Fem M48</t>
  </si>
  <si>
    <t>Shim: Blue Fireball M42 0.5 mm [0.5 mm] / M42-shim</t>
  </si>
  <si>
    <t>Spacer: Blue Fireball M54M spacer 9mm [9 mm] / Male M54-Fem M54</t>
  </si>
  <si>
    <t>Adapter: M48F/M42M 16.6 L [16.5 mm] / Fem M48-Male M42</t>
  </si>
  <si>
    <t>Aperture (mm)</t>
  </si>
  <si>
    <t>Pixel Size (µm)</t>
  </si>
  <si>
    <t>Focal Ratio (f/)</t>
  </si>
  <si>
    <t>Total (mm)</t>
  </si>
  <si>
    <t>Native Focal Length (mm)</t>
  </si>
  <si>
    <t>Effective Focal Length (mm)</t>
  </si>
  <si>
    <t>Barlow/Reducer (x)</t>
  </si>
  <si>
    <t>CarbonStar150, Aperatura 0.95 Coma Corrector</t>
  </si>
  <si>
    <t>Telescope Aperture (mm)</t>
  </si>
  <si>
    <t>Celestron 9.25, HyperStar V4</t>
  </si>
  <si>
    <t>Guide Scope, 60 mm Orion f/4 with ASI220mini</t>
  </si>
  <si>
    <t>PlayerOne OAG with ASI174mini</t>
  </si>
  <si>
    <t>Edge 11 OSC with LiteCrawler</t>
  </si>
  <si>
    <t>Edge11 QHY600 Config</t>
  </si>
  <si>
    <t>Guide scope, 40mm Orion f/4 with ASI220mini</t>
  </si>
  <si>
    <t>refractor with included field flattener</t>
  </si>
  <si>
    <t>Radian 61 mm Refractor (OPT)</t>
  </si>
  <si>
    <t>Reducer: Baader Rowe Coma Corrector (M48) [0 mm] / Male M48-N/A</t>
  </si>
  <si>
    <t>Mirror AF Position for this config?</t>
  </si>
  <si>
    <t>Planetary Barlow Edge11</t>
  </si>
  <si>
    <t>Orion 10" newtonian, MPCC</t>
  </si>
  <si>
    <t>Orion 10" newtonian, Starizona Nexus</t>
  </si>
  <si>
    <t>Shim: Blue Fireball M54 1 mm (black) [1 mm] / M54-shim</t>
  </si>
  <si>
    <t xml:space="preserve">https://agenaastro.com/blue-fireball-gender-changer-inverter-m54x0-75-male-g-8m.html </t>
  </si>
  <si>
    <t>M54M-M54M Gender Changer</t>
  </si>
  <si>
    <t>Gender Changer, continuous thread</t>
  </si>
  <si>
    <t>Adapter: M54M-M54M Gender Changer [0 mm] / Male M54-Male M54</t>
  </si>
  <si>
    <t>Note - OAG collides with sidewinder - not good. Tight fit, maybe can handle the 0.5mm difference? This keeps the tilt plate on the camera so it can be easially exchanged.</t>
  </si>
  <si>
    <t>Direct screw camera to EFW. More solid, but harder to move the camera to other configurations. Hercules tilt plate has lower OD and the OAG focuser clears the plate.</t>
  </si>
  <si>
    <t>Binned pixel Resolution (as/pixel)</t>
  </si>
  <si>
    <t>ASI533</t>
  </si>
  <si>
    <t>IMX533</t>
  </si>
  <si>
    <t>ASI183</t>
  </si>
  <si>
    <t>IMX183</t>
  </si>
  <si>
    <t>ASI585</t>
  </si>
  <si>
    <t>IMX585</t>
  </si>
  <si>
    <t>ASI290</t>
  </si>
  <si>
    <t>ASI120</t>
  </si>
  <si>
    <t>Dawes Limit (as)</t>
  </si>
  <si>
    <t>Defaults for this sheet</t>
  </si>
  <si>
    <t>Great: 1-1.5"</t>
  </si>
  <si>
    <t>Good: 1.5-2"</t>
  </si>
  <si>
    <t>Average: 2-3"</t>
  </si>
  <si>
    <t>Recommended Camera Resolution (as)</t>
  </si>
  <si>
    <t>Seeing in arc seconds (as)</t>
  </si>
  <si>
    <t>0.5-0.75</t>
  </si>
  <si>
    <t>0.75-1</t>
  </si>
  <si>
    <t>1.0-1.5</t>
  </si>
  <si>
    <t>2-4</t>
  </si>
  <si>
    <t>Poor: 4-5"</t>
  </si>
  <si>
    <t>Camera Binning</t>
  </si>
  <si>
    <t>In most cases, the seeing defines your actual resolution</t>
  </si>
  <si>
    <t>for lucky imaging use higher resolution (e.g., 0.25*seeing)</t>
  </si>
  <si>
    <t>typical: target around 0.5*seeing in arc sec as your resolution</t>
  </si>
  <si>
    <t>Target Back Focus (mm)</t>
  </si>
  <si>
    <t>Target BackFocus (mm)</t>
  </si>
  <si>
    <t>Distance to Target BackFocus (mm)</t>
  </si>
  <si>
    <t>for lucky imaging use higher resolution</t>
  </si>
  <si>
    <t>Camera Pixel Size (µm)</t>
  </si>
  <si>
    <t>Autopopulate Values</t>
  </si>
  <si>
    <t>Dawes (as)</t>
  </si>
  <si>
    <t>Rayleigh (as)</t>
  </si>
  <si>
    <t>Nyquist (as)</t>
  </si>
  <si>
    <t>Res. / Sampling</t>
  </si>
  <si>
    <t>Limiting Res. (as)</t>
  </si>
  <si>
    <t>Recommended Imaing Resolution (as)</t>
  </si>
  <si>
    <t>ASI294</t>
  </si>
  <si>
    <t>IMX492</t>
  </si>
  <si>
    <t>ASI1600</t>
  </si>
  <si>
    <t>45 mm external- internal thread depth (6.5) For measurements the internal thread depth should be subtracted</t>
  </si>
  <si>
    <t>QHY OAG, with ASI174</t>
  </si>
  <si>
    <t>NINA Profile Name</t>
  </si>
  <si>
    <t>CarbonStar 150 with Starizona Nexus, OAG</t>
  </si>
  <si>
    <t>PlayerOne OAG, 174 mini</t>
  </si>
  <si>
    <t>I couldn't get backfocus dialed in, round stars required closer to 53 mm backfocus?</t>
  </si>
  <si>
    <t>male M48</t>
  </si>
  <si>
    <t>Reducer: Starizona Nexus Coma 0.75 Reducer [0 mm] / male M48-N/A</t>
  </si>
  <si>
    <t>PlayerOne OAG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</si>
</sst>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1"/>
      <color theme="1"/>
      <name val="Calibri"/>
      <family val="2"/>
      <scheme val="minor"/>
    </font>
    <font>
      <b/>
      <sz val="11"/>
      <color theme="1"/>
      <name val="Calibri"/>
      <family val="2"/>
      <scheme val="minor"/>
    </font>
    <font>
      <u/>
      <sz val="11"/>
      <color theme="10"/>
      <name val="Calibri"/>
      <family val="2"/>
      <scheme val="minor"/>
    </font>
    <font>
      <b/>
      <sz val="11"/>
      <color theme="0"/>
      <name val="Calibri"/>
      <family val="2"/>
      <scheme val="minor"/>
    </font>
    <font>
      <sz val="11"/>
      <color theme="0"/>
      <name val="Calibri"/>
      <family val="2"/>
      <scheme val="minor"/>
    </font>
    <font>
      <sz val="8"/>
      <name val="Calibri"/>
      <family val="2"/>
      <scheme val="minor"/>
    </font>
    <font>
      <b/>
      <sz val="12"/>
      <color theme="0"/>
      <name val="Calibri"/>
      <family val="2"/>
      <scheme val="minor"/>
    </font>
    <font>
      <sz val="12"/>
      <color theme="0"/>
      <name val="Calibri"/>
      <family val="2"/>
      <scheme val="minor"/>
    </font>
    <font>
      <sz val="11"/>
      <color theme="1"/>
      <name val="Calibri"/>
      <family val="2"/>
      <scheme val="minor"/>
    </font>
    <font>
      <sz val="10"/>
      <color rgb="FF000000"/>
      <name val="Lato"/>
      <family val="2"/>
    </font>
    <font>
      <b/>
      <sz val="11"/>
      <color rgb="FFFA7D00"/>
      <name val="Calibri"/>
      <family val="2"/>
      <scheme val="minor"/>
    </font>
    <font>
      <b/>
      <sz val="12"/>
      <name val="Calibri"/>
      <family val="2"/>
      <scheme val="minor"/>
    </font>
    <font>
      <sz val="12"/>
      <name val="Calibri"/>
      <family val="2"/>
      <scheme val="minor"/>
    </font>
    <font>
      <b/>
      <sz val="12"/>
      <color theme="1"/>
      <name val="Calibri"/>
      <family val="2"/>
      <scheme val="minor"/>
    </font>
    <font>
      <sz val="9"/>
      <color indexed="81"/>
      <name val="Tahoma"/>
      <charset val="1"/>
    </font>
    <font>
      <sz val="9"/>
      <color theme="1"/>
      <name val="Segoe UI"/>
      <family val="2"/>
    </font>
    <font>
      <b/>
      <sz val="14"/>
      <color theme="0"/>
      <name val="Calibri"/>
      <family val="2"/>
      <scheme val="minor"/>
    </font>
    <font>
      <sz val="9"/>
      <color indexed="81"/>
      <name val="Tahoma"/>
      <family val="2"/>
    </font>
    <font>
      <sz val="12"/>
      <color theme="1"/>
      <name val="Calibri"/>
      <family val="2"/>
      <scheme val="minor"/>
    </font>
    <font>
      <b/>
      <sz val="12"/>
      <color rgb="FFFA7D00"/>
      <name val="Calibri"/>
      <family val="2"/>
      <scheme val="minor"/>
    </font>
  </fonts>
  <fills count="16">
    <fill>
      <patternFill patternType="none"/>
    </fill>
    <fill>
      <patternFill patternType="gray125"/>
    </fill>
    <fill>
      <patternFill patternType="solid">
        <fgColor theme="4"/>
      </patternFill>
    </fill>
    <fill>
      <patternFill patternType="solid">
        <fgColor theme="5"/>
      </patternFill>
    </fill>
    <fill>
      <patternFill patternType="solid">
        <fgColor theme="6"/>
      </patternFill>
    </fill>
    <fill>
      <patternFill patternType="solid">
        <fgColor theme="8"/>
      </patternFill>
    </fill>
    <fill>
      <patternFill patternType="solid">
        <fgColor theme="9"/>
      </patternFill>
    </fill>
    <fill>
      <patternFill patternType="solid">
        <fgColor theme="4" tint="0.79998168889431442"/>
        <bgColor indexed="65"/>
      </patternFill>
    </fill>
    <fill>
      <patternFill patternType="solid">
        <fgColor rgb="FFF2F2F2"/>
      </patternFill>
    </fill>
    <fill>
      <patternFill patternType="solid">
        <fgColor theme="5" tint="0.39997558519241921"/>
        <bgColor indexed="65"/>
      </patternFill>
    </fill>
    <fill>
      <patternFill patternType="solid">
        <fgColor theme="7" tint="0.39997558519241921"/>
        <bgColor indexed="65"/>
      </patternFill>
    </fill>
    <fill>
      <patternFill patternType="solid">
        <fgColor theme="1" tint="0.34998626667073579"/>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5" tint="0.79998168889431442"/>
        <bgColor indexed="65"/>
      </patternFill>
    </fill>
    <fill>
      <patternFill patternType="solid">
        <fgColor theme="8" tint="0.39997558519241921"/>
        <bgColor indexed="65"/>
      </patternFill>
    </fill>
  </fills>
  <borders count="2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7F7F7F"/>
      </left>
      <right style="thin">
        <color rgb="FF7F7F7F"/>
      </right>
      <top/>
      <bottom style="thin">
        <color rgb="FF7F7F7F"/>
      </bottom>
      <diagonal/>
    </border>
    <border>
      <left style="thin">
        <color rgb="FF7F7F7F"/>
      </left>
      <right/>
      <top style="thin">
        <color rgb="FF7F7F7F"/>
      </top>
      <bottom style="thin">
        <color rgb="FF7F7F7F"/>
      </bottom>
      <diagonal/>
    </border>
    <border>
      <left style="medium">
        <color indexed="64"/>
      </left>
      <right style="medium">
        <color indexed="64"/>
      </right>
      <top style="medium">
        <color indexed="64"/>
      </top>
      <bottom/>
      <diagonal/>
    </border>
    <border>
      <left style="medium">
        <color indexed="64"/>
      </left>
      <right style="medium">
        <color indexed="64"/>
      </right>
      <top style="thin">
        <color rgb="FF7F7F7F"/>
      </top>
      <bottom style="thin">
        <color rgb="FF7F7F7F"/>
      </bottom>
      <diagonal/>
    </border>
    <border>
      <left style="medium">
        <color indexed="64"/>
      </left>
      <right style="medium">
        <color indexed="64"/>
      </right>
      <top/>
      <bottom/>
      <diagonal/>
    </border>
    <border>
      <left style="medium">
        <color indexed="64"/>
      </left>
      <right style="medium">
        <color indexed="64"/>
      </right>
      <top style="thin">
        <color rgb="FF7F7F7F"/>
      </top>
      <bottom style="medium">
        <color indexed="64"/>
      </bottom>
      <diagonal/>
    </border>
    <border>
      <left/>
      <right style="medium">
        <color indexed="64"/>
      </right>
      <top style="thin">
        <color indexed="64"/>
      </top>
      <bottom/>
      <diagonal/>
    </border>
  </borders>
  <cellStyleXfs count="13">
    <xf numFmtId="0" fontId="0" fillId="0" borderId="0"/>
    <xf numFmtId="0" fontId="2" fillId="0" borderId="0" applyNumberFormat="0" applyFill="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8" fillId="7" borderId="0" applyNumberFormat="0" applyBorder="0" applyAlignment="0" applyProtection="0"/>
    <xf numFmtId="0" fontId="10" fillId="8" borderId="9" applyNumberFormat="0" applyAlignment="0" applyProtection="0"/>
    <xf numFmtId="0" fontId="8" fillId="9" borderId="0" applyNumberFormat="0" applyBorder="0" applyAlignment="0" applyProtection="0"/>
    <xf numFmtId="0" fontId="8" fillId="10"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cellStyleXfs>
  <cellXfs count="149">
    <xf numFmtId="0" fontId="0" fillId="0" borderId="0" xfId="0"/>
    <xf numFmtId="0" fontId="1" fillId="0" borderId="0" xfId="0" applyFont="1"/>
    <xf numFmtId="0" fontId="1" fillId="0" borderId="0" xfId="0" applyFont="1" applyAlignment="1">
      <alignment wrapText="1"/>
    </xf>
    <xf numFmtId="0" fontId="2" fillId="0" borderId="0" xfId="1"/>
    <xf numFmtId="0" fontId="3" fillId="5" borderId="4" xfId="5" applyFont="1" applyBorder="1" applyAlignment="1">
      <alignment horizontal="center"/>
    </xf>
    <xf numFmtId="0" fontId="3" fillId="5" borderId="0" xfId="5" applyFont="1" applyBorder="1" applyAlignment="1">
      <alignment horizontal="center"/>
    </xf>
    <xf numFmtId="0" fontId="3" fillId="5" borderId="5" xfId="5" applyFont="1" applyBorder="1" applyAlignment="1">
      <alignment horizontal="center"/>
    </xf>
    <xf numFmtId="0" fontId="0" fillId="0" borderId="4" xfId="0" applyBorder="1"/>
    <xf numFmtId="0" fontId="0" fillId="0" borderId="5" xfId="0" applyBorder="1"/>
    <xf numFmtId="0" fontId="0" fillId="0" borderId="6" xfId="0" applyBorder="1"/>
    <xf numFmtId="0" fontId="1" fillId="0" borderId="7" xfId="0" applyFont="1" applyBorder="1" applyAlignment="1">
      <alignment horizontal="right"/>
    </xf>
    <xf numFmtId="0" fontId="0" fillId="0" borderId="8" xfId="0" applyBorder="1"/>
    <xf numFmtId="0" fontId="4" fillId="2" borderId="0" xfId="2"/>
    <xf numFmtId="0" fontId="1" fillId="0" borderId="1" xfId="0" applyFont="1" applyBorder="1"/>
    <xf numFmtId="0" fontId="3" fillId="2" borderId="0" xfId="2" applyFont="1" applyAlignment="1">
      <alignment horizontal="center"/>
    </xf>
    <xf numFmtId="0" fontId="6" fillId="4" borderId="4" xfId="4" applyFont="1" applyBorder="1" applyAlignment="1">
      <alignment horizontal="right"/>
    </xf>
    <xf numFmtId="0" fontId="7" fillId="4" borderId="0" xfId="4" applyFont="1" applyBorder="1"/>
    <xf numFmtId="0" fontId="7" fillId="4" borderId="5" xfId="4" applyFont="1" applyBorder="1"/>
    <xf numFmtId="0" fontId="7" fillId="4" borderId="0" xfId="4" applyFont="1" applyBorder="1" applyAlignment="1">
      <alignment horizontal="center"/>
    </xf>
    <xf numFmtId="0" fontId="4" fillId="6" borderId="0" xfId="6" applyBorder="1" applyAlignment="1">
      <alignment horizontal="center"/>
    </xf>
    <xf numFmtId="0" fontId="0" fillId="0" borderId="7" xfId="0" applyBorder="1"/>
    <xf numFmtId="0" fontId="1" fillId="0" borderId="4" xfId="0" applyFont="1" applyBorder="1"/>
    <xf numFmtId="0" fontId="4" fillId="2" borderId="0" xfId="2" applyBorder="1"/>
    <xf numFmtId="0" fontId="7" fillId="4" borderId="0" xfId="4" applyFont="1" applyBorder="1" applyAlignment="1">
      <alignment horizontal="left"/>
    </xf>
    <xf numFmtId="0" fontId="3" fillId="6" borderId="1" xfId="6" applyFont="1" applyBorder="1" applyAlignment="1">
      <alignment horizontal="right"/>
    </xf>
    <xf numFmtId="0" fontId="3" fillId="3" borderId="1" xfId="3" applyFont="1" applyBorder="1" applyAlignment="1">
      <alignment horizontal="right"/>
    </xf>
    <xf numFmtId="0" fontId="8" fillId="7" borderId="5" xfId="7" applyBorder="1"/>
    <xf numFmtId="0" fontId="3" fillId="2" borderId="1" xfId="2" applyFont="1" applyBorder="1" applyAlignment="1">
      <alignment horizontal="right"/>
    </xf>
    <xf numFmtId="0" fontId="4" fillId="3" borderId="0" xfId="3" applyBorder="1"/>
    <xf numFmtId="164" fontId="0" fillId="0" borderId="0" xfId="0" applyNumberFormat="1"/>
    <xf numFmtId="0" fontId="4" fillId="2" borderId="5" xfId="2" applyBorder="1"/>
    <xf numFmtId="0" fontId="3" fillId="2" borderId="0" xfId="2" applyFont="1" applyAlignment="1">
      <alignment horizontal="center" wrapText="1"/>
    </xf>
    <xf numFmtId="0" fontId="0" fillId="0" borderId="0" xfId="0" applyAlignment="1">
      <alignment wrapText="1"/>
    </xf>
    <xf numFmtId="0" fontId="0" fillId="0" borderId="0" xfId="0" quotePrefix="1" applyAlignment="1">
      <alignment wrapText="1"/>
    </xf>
    <xf numFmtId="0" fontId="9" fillId="0" borderId="0" xfId="0" applyFont="1" applyAlignment="1">
      <alignment wrapText="1"/>
    </xf>
    <xf numFmtId="0" fontId="4" fillId="5" borderId="5" xfId="5" applyBorder="1" applyAlignment="1">
      <alignment horizontal="center"/>
    </xf>
    <xf numFmtId="0" fontId="0" fillId="0" borderId="4" xfId="0" applyBorder="1" applyAlignment="1">
      <alignment horizontal="left"/>
    </xf>
    <xf numFmtId="0" fontId="0" fillId="0" borderId="0" xfId="0" applyAlignment="1">
      <alignment horizontal="left"/>
    </xf>
    <xf numFmtId="0" fontId="0" fillId="0" borderId="13" xfId="0" applyBorder="1"/>
    <xf numFmtId="0" fontId="0" fillId="0" borderId="15" xfId="0" applyBorder="1"/>
    <xf numFmtId="0" fontId="0" fillId="0" borderId="14" xfId="0" applyBorder="1"/>
    <xf numFmtId="0" fontId="0" fillId="0" borderId="16" xfId="0" applyBorder="1"/>
    <xf numFmtId="0" fontId="0" fillId="0" borderId="17" xfId="0" applyBorder="1"/>
    <xf numFmtId="0" fontId="3" fillId="5" borderId="10" xfId="5" applyFont="1" applyBorder="1" applyAlignment="1">
      <alignment horizontal="right"/>
    </xf>
    <xf numFmtId="0" fontId="3" fillId="6" borderId="13" xfId="6" applyFont="1" applyBorder="1" applyAlignment="1">
      <alignment horizontal="right"/>
    </xf>
    <xf numFmtId="0" fontId="0" fillId="11" borderId="4" xfId="0" applyFill="1" applyBorder="1"/>
    <xf numFmtId="0" fontId="0" fillId="12" borderId="0" xfId="0" applyFill="1"/>
    <xf numFmtId="0" fontId="10" fillId="8" borderId="9" xfId="8" applyAlignment="1">
      <alignment horizontal="center"/>
    </xf>
    <xf numFmtId="0" fontId="10" fillId="8" borderId="18" xfId="8" applyBorder="1" applyAlignment="1">
      <alignment horizontal="right"/>
    </xf>
    <xf numFmtId="0" fontId="10" fillId="8" borderId="18" xfId="8" applyBorder="1" applyAlignment="1">
      <alignment horizontal="center"/>
    </xf>
    <xf numFmtId="0" fontId="3" fillId="5" borderId="13" xfId="5" applyFont="1" applyBorder="1" applyAlignment="1">
      <alignment horizontal="center"/>
    </xf>
    <xf numFmtId="0" fontId="3" fillId="5" borderId="14" xfId="5" applyFont="1" applyBorder="1" applyAlignment="1">
      <alignment horizontal="center"/>
    </xf>
    <xf numFmtId="0" fontId="8" fillId="7" borderId="14" xfId="7" applyBorder="1"/>
    <xf numFmtId="0" fontId="8" fillId="7" borderId="17" xfId="7" applyBorder="1"/>
    <xf numFmtId="0" fontId="7" fillId="13" borderId="14" xfId="4" applyFont="1" applyFill="1" applyBorder="1"/>
    <xf numFmtId="0" fontId="11" fillId="13" borderId="13" xfId="4" applyFont="1" applyFill="1" applyBorder="1" applyAlignment="1">
      <alignment horizontal="right"/>
    </xf>
    <xf numFmtId="0" fontId="12" fillId="13" borderId="0" xfId="4" applyFont="1" applyFill="1" applyBorder="1"/>
    <xf numFmtId="0" fontId="12" fillId="13" borderId="0" xfId="4" applyFont="1" applyFill="1" applyBorder="1" applyAlignment="1">
      <alignment horizontal="left"/>
    </xf>
    <xf numFmtId="0" fontId="11" fillId="13" borderId="0" xfId="4" applyFont="1" applyFill="1" applyBorder="1" applyAlignment="1">
      <alignment horizontal="right"/>
    </xf>
    <xf numFmtId="0" fontId="11" fillId="13" borderId="4" xfId="4" applyFont="1" applyFill="1" applyBorder="1" applyAlignment="1">
      <alignment horizontal="right"/>
    </xf>
    <xf numFmtId="0" fontId="12" fillId="13" borderId="0" xfId="4" applyFont="1" applyFill="1" applyBorder="1" applyAlignment="1">
      <alignment horizontal="center"/>
    </xf>
    <xf numFmtId="0" fontId="8" fillId="9" borderId="0" xfId="9" applyBorder="1" applyAlignment="1">
      <alignment horizontal="center"/>
    </xf>
    <xf numFmtId="2" fontId="10" fillId="8" borderId="9" xfId="8" applyNumberFormat="1" applyAlignment="1">
      <alignment horizontal="center"/>
    </xf>
    <xf numFmtId="164" fontId="10" fillId="8" borderId="9" xfId="8" applyNumberFormat="1" applyAlignment="1">
      <alignment horizontal="center"/>
    </xf>
    <xf numFmtId="0" fontId="8" fillId="10" borderId="15" xfId="10" applyBorder="1"/>
    <xf numFmtId="0" fontId="1" fillId="10" borderId="0" xfId="10" applyFont="1"/>
    <xf numFmtId="0" fontId="0" fillId="0" borderId="0" xfId="0" applyAlignment="1">
      <alignment horizontal="center"/>
    </xf>
    <xf numFmtId="0" fontId="11" fillId="13" borderId="14" xfId="4" applyFont="1" applyFill="1" applyBorder="1"/>
    <xf numFmtId="0" fontId="4" fillId="2" borderId="14" xfId="2" applyBorder="1" applyAlignment="1">
      <alignment horizontal="center"/>
    </xf>
    <xf numFmtId="2" fontId="0" fillId="0" borderId="0" xfId="0" applyNumberFormat="1" applyAlignment="1">
      <alignment horizontal="center"/>
    </xf>
    <xf numFmtId="49" fontId="0" fillId="0" borderId="0" xfId="0" applyNumberFormat="1" applyAlignment="1">
      <alignment horizontal="center"/>
    </xf>
    <xf numFmtId="2" fontId="0" fillId="0" borderId="0" xfId="0" applyNumberFormat="1" applyAlignment="1">
      <alignment horizontal="left"/>
    </xf>
    <xf numFmtId="0" fontId="13" fillId="0" borderId="0" xfId="0" applyFont="1"/>
    <xf numFmtId="0" fontId="6" fillId="6" borderId="10" xfId="6" applyFont="1" applyBorder="1" applyAlignment="1">
      <alignment horizontal="right"/>
    </xf>
    <xf numFmtId="0" fontId="6" fillId="3" borderId="10" xfId="3" applyFont="1" applyBorder="1" applyAlignment="1">
      <alignment horizontal="right"/>
    </xf>
    <xf numFmtId="0" fontId="6" fillId="2" borderId="10" xfId="2" applyFont="1" applyBorder="1" applyAlignment="1">
      <alignment horizontal="right"/>
    </xf>
    <xf numFmtId="0" fontId="6" fillId="2" borderId="2" xfId="2" applyFont="1" applyBorder="1" applyAlignment="1">
      <alignment horizontal="right"/>
    </xf>
    <xf numFmtId="0" fontId="7" fillId="3" borderId="2" xfId="3" applyFont="1" applyBorder="1" applyAlignment="1">
      <alignment horizontal="left" wrapText="1"/>
    </xf>
    <xf numFmtId="0" fontId="7" fillId="3" borderId="3" xfId="3" applyFont="1" applyBorder="1" applyAlignment="1">
      <alignment horizontal="left" wrapText="1"/>
    </xf>
    <xf numFmtId="0" fontId="0" fillId="0" borderId="4" xfId="0" applyBorder="1"/>
    <xf numFmtId="0" fontId="0" fillId="0" borderId="0" xfId="0"/>
    <xf numFmtId="0" fontId="0" fillId="0" borderId="13" xfId="0" applyBorder="1" applyAlignment="1">
      <alignment horizontal="left"/>
    </xf>
    <xf numFmtId="0" fontId="0" fillId="0" borderId="0" xfId="0" applyAlignment="1">
      <alignment horizontal="left"/>
    </xf>
    <xf numFmtId="0" fontId="0" fillId="0" borderId="4" xfId="0" applyBorder="1" applyAlignment="1">
      <alignment horizontal="left"/>
    </xf>
    <xf numFmtId="0" fontId="0" fillId="0" borderId="15" xfId="0" applyBorder="1" applyAlignment="1">
      <alignment horizontal="left"/>
    </xf>
    <xf numFmtId="0" fontId="0" fillId="0" borderId="16" xfId="0" applyBorder="1" applyAlignment="1">
      <alignment horizontal="left"/>
    </xf>
    <xf numFmtId="0" fontId="0" fillId="0" borderId="2" xfId="0" applyBorder="1" applyAlignment="1">
      <alignment horizontal="center" wrapText="1"/>
    </xf>
    <xf numFmtId="0" fontId="0" fillId="0" borderId="3" xfId="0" applyBorder="1" applyAlignment="1">
      <alignment horizontal="center" wrapText="1"/>
    </xf>
    <xf numFmtId="0" fontId="0" fillId="0" borderId="0" xfId="0" applyAlignment="1">
      <alignment horizontal="center" wrapText="1"/>
    </xf>
    <xf numFmtId="0" fontId="0" fillId="0" borderId="5" xfId="0"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0" fillId="0" borderId="11" xfId="0" applyBorder="1" applyAlignment="1">
      <alignment horizontal="center" wrapText="1"/>
    </xf>
    <xf numFmtId="0" fontId="4" fillId="2" borderId="11" xfId="2" applyBorder="1" applyAlignment="1">
      <alignment horizontal="left" wrapText="1"/>
    </xf>
    <xf numFmtId="0" fontId="4" fillId="2" borderId="12" xfId="2" applyBorder="1" applyAlignment="1">
      <alignment horizontal="left" wrapText="1"/>
    </xf>
    <xf numFmtId="0" fontId="4" fillId="2" borderId="2" xfId="2" applyBorder="1" applyAlignment="1">
      <alignment horizontal="left" wrapText="1"/>
    </xf>
    <xf numFmtId="0" fontId="4" fillId="3" borderId="2" xfId="3" applyBorder="1" applyAlignment="1">
      <alignment horizontal="left" wrapText="1"/>
    </xf>
    <xf numFmtId="0" fontId="4" fillId="3" borderId="3" xfId="3" applyBorder="1" applyAlignment="1">
      <alignment horizontal="left" wrapText="1"/>
    </xf>
    <xf numFmtId="0" fontId="4" fillId="6" borderId="2" xfId="6" applyBorder="1" applyAlignment="1">
      <alignment horizontal="center" wrapText="1"/>
    </xf>
    <xf numFmtId="0" fontId="4" fillId="6" borderId="3" xfId="6" applyBorder="1" applyAlignment="1">
      <alignment horizontal="center" wrapText="1"/>
    </xf>
    <xf numFmtId="0" fontId="0" fillId="0" borderId="13" xfId="0" applyBorder="1"/>
    <xf numFmtId="0" fontId="0" fillId="0" borderId="15" xfId="0" applyBorder="1"/>
    <xf numFmtId="0" fontId="0" fillId="0" borderId="16" xfId="0" applyBorder="1"/>
    <xf numFmtId="0" fontId="4" fillId="2" borderId="3" xfId="2" applyBorder="1" applyAlignment="1">
      <alignment horizontal="left" wrapText="1"/>
    </xf>
    <xf numFmtId="0" fontId="0" fillId="0" borderId="4" xfId="0" applyBorder="1" applyAlignment="1">
      <alignment horizontal="center" vertical="center" wrapText="1"/>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2" xfId="0" applyBorder="1" applyAlignment="1">
      <alignment horizontal="center"/>
    </xf>
    <xf numFmtId="0" fontId="0" fillId="0" borderId="3" xfId="0" applyBorder="1" applyAlignment="1">
      <alignment horizontal="center"/>
    </xf>
    <xf numFmtId="0" fontId="0" fillId="0" borderId="0" xfId="0" applyAlignment="1">
      <alignment horizontal="center"/>
    </xf>
    <xf numFmtId="0" fontId="0" fillId="0" borderId="5"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4" xfId="0" applyBorder="1" applyAlignment="1">
      <alignment horizontal="center"/>
    </xf>
    <xf numFmtId="0" fontId="11" fillId="13" borderId="13" xfId="4" applyFont="1" applyFill="1" applyBorder="1" applyAlignment="1">
      <alignment horizontal="right" vertical="center"/>
    </xf>
    <xf numFmtId="0" fontId="13" fillId="0" borderId="0" xfId="0" applyFont="1" applyAlignment="1">
      <alignment vertical="center"/>
    </xf>
    <xf numFmtId="0" fontId="0" fillId="0" borderId="0" xfId="0" applyAlignment="1">
      <alignment vertical="center"/>
    </xf>
    <xf numFmtId="0" fontId="12" fillId="13" borderId="0" xfId="4" applyFont="1" applyFill="1" applyBorder="1" applyAlignment="1">
      <alignment horizontal="left" vertical="center"/>
    </xf>
    <xf numFmtId="0" fontId="12" fillId="13" borderId="14" xfId="4" applyFont="1" applyFill="1" applyBorder="1" applyAlignment="1">
      <alignment horizontal="left" vertical="center"/>
    </xf>
    <xf numFmtId="0" fontId="3" fillId="3" borderId="0" xfId="3" applyFont="1" applyAlignment="1">
      <alignment horizontal="center"/>
    </xf>
    <xf numFmtId="2" fontId="8" fillId="7" borderId="21" xfId="7" applyNumberFormat="1" applyBorder="1" applyAlignment="1">
      <alignment horizontal="center"/>
    </xf>
    <xf numFmtId="2" fontId="8" fillId="7" borderId="23" xfId="7" applyNumberFormat="1" applyBorder="1" applyAlignment="1">
      <alignment horizontal="center"/>
    </xf>
    <xf numFmtId="0" fontId="8" fillId="7" borderId="14" xfId="7" applyBorder="1" applyAlignment="1">
      <alignment horizontal="center"/>
    </xf>
    <xf numFmtId="0" fontId="8" fillId="7" borderId="17" xfId="7" applyBorder="1" applyAlignment="1">
      <alignment horizontal="center"/>
    </xf>
    <xf numFmtId="0" fontId="15" fillId="0" borderId="0" xfId="0" applyFont="1"/>
    <xf numFmtId="0" fontId="8" fillId="7" borderId="2" xfId="7" applyBorder="1" applyAlignment="1">
      <alignment horizontal="left" vertical="center" wrapText="1"/>
    </xf>
    <xf numFmtId="0" fontId="8" fillId="7" borderId="3" xfId="7" applyBorder="1" applyAlignment="1">
      <alignment horizontal="left" vertical="center" wrapText="1"/>
    </xf>
    <xf numFmtId="0" fontId="16" fillId="2" borderId="10" xfId="2" applyFont="1" applyBorder="1" applyAlignment="1">
      <alignment horizontal="right" vertical="center"/>
    </xf>
    <xf numFmtId="0" fontId="3" fillId="5" borderId="13" xfId="5" applyFont="1" applyBorder="1" applyAlignment="1">
      <alignment horizontal="center"/>
    </xf>
    <xf numFmtId="0" fontId="3" fillId="5" borderId="0" xfId="5" applyFont="1" applyBorder="1" applyAlignment="1">
      <alignment horizontal="center"/>
    </xf>
    <xf numFmtId="0" fontId="18" fillId="14" borderId="0" xfId="11" applyFont="1" applyBorder="1" applyAlignment="1">
      <alignment horizontal="center"/>
    </xf>
    <xf numFmtId="0" fontId="19" fillId="8" borderId="19" xfId="8" applyFont="1" applyBorder="1" applyAlignment="1">
      <alignment horizontal="center"/>
    </xf>
    <xf numFmtId="164" fontId="19" fillId="8" borderId="19" xfId="8" applyNumberFormat="1" applyFont="1" applyBorder="1" applyAlignment="1">
      <alignment horizontal="center"/>
    </xf>
    <xf numFmtId="2" fontId="19" fillId="8" borderId="19" xfId="8" applyNumberFormat="1" applyFont="1" applyBorder="1" applyAlignment="1">
      <alignment horizontal="center"/>
    </xf>
    <xf numFmtId="0" fontId="6" fillId="6" borderId="0" xfId="6" applyFont="1" applyBorder="1" applyAlignment="1">
      <alignment horizontal="center"/>
    </xf>
    <xf numFmtId="0" fontId="8" fillId="15" borderId="14" xfId="12" applyBorder="1" applyAlignment="1">
      <alignment horizontal="center"/>
    </xf>
    <xf numFmtId="0" fontId="3" fillId="2" borderId="14" xfId="2" applyFont="1" applyBorder="1" applyAlignment="1">
      <alignment horizontal="center"/>
    </xf>
    <xf numFmtId="0" fontId="3" fillId="2" borderId="20" xfId="2" applyFont="1" applyBorder="1" applyAlignment="1">
      <alignment horizontal="center" wrapText="1"/>
    </xf>
    <xf numFmtId="0" fontId="3" fillId="2" borderId="22" xfId="2" applyFont="1" applyBorder="1" applyAlignment="1">
      <alignment horizontal="center" wrapText="1"/>
    </xf>
    <xf numFmtId="0" fontId="3" fillId="2" borderId="22" xfId="2" applyFont="1" applyBorder="1" applyAlignment="1">
      <alignment horizontal="center"/>
    </xf>
    <xf numFmtId="0" fontId="8" fillId="7" borderId="24" xfId="7" applyBorder="1" applyAlignment="1">
      <alignment horizontal="left" vertical="center" wrapText="1"/>
    </xf>
    <xf numFmtId="0" fontId="0" fillId="0" borderId="4" xfId="0" applyBorder="1" applyAlignment="1"/>
    <xf numFmtId="0" fontId="0" fillId="0" borderId="0" xfId="0" applyAlignment="1"/>
    <xf numFmtId="0" fontId="0" fillId="0" borderId="13" xfId="0" applyBorder="1" applyAlignment="1"/>
    <xf numFmtId="0" fontId="0" fillId="0" borderId="0" xfId="0" applyBorder="1" applyAlignment="1"/>
    <xf numFmtId="0" fontId="0" fillId="0" borderId="15" xfId="0" applyBorder="1" applyAlignment="1"/>
    <xf numFmtId="0" fontId="0" fillId="0" borderId="16" xfId="0" applyBorder="1" applyAlignment="1"/>
    <xf numFmtId="0" fontId="12" fillId="13" borderId="0" xfId="4" applyFont="1" applyFill="1" applyBorder="1" applyAlignment="1">
      <alignment horizontal="center"/>
    </xf>
    <xf numFmtId="0" fontId="12" fillId="13" borderId="14" xfId="4" applyFont="1" applyFill="1" applyBorder="1" applyAlignment="1">
      <alignment horizontal="center"/>
    </xf>
  </cellXfs>
  <cellStyles count="13">
    <cellStyle name="20% - Accent1" xfId="7" builtinId="30"/>
    <cellStyle name="20% - Accent2" xfId="11" builtinId="34"/>
    <cellStyle name="60% - Accent2" xfId="9" builtinId="36"/>
    <cellStyle name="60% - Accent4" xfId="10" builtinId="44"/>
    <cellStyle name="60% - Accent5" xfId="12" builtinId="48"/>
    <cellStyle name="Accent1" xfId="2" builtinId="29"/>
    <cellStyle name="Accent2" xfId="3" builtinId="33"/>
    <cellStyle name="Accent3" xfId="4" builtinId="37"/>
    <cellStyle name="Accent5" xfId="5" builtinId="45"/>
    <cellStyle name="Accent6" xfId="6" builtinId="49"/>
    <cellStyle name="Calculation" xfId="8" builtinId="22"/>
    <cellStyle name="Hyperlink" xfId="1" builtinId="8"/>
    <cellStyle name="Normal" xfId="0" builtinId="0"/>
  </cellStyles>
  <dxfs count="9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Brent Mantooth" id="{B9B429E0-84A7-4B8B-99E6-C50710E80DEC}" userId="6ea42bb9e8cbd5cd"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3-05-13T20:39:36.80" personId="{B9B429E0-84A7-4B8B-99E6-C50710E80DEC}" id="{94422FFE-A9DC-48AB-BB91-5E0966CED3C4}">
    <text>Note: if have configurations that use this name and change it - it will 'break' the lookup and you will have to update the name in the configuration</text>
  </threadedComment>
  <threadedComment ref="B1" dT="2023-05-14T20:07:05.70" personId="{B9B429E0-84A7-4B8B-99E6-C50710E80DEC}" id="{4411AF05-9E96-4092-B819-349DBA678EFD}">
    <text>Provide the Length of your item here in mm</text>
  </threadedComment>
  <threadedComment ref="C1" dT="2023-05-14T20:07:46.54" personId="{B9B429E0-84A7-4B8B-99E6-C50710E80DEC}" id="{89FE365B-73BE-44E4-999B-CBE720D8653C}">
    <text>You can create as many categories as you want, it is the first element of the Drop Down Name and really helps with sorting.
Here is my logic
Spacer - has same tread SIZE on both sides
Adapter - has different thread size on each side
Shim - no threads just provides space
Cameras
Filter (drawers, EFW)
OAG
Reducers
Rotators
Tilt</text>
  </threadedComment>
  <threadedComment ref="D1" dT="2023-05-14T20:08:50.41" personId="{B9B429E0-84A7-4B8B-99E6-C50710E80DEC}" id="{2A3A92DD-CDB4-49A4-86E9-1F74DC756C8E}">
    <text>Provide the thread type or however the item connects - there is no front vs. back just make sure you provide both. I found it necessary to indicate gender of the thread to plan how things will assemble.</text>
  </threadedComment>
  <threadedComment ref="F1" dT="2023-05-14T20:10:43.66" personId="{B9B429E0-84A7-4B8B-99E6-C50710E80DEC}" id="{0D8E13CC-342A-4B0E-9D19-2CAEC839C115}">
    <text xml:space="preserve">This field will appear in the scope config sheet so you can select items for your optical train.  Format of the string is:
Category: Component [Length mm] / Interface1-Interface2
If you add extra rows of data, you may need to extend the formula down
</text>
  </threadedComment>
  <threadedComment ref="F1" dT="2023-05-14T20:11:55.07" personId="{B9B429E0-84A7-4B8B-99E6-C50710E80DEC}" id="{D65F993D-A87D-45C5-9B17-A287FDBE84BA}" parentId="{0D8E13CC-342A-4B0E-9D19-2CAEC839C115}">
    <text>When you do a data sort (menu Data-&gt;Sort) - I found the following worked the best for me
Category - ascending
Component - ascending</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25-01-25T14:24:09.42" personId="{B9B429E0-84A7-4B8B-99E6-C50710E80DEC}" id="{111B26F0-EE85-4C70-902D-056844CEFC9B}">
    <text>This will autopopulate all configurations on this sheet.
You can override this for each configuration if you want</text>
  </threadedComment>
  <threadedComment ref="E6" dT="2025-02-05T23:15:33.94" personId="{B9B429E0-84A7-4B8B-99E6-C50710E80DEC}" id="{0378789D-B66C-46FC-AAAE-1DE80FACD26C}">
    <text>https://www.cloudynights.com/documents/Understanding%20Resolution.pdf</text>
    <extLst>
      <x:ext xmlns:xltc2="http://schemas.microsoft.com/office/spreadsheetml/2020/threadedcomments2" uri="{F7C98A9C-CBB3-438F-8F68-D28B6AF4A901}">
        <xltc2:checksum>4210452656</xltc2:checksum>
        <xltc2:hyperlink startIndex="0" length="69" url="https://www.cloudynights.com/documents/Understanding%20Resolution.pdf"/>
      </x:ext>
    </extLst>
  </threadedComment>
  <threadedComment ref="E6" dT="2025-02-07T13:37:37.95" personId="{B9B429E0-84A7-4B8B-99E6-C50710E80DEC}" id="{4FD49BA3-2779-4F53-9B2D-8E9BFEC09766}" parentId="{0378789D-B66C-46FC-AAAE-1DE80FACD26C}">
    <text>Think of these values as the ‘ideal’ FWHM of a star if nothing else degrades resolution (for which seeing, guiding accuracy, and camera sampling all influence the final FWHM)</text>
  </threadedComment>
  <threadedComment ref="H6" dT="2025-02-05T23:15:33.94" personId="{B9B429E0-84A7-4B8B-99E6-C50710E80DEC}" id="{012FC09E-0558-4184-8EA0-94CC6408FF56}">
    <text>https://www.cloudynights.com/documents/Understanding%20Resolution.pdf</text>
    <extLst>
      <x:ext xmlns:xltc2="http://schemas.microsoft.com/office/spreadsheetml/2020/threadedcomments2" uri="{F7C98A9C-CBB3-438F-8F68-D28B6AF4A901}">
        <xltc2:checksum>4210452656</xltc2:checksum>
        <xltc2:hyperlink startIndex="0" length="69" url="https://www.cloudynights.com/documents/Understanding%20Resolution.pdf"/>
      </x:ext>
    </extLst>
  </threadedComment>
  <threadedComment ref="H6" dT="2025-02-07T13:37:37.95" personId="{B9B429E0-84A7-4B8B-99E6-C50710E80DEC}" id="{660BC42B-1219-4954-8028-78C8BACEB366}" parentId="{012FC09E-0558-4184-8EA0-94CC6408FF56}">
    <text>Think of these values as the ‘ideal’ FWHM of a star if nothing else degrades resolution (for which seeing, guiding accuracy, and camera sampling all influence the final FWHM)</text>
  </threadedComment>
  <threadedComment ref="K6" dT="2025-02-05T23:15:33.94" personId="{B9B429E0-84A7-4B8B-99E6-C50710E80DEC}" id="{5DFD3941-CED4-422A-BA0D-0694489406E7}">
    <text>https://www.cloudynights.com/documents/Understanding%20Resolution.pdf</text>
    <extLst>
      <x:ext xmlns:xltc2="http://schemas.microsoft.com/office/spreadsheetml/2020/threadedcomments2" uri="{F7C98A9C-CBB3-438F-8F68-D28B6AF4A901}">
        <xltc2:checksum>4210452656</xltc2:checksum>
        <xltc2:hyperlink startIndex="0" length="69" url="https://www.cloudynights.com/documents/Understanding%20Resolution.pdf"/>
      </x:ext>
    </extLst>
  </threadedComment>
  <threadedComment ref="K6" dT="2025-02-07T13:37:37.95" personId="{B9B429E0-84A7-4B8B-99E6-C50710E80DEC}" id="{15E7CC7E-0903-44B3-B022-9426EC3B2122}" parentId="{5DFD3941-CED4-422A-BA0D-0694489406E7}">
    <text>Think of these values as the ‘ideal’ FWHM of a star if nothing else degrades resolution (for which seeing, guiding accuracy, and camera sampling all influence the final FWHM)</text>
  </threadedComment>
  <threadedComment ref="N6" dT="2025-02-05T23:15:33.94" personId="{B9B429E0-84A7-4B8B-99E6-C50710E80DEC}" id="{9E61BF3A-AACE-467A-A5B6-A20C1DCBFE08}">
    <text>https://www.cloudynights.com/documents/Understanding%20Resolution.pdf</text>
    <extLst>
      <x:ext xmlns:xltc2="http://schemas.microsoft.com/office/spreadsheetml/2020/threadedcomments2" uri="{F7C98A9C-CBB3-438F-8F68-D28B6AF4A901}">
        <xltc2:checksum>4210452656</xltc2:checksum>
        <xltc2:hyperlink startIndex="0" length="69" url="https://www.cloudynights.com/documents/Understanding%20Resolution.pdf"/>
      </x:ext>
    </extLst>
  </threadedComment>
  <threadedComment ref="N6" dT="2025-02-07T13:37:37.95" personId="{B9B429E0-84A7-4B8B-99E6-C50710E80DEC}" id="{8ED2D84D-C274-4FFC-B2B6-A809F1DF96D9}" parentId="{9E61BF3A-AACE-467A-A5B6-A20C1DCBFE08}">
    <text>Think of these values as the ‘ideal’ FWHM of a star if nothing else degrades resolution (for which seeing, guiding accuracy, and camera sampling all influence the final FWHM)</text>
  </threadedComment>
  <threadedComment ref="Q6" dT="2025-02-05T23:15:33.94" personId="{B9B429E0-84A7-4B8B-99E6-C50710E80DEC}" id="{D34876CA-51FB-43F2-86B3-A4FC31E79CD2}">
    <text>https://www.cloudynights.com/documents/Understanding%20Resolution.pdf</text>
    <extLst>
      <x:ext xmlns:xltc2="http://schemas.microsoft.com/office/spreadsheetml/2020/threadedcomments2" uri="{F7C98A9C-CBB3-438F-8F68-D28B6AF4A901}">
        <xltc2:checksum>4210452656</xltc2:checksum>
        <xltc2:hyperlink startIndex="0" length="69" url="https://www.cloudynights.com/documents/Understanding%20Resolution.pdf"/>
      </x:ext>
    </extLst>
  </threadedComment>
  <threadedComment ref="Q6" dT="2025-02-07T13:37:37.95" personId="{B9B429E0-84A7-4B8B-99E6-C50710E80DEC}" id="{A7972351-1D5F-4969-B870-D7BC45F76CA4}" parentId="{D34876CA-51FB-43F2-86B3-A4FC31E79CD2}">
    <text>Think of these values as the ‘ideal’ FWHM of a star if nothing else degrades resolution (for which seeing, guiding accuracy, and camera sampling all influence the final FWHM)</text>
  </threadedComment>
  <threadedComment ref="T6" dT="2025-02-05T23:15:33.94" personId="{B9B429E0-84A7-4B8B-99E6-C50710E80DEC}" id="{8615AD97-5A26-4932-BDAD-F1CB06028E81}">
    <text>https://www.cloudynights.com/documents/Understanding%20Resolution.pdf</text>
    <extLst>
      <x:ext xmlns:xltc2="http://schemas.microsoft.com/office/spreadsheetml/2020/threadedcomments2" uri="{F7C98A9C-CBB3-438F-8F68-D28B6AF4A901}">
        <xltc2:checksum>4210452656</xltc2:checksum>
        <xltc2:hyperlink startIndex="0" length="69" url="https://www.cloudynights.com/documents/Understanding%20Resolution.pdf"/>
      </x:ext>
    </extLst>
  </threadedComment>
  <threadedComment ref="T6" dT="2025-02-07T13:37:37.95" personId="{B9B429E0-84A7-4B8B-99E6-C50710E80DEC}" id="{46E87EBB-F817-4BED-AF85-8494687366F3}" parentId="{8615AD97-5A26-4932-BDAD-F1CB06028E81}">
    <text>Think of these values as the ‘ideal’ FWHM of a star if nothing else degrades resolution (for which seeing, guiding accuracy, and camera sampling all influence the final FWHM)</text>
  </threadedComment>
  <threadedComment ref="W6" dT="2025-02-05T23:15:33.94" personId="{B9B429E0-84A7-4B8B-99E6-C50710E80DEC}" id="{41D33E2B-40AD-459F-ABCE-E98CDB5EB98D}">
    <text>https://www.cloudynights.com/documents/Understanding%20Resolution.pdf</text>
    <extLst>
      <x:ext xmlns:xltc2="http://schemas.microsoft.com/office/spreadsheetml/2020/threadedcomments2" uri="{F7C98A9C-CBB3-438F-8F68-D28B6AF4A901}">
        <xltc2:checksum>4210452656</xltc2:checksum>
        <xltc2:hyperlink startIndex="0" length="69" url="https://www.cloudynights.com/documents/Understanding%20Resolution.pdf"/>
      </x:ext>
    </extLst>
  </threadedComment>
  <threadedComment ref="W6" dT="2025-02-07T13:37:37.95" personId="{B9B429E0-84A7-4B8B-99E6-C50710E80DEC}" id="{FE0ED10C-33AA-4FAC-A9BB-5CEC6857CD09}" parentId="{41D33E2B-40AD-459F-ABCE-E98CDB5EB98D}">
    <text>Think of these values as the ‘ideal’ FWHM of a star if nothing else degrades resolution (for which seeing, guiding accuracy, and camera sampling all influence the final FWHM)</text>
  </threadedComment>
  <threadedComment ref="Z6" dT="2025-02-05T23:15:33.94" personId="{B9B429E0-84A7-4B8B-99E6-C50710E80DEC}" id="{00CFE827-2CE6-4AD1-9E8E-D2D9E63846B3}">
    <text>https://www.cloudynights.com/documents/Understanding%20Resolution.pdf</text>
    <extLst>
      <x:ext xmlns:xltc2="http://schemas.microsoft.com/office/spreadsheetml/2020/threadedcomments2" uri="{F7C98A9C-CBB3-438F-8F68-D28B6AF4A901}">
        <xltc2:checksum>4210452656</xltc2:checksum>
        <xltc2:hyperlink startIndex="0" length="69" url="https://www.cloudynights.com/documents/Understanding%20Resolution.pdf"/>
      </x:ext>
    </extLst>
  </threadedComment>
  <threadedComment ref="Z6" dT="2025-02-07T13:37:37.95" personId="{B9B429E0-84A7-4B8B-99E6-C50710E80DEC}" id="{3E004D70-2188-4DF5-8967-13B5675C4F0A}" parentId="{00CFE827-2CE6-4AD1-9E8E-D2D9E63846B3}">
    <text>Think of these values as the ‘ideal’ FWHM of a star if nothing else degrades resolution (for which seeing, guiding accuracy, and camera sampling all influence the final FWHM)</text>
  </threadedComment>
  <threadedComment ref="AC6" dT="2025-02-05T23:15:33.94" personId="{B9B429E0-84A7-4B8B-99E6-C50710E80DEC}" id="{B2850356-F9F0-4358-9C7B-4962E80852C4}">
    <text>https://www.cloudynights.com/documents/Understanding%20Resolution.pdf</text>
    <extLst>
      <x:ext xmlns:xltc2="http://schemas.microsoft.com/office/spreadsheetml/2020/threadedcomments2" uri="{F7C98A9C-CBB3-438F-8F68-D28B6AF4A901}">
        <xltc2:checksum>4210452656</xltc2:checksum>
        <xltc2:hyperlink startIndex="0" length="69" url="https://www.cloudynights.com/documents/Understanding%20Resolution.pdf"/>
      </x:ext>
    </extLst>
  </threadedComment>
  <threadedComment ref="AC6" dT="2025-02-07T13:37:37.95" personId="{B9B429E0-84A7-4B8B-99E6-C50710E80DEC}" id="{1427B7D3-2B76-483A-9CC7-E35C09BF3535}" parentId="{B2850356-F9F0-4358-9C7B-4962E80852C4}">
    <text>Think of these values as the ‘ideal’ FWHM of a star if nothing else degrades resolution (for which seeing, guiding accuracy, and camera sampling all influence the final FWHM)</text>
  </threadedComment>
  <threadedComment ref="AF6" dT="2025-02-05T23:15:33.94" personId="{B9B429E0-84A7-4B8B-99E6-C50710E80DEC}" id="{9469E57E-CA36-4097-B90C-7C0B1E2907F0}">
    <text>https://www.cloudynights.com/documents/Understanding%20Resolution.pdf</text>
    <extLst>
      <x:ext xmlns:xltc2="http://schemas.microsoft.com/office/spreadsheetml/2020/threadedcomments2" uri="{F7C98A9C-CBB3-438F-8F68-D28B6AF4A901}">
        <xltc2:checksum>4210452656</xltc2:checksum>
        <xltc2:hyperlink startIndex="0" length="69" url="https://www.cloudynights.com/documents/Understanding%20Resolution.pdf"/>
      </x:ext>
    </extLst>
  </threadedComment>
  <threadedComment ref="AF6" dT="2025-02-07T13:37:37.95" personId="{B9B429E0-84A7-4B8B-99E6-C50710E80DEC}" id="{0F2E6686-48DD-4F68-94C2-3766053FA8A9}" parentId="{9469E57E-CA36-4097-B90C-7C0B1E2907F0}">
    <text>Think of these values as the ‘ideal’ FWHM of a star if nothing else degrades resolution (for which seeing, guiding accuracy, and camera sampling all influence the final FWHM)</text>
  </threadedComment>
  <threadedComment ref="A8" dT="2025-01-25T14:36:35.46" personId="{B9B429E0-84A7-4B8B-99E6-C50710E80DEC}" id="{B2F8B788-688F-40FB-98F9-7C376C5B0675}">
    <text>The short version guide to what resolution you want is here
https://www.highpointscientific.com/astronomy-hub/post/astro-photography-guides/undersampling-and-oversampling-in-astrophotography
go to cloudy nights for the debates!☺️</text>
    <extLst>
      <x:ext xmlns:xltc2="http://schemas.microsoft.com/office/spreadsheetml/2020/threadedcomments2" uri="{F7C98A9C-CBB3-438F-8F68-D28B6AF4A901}">
        <xltc2:checksum>4165211824</xltc2:checksum>
        <xltc2:hyperlink startIndex="60" length="130" url="https://www.highpointscientific.com/astronomy-hub/post/astro-photography-guides/undersampling-and-oversampling-in-astrophotography"/>
      </x:ext>
    </extLst>
  </threadedComment>
  <threadedComment ref="E8" dT="2025-02-07T12:48:44.39" personId="{B9B429E0-84A7-4B8B-99E6-C50710E80DEC}" id="{436ED047-19E0-4CDB-99F6-5A74FADACDC3}">
    <text>Dawes and Rayleigh are about optical resolution of the telescope. Limits apply only to stars of the same visual magnitude and spectral type. They both allow the user to see a notch between two stars – not a completely black space.</text>
  </threadedComment>
  <threadedComment ref="H8" dT="2025-02-07T12:48:44.39" personId="{B9B429E0-84A7-4B8B-99E6-C50710E80DEC}" id="{BDC1D25E-7745-4197-A779-599EA8AA03E2}">
    <text>Dawes and Rayleigh are about optical resolution of the telescope. Limits apply only to stars of the same visual magnitude and spectral type. They both allow the user to see a notch between two stars – not a completely black space.</text>
  </threadedComment>
  <threadedComment ref="K8" dT="2025-02-07T12:48:44.39" personId="{B9B429E0-84A7-4B8B-99E6-C50710E80DEC}" id="{B3EADA55-A5BF-4100-9A2B-B6116918952F}">
    <text>Dawes and Rayleigh are about optical resolution of the telescope. Limits apply only to stars of the same visual magnitude and spectral type. They both allow the user to see a notch between two stars – not a completely black space.</text>
  </threadedComment>
  <threadedComment ref="N8" dT="2025-02-07T12:48:44.39" personId="{B9B429E0-84A7-4B8B-99E6-C50710E80DEC}" id="{10CC69A1-4EE2-41D9-B647-508C8269466B}">
    <text>Dawes and Rayleigh are about optical resolution of the telescope. Limits apply only to stars of the same visual magnitude and spectral type. They both allow the user to see a notch between two stars – not a completely black space.</text>
  </threadedComment>
  <threadedComment ref="Q8" dT="2025-02-07T12:48:44.39" personId="{B9B429E0-84A7-4B8B-99E6-C50710E80DEC}" id="{64C48C8E-8F3B-4408-9B55-832475F9E85C}">
    <text>Dawes and Rayleigh are about optical resolution of the telescope. Limits apply only to stars of the same visual magnitude and spectral type. They both allow the user to see a notch between two stars – not a completely black space.</text>
  </threadedComment>
  <threadedComment ref="T8" dT="2025-02-07T12:48:44.39" personId="{B9B429E0-84A7-4B8B-99E6-C50710E80DEC}" id="{7DD5DD2A-05EE-4256-9EBA-FBF7EC385D7A}">
    <text>Dawes and Rayleigh are about optical resolution of the telescope. Limits apply only to stars of the same visual magnitude and spectral type. They both allow the user to see a notch between two stars – not a completely black space.</text>
  </threadedComment>
  <threadedComment ref="W8" dT="2025-02-07T12:48:44.39" personId="{B9B429E0-84A7-4B8B-99E6-C50710E80DEC}" id="{8CEA3B42-BC3F-4A61-94E1-C56E300F8192}">
    <text>Dawes and Rayleigh are about optical resolution of the telescope. Limits apply only to stars of the same visual magnitude and spectral type. They both allow the user to see a notch between two stars – not a completely black space.</text>
  </threadedComment>
  <threadedComment ref="Z8" dT="2025-02-07T12:48:44.39" personId="{B9B429E0-84A7-4B8B-99E6-C50710E80DEC}" id="{5AAA995A-A53E-4317-A284-1A02DF78E1E3}">
    <text>Dawes and Rayleigh are about optical resolution of the telescope. Limits apply only to stars of the same visual magnitude and spectral type. They both allow the user to see a notch between two stars – not a completely black space.</text>
  </threadedComment>
  <threadedComment ref="AC8" dT="2025-02-07T12:48:44.39" personId="{B9B429E0-84A7-4B8B-99E6-C50710E80DEC}" id="{0CFCCFC3-8EA2-44EF-8369-E6FA223644CF}">
    <text>Dawes and Rayleigh are about optical resolution of the telescope. Limits apply only to stars of the same visual magnitude and spectral type. They both allow the user to see a notch between two stars – not a completely black space.</text>
  </threadedComment>
  <threadedComment ref="AF8" dT="2025-02-07T12:48:44.39" personId="{B9B429E0-84A7-4B8B-99E6-C50710E80DEC}" id="{BEEC83E1-FEF4-479E-949A-EC203B300F18}">
    <text>Dawes and Rayleigh are about optical resolution of the telescope. Limits apply only to stars of the same visual magnitude and spectral type. They both allow the user to see a notch between two stars – not a completely black space.</text>
  </threadedComment>
  <threadedComment ref="E10" dT="2025-02-07T13:08:37.14" personId="{B9B429E0-84A7-4B8B-99E6-C50710E80DEC}" id="{FEFE66A4-B6D6-4F97-9C02-E361CE677591}">
    <text>Camera Sampling = 2*Binned pixel resolution
Video with great overview and demonstration from James Lamb - what resolution should you target?
https://www.youtube.com/watch?v=H-cAbF25gcI</text>
    <extLst>
      <x:ext xmlns:xltc2="http://schemas.microsoft.com/office/spreadsheetml/2020/threadedcomments2" uri="{F7C98A9C-CBB3-438F-8F68-D28B6AF4A901}">
        <xltc2:checksum>2862848605</xltc2:checksum>
        <xltc2:hyperlink startIndex="141" length="43" url="https://www.youtube.com/watch?v=H-cAbF25gcI"/>
      </x:ext>
    </extLst>
  </threadedComment>
  <threadedComment ref="H10" dT="2025-02-07T13:08:37.14" personId="{B9B429E0-84A7-4B8B-99E6-C50710E80DEC}" id="{85305EC7-4009-4AAA-81DA-4C5AA7E296B2}">
    <text>Camera Sampling = 2*Binned pixel resolution
Video with great overview and demonstration from James Lamb - what resolution should you target?
https://www.youtube.com/watch?v=H-cAbF25gcI</text>
    <extLst>
      <x:ext xmlns:xltc2="http://schemas.microsoft.com/office/spreadsheetml/2020/threadedcomments2" uri="{F7C98A9C-CBB3-438F-8F68-D28B6AF4A901}">
        <xltc2:checksum>2862848605</xltc2:checksum>
        <xltc2:hyperlink startIndex="141" length="43" url="https://www.youtube.com/watch?v=H-cAbF25gcI"/>
      </x:ext>
    </extLst>
  </threadedComment>
  <threadedComment ref="K10" dT="2025-02-07T13:08:37.14" personId="{B9B429E0-84A7-4B8B-99E6-C50710E80DEC}" id="{DDF06C14-1A62-4FE9-913F-DDD9C30DD16F}">
    <text>Camera Sampling = 2*Binned pixel resolution
Video with great overview and demonstration from James Lamb - what resolution should you target?
https://www.youtube.com/watch?v=H-cAbF25gcI</text>
    <extLst>
      <x:ext xmlns:xltc2="http://schemas.microsoft.com/office/spreadsheetml/2020/threadedcomments2" uri="{F7C98A9C-CBB3-438F-8F68-D28B6AF4A901}">
        <xltc2:checksum>2862848605</xltc2:checksum>
        <xltc2:hyperlink startIndex="141" length="43" url="https://www.youtube.com/watch?v=H-cAbF25gcI"/>
      </x:ext>
    </extLst>
  </threadedComment>
  <threadedComment ref="N10" dT="2025-02-07T13:08:37.14" personId="{B9B429E0-84A7-4B8B-99E6-C50710E80DEC}" id="{4D50B3B6-A3D7-4B04-84FD-E83AAB41F423}">
    <text>Camera Sampling = 2*Binned pixel resolution
Video with great overview and demonstration from James Lamb - what resolution should you target?
https://www.youtube.com/watch?v=H-cAbF25gcI</text>
    <extLst>
      <x:ext xmlns:xltc2="http://schemas.microsoft.com/office/spreadsheetml/2020/threadedcomments2" uri="{F7C98A9C-CBB3-438F-8F68-D28B6AF4A901}">
        <xltc2:checksum>2862848605</xltc2:checksum>
        <xltc2:hyperlink startIndex="141" length="43" url="https://www.youtube.com/watch?v=H-cAbF25gcI"/>
      </x:ext>
    </extLst>
  </threadedComment>
  <threadedComment ref="Q10" dT="2025-02-07T13:08:37.14" personId="{B9B429E0-84A7-4B8B-99E6-C50710E80DEC}" id="{B1E25E0C-52A8-4FBD-B82E-45720EDFF92D}">
    <text>Camera Sampling = 2*Binned pixel resolution
Video with great overview and demonstration from James Lamb - what resolution should you target?
https://www.youtube.com/watch?v=H-cAbF25gcI</text>
    <extLst>
      <x:ext xmlns:xltc2="http://schemas.microsoft.com/office/spreadsheetml/2020/threadedcomments2" uri="{F7C98A9C-CBB3-438F-8F68-D28B6AF4A901}">
        <xltc2:checksum>2862848605</xltc2:checksum>
        <xltc2:hyperlink startIndex="141" length="43" url="https://www.youtube.com/watch?v=H-cAbF25gcI"/>
      </x:ext>
    </extLst>
  </threadedComment>
  <threadedComment ref="T10" dT="2025-02-07T13:08:37.14" personId="{B9B429E0-84A7-4B8B-99E6-C50710E80DEC}" id="{9C55AE95-3F5F-47A3-B72B-9771301FD5D7}">
    <text>Camera Sampling = 2*Binned pixel resolution
Video with great overview and demonstration from James Lamb - what resolution should you target?
https://www.youtube.com/watch?v=H-cAbF25gcI</text>
    <extLst>
      <x:ext xmlns:xltc2="http://schemas.microsoft.com/office/spreadsheetml/2020/threadedcomments2" uri="{F7C98A9C-CBB3-438F-8F68-D28B6AF4A901}">
        <xltc2:checksum>2862848605</xltc2:checksum>
        <xltc2:hyperlink startIndex="141" length="43" url="https://www.youtube.com/watch?v=H-cAbF25gcI"/>
      </x:ext>
    </extLst>
  </threadedComment>
  <threadedComment ref="W10" dT="2025-02-07T13:08:37.14" personId="{B9B429E0-84A7-4B8B-99E6-C50710E80DEC}" id="{1E596964-4A26-4CDD-98E3-F60FD476DB8C}">
    <text>Camera Sampling = 2*Binned pixel resolution
Video with great overview and demonstration from James Lamb - what resolution should you target?
https://www.youtube.com/watch?v=H-cAbF25gcI</text>
    <extLst>
      <x:ext xmlns:xltc2="http://schemas.microsoft.com/office/spreadsheetml/2020/threadedcomments2" uri="{F7C98A9C-CBB3-438F-8F68-D28B6AF4A901}">
        <xltc2:checksum>2862848605</xltc2:checksum>
        <xltc2:hyperlink startIndex="141" length="43" url="https://www.youtube.com/watch?v=H-cAbF25gcI"/>
      </x:ext>
    </extLst>
  </threadedComment>
  <threadedComment ref="Z10" dT="2025-02-07T13:08:37.14" personId="{B9B429E0-84A7-4B8B-99E6-C50710E80DEC}" id="{B86C5300-B738-4436-8EED-B3CCF8929E78}">
    <text>Camera Sampling = 2*Binned pixel resolution
Video with great overview and demonstration from James Lamb - what resolution should you target?
https://www.youtube.com/watch?v=H-cAbF25gcI</text>
    <extLst>
      <x:ext xmlns:xltc2="http://schemas.microsoft.com/office/spreadsheetml/2020/threadedcomments2" uri="{F7C98A9C-CBB3-438F-8F68-D28B6AF4A901}">
        <xltc2:checksum>2862848605</xltc2:checksum>
        <xltc2:hyperlink startIndex="141" length="43" url="https://www.youtube.com/watch?v=H-cAbF25gcI"/>
      </x:ext>
    </extLst>
  </threadedComment>
  <threadedComment ref="AC10" dT="2025-02-07T13:08:37.14" personId="{B9B429E0-84A7-4B8B-99E6-C50710E80DEC}" id="{BFAA2B8A-5756-4CC7-A909-A7600AD3D5E7}">
    <text>Camera Sampling = 2*Binned pixel resolution
Video with great overview and demonstration from James Lamb - what resolution should you target?
https://www.youtube.com/watch?v=H-cAbF25gcI</text>
    <extLst>
      <x:ext xmlns:xltc2="http://schemas.microsoft.com/office/spreadsheetml/2020/threadedcomments2" uri="{F7C98A9C-CBB3-438F-8F68-D28B6AF4A901}">
        <xltc2:checksum>2862848605</xltc2:checksum>
        <xltc2:hyperlink startIndex="141" length="43" url="https://www.youtube.com/watch?v=H-cAbF25gcI"/>
      </x:ext>
    </extLst>
  </threadedComment>
  <threadedComment ref="AF10" dT="2025-02-07T13:08:37.14" personId="{B9B429E0-84A7-4B8B-99E6-C50710E80DEC}" id="{FCE0705F-062A-460F-BEAA-6F0BC341DA1E}">
    <text>Camera Sampling = 2*Binned pixel resolution
Video with great overview and demonstration from James Lamb - what resolution should you target?
https://www.youtube.com/watch?v=H-cAbF25gcI</text>
    <extLst>
      <x:ext xmlns:xltc2="http://schemas.microsoft.com/office/spreadsheetml/2020/threadedcomments2" uri="{F7C98A9C-CBB3-438F-8F68-D28B6AF4A901}">
        <xltc2:checksum>2862848605</xltc2:checksum>
        <xltc2:hyperlink startIndex="141" length="43" url="https://www.youtube.com/watch?v=H-cAbF25gcI"/>
      </x:ext>
    </extLst>
  </threadedComment>
  <threadedComment ref="E12" dT="2025-02-07T13:25:07.23" personId="{B9B429E0-84A7-4B8B-99E6-C50710E80DEC}" id="{0976737D-5B1F-450F-AC3E-5687BCD9B823}">
    <text>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ext>
    <extLst>
      <x:ext xmlns:xltc2="http://schemas.microsoft.com/office/spreadsheetml/2020/threadedcomments2" uri="{F7C98A9C-CBB3-438F-8F68-D28B6AF4A901}">
        <xltc2:checksum>3102726174</xltc2:checksum>
        <xltc2:hyperlink startIndex="708" length="51" url="https://astronomy.tools/calculators/ccd_suitability"/>
      </x:ext>
    </extLst>
  </threadedComment>
  <threadedComment ref="H12" dT="2025-02-07T13:25:07.23" personId="{B9B429E0-84A7-4B8B-99E6-C50710E80DEC}" id="{52E3011F-4D5E-42F4-A985-9C39C8F6CDF6}">
    <text>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ext>
    <extLst>
      <x:ext xmlns:xltc2="http://schemas.microsoft.com/office/spreadsheetml/2020/threadedcomments2" uri="{F7C98A9C-CBB3-438F-8F68-D28B6AF4A901}">
        <xltc2:checksum>3102726174</xltc2:checksum>
        <xltc2:hyperlink startIndex="708" length="51" url="https://astronomy.tools/calculators/ccd_suitability"/>
      </x:ext>
    </extLst>
  </threadedComment>
  <threadedComment ref="K12" dT="2025-02-07T13:25:07.23" personId="{B9B429E0-84A7-4B8B-99E6-C50710E80DEC}" id="{A7B5DE81-D30E-4188-9F6F-A6A762011517}">
    <text>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ext>
    <extLst>
      <x:ext xmlns:xltc2="http://schemas.microsoft.com/office/spreadsheetml/2020/threadedcomments2" uri="{F7C98A9C-CBB3-438F-8F68-D28B6AF4A901}">
        <xltc2:checksum>3102726174</xltc2:checksum>
        <xltc2:hyperlink startIndex="708" length="51" url="https://astronomy.tools/calculators/ccd_suitability"/>
      </x:ext>
    </extLst>
  </threadedComment>
  <threadedComment ref="N12" dT="2025-02-07T13:25:07.23" personId="{B9B429E0-84A7-4B8B-99E6-C50710E80DEC}" id="{12F91DC0-488D-4FD4-9B42-D7D6F8937259}">
    <text>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ext>
    <extLst>
      <x:ext xmlns:xltc2="http://schemas.microsoft.com/office/spreadsheetml/2020/threadedcomments2" uri="{F7C98A9C-CBB3-438F-8F68-D28B6AF4A901}">
        <xltc2:checksum>3102726174</xltc2:checksum>
        <xltc2:hyperlink startIndex="708" length="51" url="https://astronomy.tools/calculators/ccd_suitability"/>
      </x:ext>
    </extLst>
  </threadedComment>
  <threadedComment ref="Q12" dT="2025-02-07T13:25:07.23" personId="{B9B429E0-84A7-4B8B-99E6-C50710E80DEC}" id="{25BEBB1C-AA20-4E77-8C20-0414B34D2EA3}">
    <text>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ext>
    <extLst>
      <x:ext xmlns:xltc2="http://schemas.microsoft.com/office/spreadsheetml/2020/threadedcomments2" uri="{F7C98A9C-CBB3-438F-8F68-D28B6AF4A901}">
        <xltc2:checksum>3102726174</xltc2:checksum>
        <xltc2:hyperlink startIndex="708" length="51" url="https://astronomy.tools/calculators/ccd_suitability"/>
      </x:ext>
    </extLst>
  </threadedComment>
  <threadedComment ref="T12" dT="2025-02-07T13:25:07.23" personId="{B9B429E0-84A7-4B8B-99E6-C50710E80DEC}" id="{A672D0ED-3FD9-4D5F-9DE4-4606D8258B3F}">
    <text>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ext>
    <extLst>
      <x:ext xmlns:xltc2="http://schemas.microsoft.com/office/spreadsheetml/2020/threadedcomments2" uri="{F7C98A9C-CBB3-438F-8F68-D28B6AF4A901}">
        <xltc2:checksum>3102726174</xltc2:checksum>
        <xltc2:hyperlink startIndex="708" length="51" url="https://astronomy.tools/calculators/ccd_suitability"/>
      </x:ext>
    </extLst>
  </threadedComment>
  <threadedComment ref="W12" dT="2025-02-07T13:25:07.23" personId="{B9B429E0-84A7-4B8B-99E6-C50710E80DEC}" id="{D3864185-8C9D-4525-AC93-DE769D3FCFC9}">
    <text>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ext>
    <extLst>
      <x:ext xmlns:xltc2="http://schemas.microsoft.com/office/spreadsheetml/2020/threadedcomments2" uri="{F7C98A9C-CBB3-438F-8F68-D28B6AF4A901}">
        <xltc2:checksum>3102726174</xltc2:checksum>
        <xltc2:hyperlink startIndex="708" length="51" url="https://astronomy.tools/calculators/ccd_suitability"/>
      </x:ext>
    </extLst>
  </threadedComment>
  <threadedComment ref="Z12" dT="2025-02-07T13:25:07.23" personId="{B9B429E0-84A7-4B8B-99E6-C50710E80DEC}" id="{F37132C5-72DE-43BE-9C6B-63FB0039993B}">
    <text>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ext>
    <extLst>
      <x:ext xmlns:xltc2="http://schemas.microsoft.com/office/spreadsheetml/2020/threadedcomments2" uri="{F7C98A9C-CBB3-438F-8F68-D28B6AF4A901}">
        <xltc2:checksum>3102726174</xltc2:checksum>
        <xltc2:hyperlink startIndex="708" length="51" url="https://astronomy.tools/calculators/ccd_suitability"/>
      </x:ext>
    </extLst>
  </threadedComment>
  <threadedComment ref="AC12" dT="2025-02-07T13:25:07.23" personId="{B9B429E0-84A7-4B8B-99E6-C50710E80DEC}" id="{6533FF6C-CC3F-4F8D-A6A3-11AE544516BA}">
    <text>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ext>
    <extLst>
      <x:ext xmlns:xltc2="http://schemas.microsoft.com/office/spreadsheetml/2020/threadedcomments2" uri="{F7C98A9C-CBB3-438F-8F68-D28B6AF4A901}">
        <xltc2:checksum>3102726174</xltc2:checksum>
        <xltc2:hyperlink startIndex="708" length="51" url="https://astronomy.tools/calculators/ccd_suitability"/>
      </x:ext>
    </extLst>
  </threadedComment>
  <threadedComment ref="AF12" dT="2025-02-07T13:25:07.23" personId="{B9B429E0-84A7-4B8B-99E6-C50710E80DEC}" id="{88E7A191-4E1D-4130-B7EA-62D7C0924D46}">
    <text>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ext>
    <extLst>
      <x:ext xmlns:xltc2="http://schemas.microsoft.com/office/spreadsheetml/2020/threadedcomments2" uri="{F7C98A9C-CBB3-438F-8F68-D28B6AF4A901}">
        <xltc2:checksum>3102726174</xltc2:checksum>
        <xltc2:hyperlink startIndex="708" length="51" url="https://astronomy.tools/calculators/ccd_suitability"/>
      </x:ext>
    </extLst>
  </threadedComment>
  <threadedComment ref="C14" dT="2023-02-18T21:18:31.32" personId="{B9B429E0-84A7-4B8B-99E6-C50710E80DEC}" id="{25815F14-5491-4CE7-8375-5312879F472F}">
    <text>Filters have a different index of refraction than air and extend the required back focal distance, offset varies with filter thickness and material.  Different filters may have different optical thickness values.</text>
  </threadedComment>
  <threadedComment ref="E14" dT="2025-02-07T13:44:09.64" personId="{B9B429E0-84A7-4B8B-99E6-C50710E80DEC}" id="{C78FCB71-5671-4C6F-B0E8-3FE935608F8C}">
    <text>The max of Dawes, Rayleigh, and Nyquist (whichever is the limiting case).
Theoretical FWHM of stars should be close to this value.
Actual FWHM may be larger due to seeing and guiding error.</text>
  </threadedComment>
  <threadedComment ref="F14" dT="2023-02-18T21:18:31.32" personId="{B9B429E0-84A7-4B8B-99E6-C50710E80DEC}" id="{F3DD5781-0166-47CE-BBF7-6FDDFC8BEE32}">
    <text>Filters have a different index of refraction than air and extend the required back focal distance, offset varies with filter thickness and material.  Different filters may have different optical thickness values.</text>
  </threadedComment>
  <threadedComment ref="H14" dT="2025-02-07T13:44:09.64" personId="{B9B429E0-84A7-4B8B-99E6-C50710E80DEC}" id="{7877BD45-7442-42F2-BFC0-3BE39F00A1D9}">
    <text>The max of Dawes, Rayleigh, and Nyquist (whichever is the limiting case).
Theoretical FWHM of stars should be close to this value.
Actual FWHM may be larger due to seeing and guiding error.</text>
  </threadedComment>
  <threadedComment ref="I14" dT="2023-02-18T21:18:31.32" personId="{B9B429E0-84A7-4B8B-99E6-C50710E80DEC}" id="{4CBC61BE-9878-479C-8FAF-8D6FF0A1F9CD}">
    <text>Filters have a different index of refraction than air and extend the required back focal distance, offset varies with filter thickness and material.  Different filters may have different optical thickness values.</text>
  </threadedComment>
  <threadedComment ref="K14" dT="2025-02-07T13:44:09.64" personId="{B9B429E0-84A7-4B8B-99E6-C50710E80DEC}" id="{2F3C54C2-537B-41A9-9AA5-39C7B81044BE}">
    <text>The max of Dawes, Rayleigh, and Nyquist (whichever is the limiting case).
Theoretical FWHM of stars should be close to this value.
Actual FWHM may be larger due to seeing and guiding error.</text>
  </threadedComment>
  <threadedComment ref="L14" dT="2023-02-18T21:18:31.32" personId="{B9B429E0-84A7-4B8B-99E6-C50710E80DEC}" id="{3EFE6F1C-7E8D-4A2F-B200-26A6A28C95ED}">
    <text>Filters have a different index of refraction than air and extend the required back focal distance, offset varies with filter thickness and material.  Different filters may have different optical thickness values.</text>
  </threadedComment>
  <threadedComment ref="N14" dT="2025-02-07T13:44:09.64" personId="{B9B429E0-84A7-4B8B-99E6-C50710E80DEC}" id="{942C9626-A3FF-49C4-A5A3-C15D33F1C5BE}">
    <text>The max of Dawes, Rayleigh, and Nyquist (whichever is the limiting case).
Theoretical FWHM of stars should be close to this value.
Actual FWHM may be larger due to seeing and guiding error.</text>
  </threadedComment>
  <threadedComment ref="O14" dT="2023-02-18T21:18:31.32" personId="{B9B429E0-84A7-4B8B-99E6-C50710E80DEC}" id="{129BE100-E16D-4205-B359-6E26DA48A264}">
    <text>Filters have a different index of refraction than air and extend the required back focal distance, offset varies with filter thickness and material.  Different filters may have different optical thickness values.</text>
  </threadedComment>
  <threadedComment ref="Q14" dT="2025-02-07T13:44:09.64" personId="{B9B429E0-84A7-4B8B-99E6-C50710E80DEC}" id="{AC6F7534-CF59-4246-A4F9-B9A022A5D992}">
    <text>The max of Dawes, Rayleigh, and Nyquist (whichever is the limiting case).
Theoretical FWHM of stars should be close to this value.
Actual FWHM may be larger due to seeing and guiding error.</text>
  </threadedComment>
  <threadedComment ref="R14" dT="2023-02-18T21:18:31.32" personId="{B9B429E0-84A7-4B8B-99E6-C50710E80DEC}" id="{B670FF81-58B7-422F-975E-0AD3FB48327A}">
    <text>Filters have a different index of refraction than air and extend the required back focal distance, offset varies with filter thickness and material.  Different filters may have different optical thickness values.</text>
  </threadedComment>
  <threadedComment ref="T14" dT="2025-02-07T13:44:09.64" personId="{B9B429E0-84A7-4B8B-99E6-C50710E80DEC}" id="{46236142-1176-48B8-BC80-E4F8D9DF6407}">
    <text>The max of Dawes, Rayleigh, and Nyquist (whichever is the limiting case).
Theoretical FWHM of stars should be close to this value.
Actual FWHM may be larger due to seeing and guiding error.</text>
  </threadedComment>
  <threadedComment ref="U14" dT="2023-02-18T21:18:31.32" personId="{B9B429E0-84A7-4B8B-99E6-C50710E80DEC}" id="{870B2688-99F6-4465-9C26-8AEC3D8FE3B0}">
    <text>Filters have a different index of refraction than air and extend the required back focal distance, offset varies with filter thickness and material.  Different filters may have different optical thickness values.</text>
  </threadedComment>
  <threadedComment ref="W14" dT="2025-02-07T13:44:09.64" personId="{B9B429E0-84A7-4B8B-99E6-C50710E80DEC}" id="{643C480C-4702-456B-A031-F92F9B591F14}">
    <text>The max of Dawes, Rayleigh, and Nyquist (whichever is the limiting case).
Theoretical FWHM of stars should be close to this value.
Actual FWHM may be larger due to seeing and guiding error.</text>
  </threadedComment>
  <threadedComment ref="X14" dT="2023-02-18T21:18:31.32" personId="{B9B429E0-84A7-4B8B-99E6-C50710E80DEC}" id="{E746A68C-6C6E-439B-B76B-EF7AEDD892E1}">
    <text>Filters have a different index of refraction than air and extend the required back focal distance, offset varies with filter thickness and material.  Different filters may have different optical thickness values.</text>
  </threadedComment>
  <threadedComment ref="Z14" dT="2025-02-07T13:44:09.64" personId="{B9B429E0-84A7-4B8B-99E6-C50710E80DEC}" id="{234AF4F2-191F-49AF-914C-B77A4C4CB600}">
    <text>The max of Dawes, Rayleigh, and Nyquist (whichever is the limiting case).
Theoretical FWHM of stars should be close to this value.
Actual FWHM may be larger due to seeing and guiding error.</text>
  </threadedComment>
  <threadedComment ref="AA14" dT="2023-02-18T21:18:31.32" personId="{B9B429E0-84A7-4B8B-99E6-C50710E80DEC}" id="{4DC38F81-5C0E-4200-A6E0-15F4B7701748}">
    <text>Filters have a different index of refraction than air and extend the required back focal distance, offset varies with filter thickness and material.  Different filters may have different optical thickness values.</text>
  </threadedComment>
  <threadedComment ref="AC14" dT="2025-02-07T13:44:09.64" personId="{B9B429E0-84A7-4B8B-99E6-C50710E80DEC}" id="{5D3D2755-9294-4B86-A503-413D47B10AC1}">
    <text>The max of Dawes, Rayleigh, and Nyquist (whichever is the limiting case).
Theoretical FWHM of stars should be close to this value.
Actual FWHM may be larger due to seeing and guiding error.</text>
  </threadedComment>
  <threadedComment ref="AD14" dT="2023-02-18T21:18:31.32" personId="{B9B429E0-84A7-4B8B-99E6-C50710E80DEC}" id="{A7B7000C-72FC-4E2B-AE44-F007AC239BF4}">
    <text>Filters have a different index of refraction than air and extend the required back focal distance, offset varies with filter thickness and material.  Different filters may have different optical thickness values.</text>
  </threadedComment>
  <threadedComment ref="AF14" dT="2025-02-07T13:44:09.64" personId="{B9B429E0-84A7-4B8B-99E6-C50710E80DEC}" id="{6A62D769-3704-40BB-95C5-91272738434D}">
    <text>The max of Dawes, Rayleigh, and Nyquist (whichever is the limiting case).
Theoretical FWHM of stars should be close to this value.
Actual FWHM may be larger due to seeing and guiding error.</text>
  </threadedComment>
  <threadedComment ref="C40" dT="2025-01-19T23:22:50.32" personId="{B9B429E0-84A7-4B8B-99E6-C50710E80DEC}" id="{5909A614-E96D-4A61-B480-85FFCA5FF6DC}">
    <text>Because mirror locks are used and focus is achieved with moonlite, record AF steps to return to this position when changing configurations</text>
  </threadedComment>
  <threadedComment ref="F40" dT="2025-01-19T23:22:50.32" personId="{B9B429E0-84A7-4B8B-99E6-C50710E80DEC}" id="{134DEAD7-295F-4993-8166-393DBF91439F}">
    <text>Because mirror locks are used and focus is achieved with moonlite, record AF steps to return to this position when changing configurations</text>
  </threadedComment>
  <threadedComment ref="I40" dT="2025-01-19T23:22:50.32" personId="{B9B429E0-84A7-4B8B-99E6-C50710E80DEC}" id="{D31D0222-1CC1-4729-9238-B78C71082A76}">
    <text>Because mirror locks are used and focus is achieved with moonlite, record AF steps to return to this position when changing configurations</text>
  </threadedComment>
  <threadedComment ref="L40" dT="2025-01-19T23:22:50.32" personId="{B9B429E0-84A7-4B8B-99E6-C50710E80DEC}" id="{3860A5DE-2849-49F1-96DF-AF1F3650702D}">
    <text>Because mirror locks are used and focus is achieved with moonlite, record AF steps to return to this position when changing configurations</text>
  </threadedComment>
  <threadedComment ref="O40" dT="2025-01-19T23:22:50.32" personId="{B9B429E0-84A7-4B8B-99E6-C50710E80DEC}" id="{E073749F-5179-412E-800D-7286BB758415}">
    <text>Because mirror locks are used and focus is achieved with moonlite, record AF steps to return to this position when changing configurations</text>
  </threadedComment>
  <threadedComment ref="R40" dT="2025-01-19T23:22:50.32" personId="{B9B429E0-84A7-4B8B-99E6-C50710E80DEC}" id="{7425CE96-02CD-410B-A16E-2524E50DAA9B}">
    <text>Because mirror locks are used and focus is achieved with moonlite, record AF steps to return to this position when changing configurations</text>
  </threadedComment>
  <threadedComment ref="U40" dT="2025-01-19T23:22:50.32" personId="{B9B429E0-84A7-4B8B-99E6-C50710E80DEC}" id="{68082CB7-A1E7-488E-87E2-A5DFE1F907A4}">
    <text>Because mirror locks are used and focus is achieved with moonlite, record AF steps to return to this position when changing configurations</text>
  </threadedComment>
  <threadedComment ref="X40" dT="2025-01-19T23:22:50.32" personId="{B9B429E0-84A7-4B8B-99E6-C50710E80DEC}" id="{C73D8BDB-38AD-485F-B644-FEEB720478BF}">
    <text>Because mirror locks are used and focus is achieved with moonlite, record AF steps to return to this position when changing configurations</text>
  </threadedComment>
  <threadedComment ref="AA40" dT="2025-01-19T23:22:50.32" personId="{B9B429E0-84A7-4B8B-99E6-C50710E80DEC}" id="{A276D6D1-C404-49E1-900F-751107C8F02B}">
    <text>Because mirror locks are used and focus is achieved with moonlite, record AF steps to return to this position when changing configurations</text>
  </threadedComment>
  <threadedComment ref="AD40" dT="2025-01-19T23:22:50.32" personId="{B9B429E0-84A7-4B8B-99E6-C50710E80DEC}" id="{C55F46A9-9233-468B-8975-CC1B98961E24}">
    <text>Because mirror locks are used and focus is achieved with moonlite, record AF steps to return to this position when changing configurations</text>
  </threadedComment>
</ThreadedComments>
</file>

<file path=xl/threadedComments/threadedComment3.xml><?xml version="1.0" encoding="utf-8"?>
<ThreadedComments xmlns="http://schemas.microsoft.com/office/spreadsheetml/2018/threadedcomments" xmlns:x="http://schemas.openxmlformats.org/spreadsheetml/2006/main">
  <threadedComment ref="A3" dT="2025-01-25T14:24:09.42" personId="{B9B429E0-84A7-4B8B-99E6-C50710E80DEC}" id="{90A69C86-36EB-4EF9-B8AA-C62C8D68BD77}">
    <text>This will autopopulate all configurations on this sheet.
You can override this for each configuration if you want</text>
  </threadedComment>
  <threadedComment ref="E6" dT="2025-02-05T23:15:33.94" personId="{B9B429E0-84A7-4B8B-99E6-C50710E80DEC}" id="{3BDF3C84-A8A8-438F-96EB-D8C06623B683}">
    <text>https://www.cloudynights.com/documents/Understanding%20Resolution.pdf</text>
    <extLst>
      <x:ext xmlns:xltc2="http://schemas.microsoft.com/office/spreadsheetml/2020/threadedcomments2" uri="{F7C98A9C-CBB3-438F-8F68-D28B6AF4A901}">
        <xltc2:checksum>4210452656</xltc2:checksum>
        <xltc2:hyperlink startIndex="0" length="69" url="https://www.cloudynights.com/documents/Understanding%20Resolution.pdf"/>
      </x:ext>
    </extLst>
  </threadedComment>
  <threadedComment ref="E6" dT="2025-02-07T13:37:37.95" personId="{B9B429E0-84A7-4B8B-99E6-C50710E80DEC}" id="{3C16B1F2-598E-4ADC-9A7D-3DB0EA31724A}" parentId="{3BDF3C84-A8A8-438F-96EB-D8C06623B683}">
    <text>Think of these values as the ‘ideal’ FWHM of a star if nothing else degrades resolution (for which seeing, guiding accuracy, and camera sampling all influence the final FWHM)</text>
  </threadedComment>
  <threadedComment ref="H6" dT="2025-02-05T23:15:33.94" personId="{B9B429E0-84A7-4B8B-99E6-C50710E80DEC}" id="{5B5F5B36-58D6-42C8-B7A2-3CC8C474AA77}">
    <text>https://www.cloudynights.com/documents/Understanding%20Resolution.pdf</text>
    <extLst>
      <x:ext xmlns:xltc2="http://schemas.microsoft.com/office/spreadsheetml/2020/threadedcomments2" uri="{F7C98A9C-CBB3-438F-8F68-D28B6AF4A901}">
        <xltc2:checksum>4210452656</xltc2:checksum>
        <xltc2:hyperlink startIndex="0" length="69" url="https://www.cloudynights.com/documents/Understanding%20Resolution.pdf"/>
      </x:ext>
    </extLst>
  </threadedComment>
  <threadedComment ref="H6" dT="2025-02-07T13:37:37.95" personId="{B9B429E0-84A7-4B8B-99E6-C50710E80DEC}" id="{1E14D3FF-8003-4611-8DE2-0EF00E166376}" parentId="{5B5F5B36-58D6-42C8-B7A2-3CC8C474AA77}">
    <text>Think of these values as the ‘ideal’ FWHM of a star if nothing else degrades resolution (for which seeing, guiding accuracy, and camera sampling all influence the final FWHM)</text>
  </threadedComment>
  <threadedComment ref="K6" dT="2025-02-05T23:15:33.94" personId="{B9B429E0-84A7-4B8B-99E6-C50710E80DEC}" id="{7E3001FF-A809-4198-AC4E-1382EC5BCB1B}">
    <text>https://www.cloudynights.com/documents/Understanding%20Resolution.pdf</text>
    <extLst>
      <x:ext xmlns:xltc2="http://schemas.microsoft.com/office/spreadsheetml/2020/threadedcomments2" uri="{F7C98A9C-CBB3-438F-8F68-D28B6AF4A901}">
        <xltc2:checksum>4210452656</xltc2:checksum>
        <xltc2:hyperlink startIndex="0" length="69" url="https://www.cloudynights.com/documents/Understanding%20Resolution.pdf"/>
      </x:ext>
    </extLst>
  </threadedComment>
  <threadedComment ref="K6" dT="2025-02-07T13:37:37.95" personId="{B9B429E0-84A7-4B8B-99E6-C50710E80DEC}" id="{999DB23F-53ED-4AB3-98BD-FB79905E3875}" parentId="{7E3001FF-A809-4198-AC4E-1382EC5BCB1B}">
    <text>Think of these values as the ‘ideal’ FWHM of a star if nothing else degrades resolution (for which seeing, guiding accuracy, and camera sampling all influence the final FWHM)</text>
  </threadedComment>
  <threadedComment ref="N6" dT="2025-02-05T23:15:33.94" personId="{B9B429E0-84A7-4B8B-99E6-C50710E80DEC}" id="{0A7BB6BC-032D-4EA3-9606-D4FF88904D58}">
    <text>https://www.cloudynights.com/documents/Understanding%20Resolution.pdf</text>
    <extLst>
      <x:ext xmlns:xltc2="http://schemas.microsoft.com/office/spreadsheetml/2020/threadedcomments2" uri="{F7C98A9C-CBB3-438F-8F68-D28B6AF4A901}">
        <xltc2:checksum>4210452656</xltc2:checksum>
        <xltc2:hyperlink startIndex="0" length="69" url="https://www.cloudynights.com/documents/Understanding%20Resolution.pdf"/>
      </x:ext>
    </extLst>
  </threadedComment>
  <threadedComment ref="N6" dT="2025-02-07T13:37:37.95" personId="{B9B429E0-84A7-4B8B-99E6-C50710E80DEC}" id="{C4D6FCCF-D269-4B02-8160-7D67AEBE7C60}" parentId="{0A7BB6BC-032D-4EA3-9606-D4FF88904D58}">
    <text>Think of these values as the ‘ideal’ FWHM of a star if nothing else degrades resolution (for which seeing, guiding accuracy, and camera sampling all influence the final FWHM)</text>
  </threadedComment>
  <threadedComment ref="Q6" dT="2025-02-05T23:15:33.94" personId="{B9B429E0-84A7-4B8B-99E6-C50710E80DEC}" id="{9487630A-0A14-4BB5-9AC0-8CE1AD264A74}">
    <text>https://www.cloudynights.com/documents/Understanding%20Resolution.pdf</text>
    <extLst>
      <x:ext xmlns:xltc2="http://schemas.microsoft.com/office/spreadsheetml/2020/threadedcomments2" uri="{F7C98A9C-CBB3-438F-8F68-D28B6AF4A901}">
        <xltc2:checksum>4210452656</xltc2:checksum>
        <xltc2:hyperlink startIndex="0" length="69" url="https://www.cloudynights.com/documents/Understanding%20Resolution.pdf"/>
      </x:ext>
    </extLst>
  </threadedComment>
  <threadedComment ref="Q6" dT="2025-02-07T13:37:37.95" personId="{B9B429E0-84A7-4B8B-99E6-C50710E80DEC}" id="{42E19A7D-E83B-4F32-B2C2-10FD3A3AD926}" parentId="{9487630A-0A14-4BB5-9AC0-8CE1AD264A74}">
    <text>Think of these values as the ‘ideal’ FWHM of a star if nothing else degrades resolution (for which seeing, guiding accuracy, and camera sampling all influence the final FWHM)</text>
  </threadedComment>
  <threadedComment ref="T6" dT="2025-02-05T23:15:33.94" personId="{B9B429E0-84A7-4B8B-99E6-C50710E80DEC}" id="{CB7471BE-67BB-4320-AB63-920684BD09F3}">
    <text>https://www.cloudynights.com/documents/Understanding%20Resolution.pdf</text>
    <extLst>
      <x:ext xmlns:xltc2="http://schemas.microsoft.com/office/spreadsheetml/2020/threadedcomments2" uri="{F7C98A9C-CBB3-438F-8F68-D28B6AF4A901}">
        <xltc2:checksum>4210452656</xltc2:checksum>
        <xltc2:hyperlink startIndex="0" length="69" url="https://www.cloudynights.com/documents/Understanding%20Resolution.pdf"/>
      </x:ext>
    </extLst>
  </threadedComment>
  <threadedComment ref="T6" dT="2025-02-07T13:37:37.95" personId="{B9B429E0-84A7-4B8B-99E6-C50710E80DEC}" id="{300F62AB-E62E-41C7-8EEE-575379AD1215}" parentId="{CB7471BE-67BB-4320-AB63-920684BD09F3}">
    <text>Think of these values as the ‘ideal’ FWHM of a star if nothing else degrades resolution (for which seeing, guiding accuracy, and camera sampling all influence the final FWHM)</text>
  </threadedComment>
  <threadedComment ref="W6" dT="2025-02-05T23:15:33.94" personId="{B9B429E0-84A7-4B8B-99E6-C50710E80DEC}" id="{9ED68EE3-DDDB-4E86-B96C-DA0738D7AD7A}">
    <text>https://www.cloudynights.com/documents/Understanding%20Resolution.pdf</text>
    <extLst>
      <x:ext xmlns:xltc2="http://schemas.microsoft.com/office/spreadsheetml/2020/threadedcomments2" uri="{F7C98A9C-CBB3-438F-8F68-D28B6AF4A901}">
        <xltc2:checksum>4210452656</xltc2:checksum>
        <xltc2:hyperlink startIndex="0" length="69" url="https://www.cloudynights.com/documents/Understanding%20Resolution.pdf"/>
      </x:ext>
    </extLst>
  </threadedComment>
  <threadedComment ref="W6" dT="2025-02-07T13:37:37.95" personId="{B9B429E0-84A7-4B8B-99E6-C50710E80DEC}" id="{BD8439D6-58E7-41B7-91E3-25833E78F930}" parentId="{9ED68EE3-DDDB-4E86-B96C-DA0738D7AD7A}">
    <text>Think of these values as the ‘ideal’ FWHM of a star if nothing else degrades resolution (for which seeing, guiding accuracy, and camera sampling all influence the final FWHM)</text>
  </threadedComment>
  <threadedComment ref="Z6" dT="2025-02-05T23:15:33.94" personId="{B9B429E0-84A7-4B8B-99E6-C50710E80DEC}" id="{31F60A54-DEF5-4191-9C8D-D17BDE3A61B0}">
    <text>https://www.cloudynights.com/documents/Understanding%20Resolution.pdf</text>
    <extLst>
      <x:ext xmlns:xltc2="http://schemas.microsoft.com/office/spreadsheetml/2020/threadedcomments2" uri="{F7C98A9C-CBB3-438F-8F68-D28B6AF4A901}">
        <xltc2:checksum>4210452656</xltc2:checksum>
        <xltc2:hyperlink startIndex="0" length="69" url="https://www.cloudynights.com/documents/Understanding%20Resolution.pdf"/>
      </x:ext>
    </extLst>
  </threadedComment>
  <threadedComment ref="Z6" dT="2025-02-07T13:37:37.95" personId="{B9B429E0-84A7-4B8B-99E6-C50710E80DEC}" id="{700D147F-30CD-4F01-A689-EF6ABA805D0C}" parentId="{31F60A54-DEF5-4191-9C8D-D17BDE3A61B0}">
    <text>Think of these values as the ‘ideal’ FWHM of a star if nothing else degrades resolution (for which seeing, guiding accuracy, and camera sampling all influence the final FWHM)</text>
  </threadedComment>
  <threadedComment ref="AC6" dT="2025-02-05T23:15:33.94" personId="{B9B429E0-84A7-4B8B-99E6-C50710E80DEC}" id="{7854ED58-0C0A-42F4-BBEF-B34A15C66075}">
    <text>https://www.cloudynights.com/documents/Understanding%20Resolution.pdf</text>
    <extLst>
      <x:ext xmlns:xltc2="http://schemas.microsoft.com/office/spreadsheetml/2020/threadedcomments2" uri="{F7C98A9C-CBB3-438F-8F68-D28B6AF4A901}">
        <xltc2:checksum>4210452656</xltc2:checksum>
        <xltc2:hyperlink startIndex="0" length="69" url="https://www.cloudynights.com/documents/Understanding%20Resolution.pdf"/>
      </x:ext>
    </extLst>
  </threadedComment>
  <threadedComment ref="AC6" dT="2025-02-07T13:37:37.95" personId="{B9B429E0-84A7-4B8B-99E6-C50710E80DEC}" id="{AB1BAFAB-C6AD-4452-838D-B0422C363C2E}" parentId="{7854ED58-0C0A-42F4-BBEF-B34A15C66075}">
    <text>Think of these values as the ‘ideal’ FWHM of a star if nothing else degrades resolution (for which seeing, guiding accuracy, and camera sampling all influence the final FWHM)</text>
  </threadedComment>
  <threadedComment ref="AF6" dT="2025-02-05T23:15:33.94" personId="{B9B429E0-84A7-4B8B-99E6-C50710E80DEC}" id="{1C21EC98-DBC3-4280-8F35-8FE12A7E8BA7}">
    <text>https://www.cloudynights.com/documents/Understanding%20Resolution.pdf</text>
    <extLst>
      <x:ext xmlns:xltc2="http://schemas.microsoft.com/office/spreadsheetml/2020/threadedcomments2" uri="{F7C98A9C-CBB3-438F-8F68-D28B6AF4A901}">
        <xltc2:checksum>4210452656</xltc2:checksum>
        <xltc2:hyperlink startIndex="0" length="69" url="https://www.cloudynights.com/documents/Understanding%20Resolution.pdf"/>
      </x:ext>
    </extLst>
  </threadedComment>
  <threadedComment ref="AF6" dT="2025-02-07T13:37:37.95" personId="{B9B429E0-84A7-4B8B-99E6-C50710E80DEC}" id="{60496C08-5F69-4B1D-8BCE-CBF79E152AB7}" parentId="{1C21EC98-DBC3-4280-8F35-8FE12A7E8BA7}">
    <text>Think of these values as the ‘ideal’ FWHM of a star if nothing else degrades resolution (for which seeing, guiding accuracy, and camera sampling all influence the final FWHM)</text>
  </threadedComment>
  <threadedComment ref="A8" dT="2025-01-25T14:36:35.46" personId="{B9B429E0-84A7-4B8B-99E6-C50710E80DEC}" id="{7C2D1EAC-4055-4E32-B115-CDADB5404F7A}">
    <text>The short version guide to what resolution you want is here
https://www.highpointscientific.com/astronomy-hub/post/astro-photography-guides/undersampling-and-oversampling-in-astrophotography
go to cloudy nights for the debates!☺️</text>
    <extLst>
      <x:ext xmlns:xltc2="http://schemas.microsoft.com/office/spreadsheetml/2020/threadedcomments2" uri="{F7C98A9C-CBB3-438F-8F68-D28B6AF4A901}">
        <xltc2:checksum>4165211824</xltc2:checksum>
        <xltc2:hyperlink startIndex="60" length="130" url="https://www.highpointscientific.com/astronomy-hub/post/astro-photography-guides/undersampling-and-oversampling-in-astrophotography"/>
      </x:ext>
    </extLst>
  </threadedComment>
  <threadedComment ref="E8" dT="2025-02-07T12:48:44.39" personId="{B9B429E0-84A7-4B8B-99E6-C50710E80DEC}" id="{D6D78129-BB25-4564-937D-92C89560DF78}">
    <text>Dawes and Rayleigh are about optical resolution of the telescope. Limits apply only to stars of the same visual magnitude and spectral type. They both allow the user to see a notch between two stars – not a completely black space.</text>
  </threadedComment>
  <threadedComment ref="H8" dT="2025-02-07T12:48:44.39" personId="{B9B429E0-84A7-4B8B-99E6-C50710E80DEC}" id="{7369CC2A-C596-4AAC-821D-56834EA911EC}">
    <text>Dawes and Rayleigh are about optical resolution of the telescope. Limits apply only to stars of the same visual magnitude and spectral type. They both allow the user to see a notch between two stars – not a completely black space.</text>
  </threadedComment>
  <threadedComment ref="K8" dT="2025-02-07T12:48:44.39" personId="{B9B429E0-84A7-4B8B-99E6-C50710E80DEC}" id="{CF7ED09F-888B-49D5-8675-EC067E40614D}">
    <text>Dawes and Rayleigh are about optical resolution of the telescope. Limits apply only to stars of the same visual magnitude and spectral type. They both allow the user to see a notch between two stars – not a completely black space.</text>
  </threadedComment>
  <threadedComment ref="N8" dT="2025-02-07T12:48:44.39" personId="{B9B429E0-84A7-4B8B-99E6-C50710E80DEC}" id="{9B5DB991-143C-4003-81AC-3A8F9F974A20}">
    <text>Dawes and Rayleigh are about optical resolution of the telescope. Limits apply only to stars of the same visual magnitude and spectral type. They both allow the user to see a notch between two stars – not a completely black space.</text>
  </threadedComment>
  <threadedComment ref="Q8" dT="2025-02-07T12:48:44.39" personId="{B9B429E0-84A7-4B8B-99E6-C50710E80DEC}" id="{0D14B2B8-2A5C-42F1-9690-BE3B6238B2BB}">
    <text>Dawes and Rayleigh are about optical resolution of the telescope. Limits apply only to stars of the same visual magnitude and spectral type. They both allow the user to see a notch between two stars – not a completely black space.</text>
  </threadedComment>
  <threadedComment ref="T8" dT="2025-02-07T12:48:44.39" personId="{B9B429E0-84A7-4B8B-99E6-C50710E80DEC}" id="{1BF054CD-CDC8-424A-98D3-C89C6E73DE54}">
    <text>Dawes and Rayleigh are about optical resolution of the telescope. Limits apply only to stars of the same visual magnitude and spectral type. They both allow the user to see a notch between two stars – not a completely black space.</text>
  </threadedComment>
  <threadedComment ref="W8" dT="2025-02-07T12:48:44.39" personId="{B9B429E0-84A7-4B8B-99E6-C50710E80DEC}" id="{7709C4F5-6F84-4228-A864-641A69CB55AD}">
    <text>Dawes and Rayleigh are about optical resolution of the telescope. Limits apply only to stars of the same visual magnitude and spectral type. They both allow the user to see a notch between two stars – not a completely black space.</text>
  </threadedComment>
  <threadedComment ref="Z8" dT="2025-02-07T12:48:44.39" personId="{B9B429E0-84A7-4B8B-99E6-C50710E80DEC}" id="{18B3438A-8552-4A77-BF61-A81F05F0C979}">
    <text>Dawes and Rayleigh are about optical resolution of the telescope. Limits apply only to stars of the same visual magnitude and spectral type. They both allow the user to see a notch between two stars – not a completely black space.</text>
  </threadedComment>
  <threadedComment ref="AC8" dT="2025-02-07T12:48:44.39" personId="{B9B429E0-84A7-4B8B-99E6-C50710E80DEC}" id="{EB3391F9-2B69-403A-85B6-DD2A3272DD3D}">
    <text>Dawes and Rayleigh are about optical resolution of the telescope. Limits apply only to stars of the same visual magnitude and spectral type. They both allow the user to see a notch between two stars – not a completely black space.</text>
  </threadedComment>
  <threadedComment ref="AF8" dT="2025-02-07T12:48:44.39" personId="{B9B429E0-84A7-4B8B-99E6-C50710E80DEC}" id="{7F982718-4C74-4469-BDB3-964E21FE0502}">
    <text>Dawes and Rayleigh are about optical resolution of the telescope. Limits apply only to stars of the same visual magnitude and spectral type. They both allow the user to see a notch between two stars – not a completely black space.</text>
  </threadedComment>
  <threadedComment ref="E10" dT="2025-02-07T13:08:37.14" personId="{B9B429E0-84A7-4B8B-99E6-C50710E80DEC}" id="{CBDDBA5B-EA6C-4CB6-80FB-04546D1BB064}">
    <text>Camera Sampling = 2*Binned pixel resolution
Video with great overview and demonstration from James Lamb - what resolution should you target?
https://www.youtube.com/watch?v=H-cAbF25gcI</text>
    <extLst>
      <x:ext xmlns:xltc2="http://schemas.microsoft.com/office/spreadsheetml/2020/threadedcomments2" uri="{F7C98A9C-CBB3-438F-8F68-D28B6AF4A901}">
        <xltc2:checksum>2862848605</xltc2:checksum>
        <xltc2:hyperlink startIndex="141" length="43" url="https://www.youtube.com/watch?v=H-cAbF25gcI"/>
      </x:ext>
    </extLst>
  </threadedComment>
  <threadedComment ref="H10" dT="2025-02-07T13:08:37.14" personId="{B9B429E0-84A7-4B8B-99E6-C50710E80DEC}" id="{E900402F-4683-4370-B754-2C6DC3FF965C}">
    <text>Camera Sampling = 2*Binned pixel resolution
Video with great overview and demonstration from James Lamb - what resolution should you target?
https://www.youtube.com/watch?v=H-cAbF25gcI</text>
    <extLst>
      <x:ext xmlns:xltc2="http://schemas.microsoft.com/office/spreadsheetml/2020/threadedcomments2" uri="{F7C98A9C-CBB3-438F-8F68-D28B6AF4A901}">
        <xltc2:checksum>2862848605</xltc2:checksum>
        <xltc2:hyperlink startIndex="141" length="43" url="https://www.youtube.com/watch?v=H-cAbF25gcI"/>
      </x:ext>
    </extLst>
  </threadedComment>
  <threadedComment ref="K10" dT="2025-02-07T13:08:37.14" personId="{B9B429E0-84A7-4B8B-99E6-C50710E80DEC}" id="{5FB32550-DD94-48F6-A428-B07D5493E65D}">
    <text>Camera Sampling = 2*Binned pixel resolution
Video with great overview and demonstration from James Lamb - what resolution should you target?
https://www.youtube.com/watch?v=H-cAbF25gcI</text>
    <extLst>
      <x:ext xmlns:xltc2="http://schemas.microsoft.com/office/spreadsheetml/2020/threadedcomments2" uri="{F7C98A9C-CBB3-438F-8F68-D28B6AF4A901}">
        <xltc2:checksum>2862848605</xltc2:checksum>
        <xltc2:hyperlink startIndex="141" length="43" url="https://www.youtube.com/watch?v=H-cAbF25gcI"/>
      </x:ext>
    </extLst>
  </threadedComment>
  <threadedComment ref="N10" dT="2025-02-07T13:08:37.14" personId="{B9B429E0-84A7-4B8B-99E6-C50710E80DEC}" id="{CB84F50B-EA26-40E7-9396-6CDAD5334A80}">
    <text>Camera Sampling = 2*Binned pixel resolution
Video with great overview and demonstration from James Lamb - what resolution should you target?
https://www.youtube.com/watch?v=H-cAbF25gcI</text>
    <extLst>
      <x:ext xmlns:xltc2="http://schemas.microsoft.com/office/spreadsheetml/2020/threadedcomments2" uri="{F7C98A9C-CBB3-438F-8F68-D28B6AF4A901}">
        <xltc2:checksum>2862848605</xltc2:checksum>
        <xltc2:hyperlink startIndex="141" length="43" url="https://www.youtube.com/watch?v=H-cAbF25gcI"/>
      </x:ext>
    </extLst>
  </threadedComment>
  <threadedComment ref="Q10" dT="2025-02-07T13:08:37.14" personId="{B9B429E0-84A7-4B8B-99E6-C50710E80DEC}" id="{3E88168D-E5E9-4A4B-A8D7-46699E6279BC}">
    <text>Camera Sampling = 2*Binned pixel resolution
Video with great overview and demonstration from James Lamb - what resolution should you target?
https://www.youtube.com/watch?v=H-cAbF25gcI</text>
    <extLst>
      <x:ext xmlns:xltc2="http://schemas.microsoft.com/office/spreadsheetml/2020/threadedcomments2" uri="{F7C98A9C-CBB3-438F-8F68-D28B6AF4A901}">
        <xltc2:checksum>2862848605</xltc2:checksum>
        <xltc2:hyperlink startIndex="141" length="43" url="https://www.youtube.com/watch?v=H-cAbF25gcI"/>
      </x:ext>
    </extLst>
  </threadedComment>
  <threadedComment ref="T10" dT="2025-02-07T13:08:37.14" personId="{B9B429E0-84A7-4B8B-99E6-C50710E80DEC}" id="{1636D35A-73BA-4D22-9382-A381C7929986}">
    <text>Camera Sampling = 2*Binned pixel resolution
Video with great overview and demonstration from James Lamb - what resolution should you target?
https://www.youtube.com/watch?v=H-cAbF25gcI</text>
    <extLst>
      <x:ext xmlns:xltc2="http://schemas.microsoft.com/office/spreadsheetml/2020/threadedcomments2" uri="{F7C98A9C-CBB3-438F-8F68-D28B6AF4A901}">
        <xltc2:checksum>2862848605</xltc2:checksum>
        <xltc2:hyperlink startIndex="141" length="43" url="https://www.youtube.com/watch?v=H-cAbF25gcI"/>
      </x:ext>
    </extLst>
  </threadedComment>
  <threadedComment ref="W10" dT="2025-02-07T13:08:37.14" personId="{B9B429E0-84A7-4B8B-99E6-C50710E80DEC}" id="{EF20E43F-E011-4894-BC38-584F86A8C78C}">
    <text>Camera Sampling = 2*Binned pixel resolution
Video with great overview and demonstration from James Lamb - what resolution should you target?
https://www.youtube.com/watch?v=H-cAbF25gcI</text>
    <extLst>
      <x:ext xmlns:xltc2="http://schemas.microsoft.com/office/spreadsheetml/2020/threadedcomments2" uri="{F7C98A9C-CBB3-438F-8F68-D28B6AF4A901}">
        <xltc2:checksum>2862848605</xltc2:checksum>
        <xltc2:hyperlink startIndex="141" length="43" url="https://www.youtube.com/watch?v=H-cAbF25gcI"/>
      </x:ext>
    </extLst>
  </threadedComment>
  <threadedComment ref="Z10" dT="2025-02-07T13:08:37.14" personId="{B9B429E0-84A7-4B8B-99E6-C50710E80DEC}" id="{982C8586-02AC-4F4C-8046-BD20F10C91F8}">
    <text>Camera Sampling = 2*Binned pixel resolution
Video with great overview and demonstration from James Lamb - what resolution should you target?
https://www.youtube.com/watch?v=H-cAbF25gcI</text>
    <extLst>
      <x:ext xmlns:xltc2="http://schemas.microsoft.com/office/spreadsheetml/2020/threadedcomments2" uri="{F7C98A9C-CBB3-438F-8F68-D28B6AF4A901}">
        <xltc2:checksum>2862848605</xltc2:checksum>
        <xltc2:hyperlink startIndex="141" length="43" url="https://www.youtube.com/watch?v=H-cAbF25gcI"/>
      </x:ext>
    </extLst>
  </threadedComment>
  <threadedComment ref="AC10" dT="2025-02-07T13:08:37.14" personId="{B9B429E0-84A7-4B8B-99E6-C50710E80DEC}" id="{E3B0EB3F-39BE-4295-8F71-A40E1CC1D431}">
    <text>Camera Sampling = 2*Binned pixel resolution
Video with great overview and demonstration from James Lamb - what resolution should you target?
https://www.youtube.com/watch?v=H-cAbF25gcI</text>
    <extLst>
      <x:ext xmlns:xltc2="http://schemas.microsoft.com/office/spreadsheetml/2020/threadedcomments2" uri="{F7C98A9C-CBB3-438F-8F68-D28B6AF4A901}">
        <xltc2:checksum>2862848605</xltc2:checksum>
        <xltc2:hyperlink startIndex="141" length="43" url="https://www.youtube.com/watch?v=H-cAbF25gcI"/>
      </x:ext>
    </extLst>
  </threadedComment>
  <threadedComment ref="AF10" dT="2025-02-07T13:08:37.14" personId="{B9B429E0-84A7-4B8B-99E6-C50710E80DEC}" id="{2641FA3A-463D-4B7C-840A-1B18CFC08ADD}">
    <text>Camera Sampling = 2*Binned pixel resolution
Video with great overview and demonstration from James Lamb - what resolution should you target?
https://www.youtube.com/watch?v=H-cAbF25gcI</text>
    <extLst>
      <x:ext xmlns:xltc2="http://schemas.microsoft.com/office/spreadsheetml/2020/threadedcomments2" uri="{F7C98A9C-CBB3-438F-8F68-D28B6AF4A901}">
        <xltc2:checksum>2862848605</xltc2:checksum>
        <xltc2:hyperlink startIndex="141" length="43" url="https://www.youtube.com/watch?v=H-cAbF25gcI"/>
      </x:ext>
    </extLst>
  </threadedComment>
  <threadedComment ref="E12" dT="2025-02-07T13:25:07.23" personId="{B9B429E0-84A7-4B8B-99E6-C50710E80DEC}" id="{504E030F-0E66-4EEA-89A8-4D65656B9BC3}">
    <text>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ext>
    <extLst>
      <x:ext xmlns:xltc2="http://schemas.microsoft.com/office/spreadsheetml/2020/threadedcomments2" uri="{F7C98A9C-CBB3-438F-8F68-D28B6AF4A901}">
        <xltc2:checksum>3102726174</xltc2:checksum>
        <xltc2:hyperlink startIndex="708" length="51" url="https://astronomy.tools/calculators/ccd_suitability"/>
      </x:ext>
    </extLst>
  </threadedComment>
  <threadedComment ref="H12" dT="2025-02-07T13:25:07.23" personId="{B9B429E0-84A7-4B8B-99E6-C50710E80DEC}" id="{CF484B83-23B5-49E0-90AE-3052FB7EA428}">
    <text>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ext>
    <extLst>
      <x:ext xmlns:xltc2="http://schemas.microsoft.com/office/spreadsheetml/2020/threadedcomments2" uri="{F7C98A9C-CBB3-438F-8F68-D28B6AF4A901}">
        <xltc2:checksum>3102726174</xltc2:checksum>
        <xltc2:hyperlink startIndex="708" length="51" url="https://astronomy.tools/calculators/ccd_suitability"/>
      </x:ext>
    </extLst>
  </threadedComment>
  <threadedComment ref="K12" dT="2025-02-07T13:25:07.23" personId="{B9B429E0-84A7-4B8B-99E6-C50710E80DEC}" id="{847C3CD0-CF89-4DED-868E-6DA440855C78}">
    <text>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ext>
    <extLst>
      <x:ext xmlns:xltc2="http://schemas.microsoft.com/office/spreadsheetml/2020/threadedcomments2" uri="{F7C98A9C-CBB3-438F-8F68-D28B6AF4A901}">
        <xltc2:checksum>3102726174</xltc2:checksum>
        <xltc2:hyperlink startIndex="708" length="51" url="https://astronomy.tools/calculators/ccd_suitability"/>
      </x:ext>
    </extLst>
  </threadedComment>
  <threadedComment ref="N12" dT="2025-02-07T13:25:07.23" personId="{B9B429E0-84A7-4B8B-99E6-C50710E80DEC}" id="{2D73EE1C-2DC3-4898-9758-BE643B3D16B7}">
    <text>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ext>
    <extLst>
      <x:ext xmlns:xltc2="http://schemas.microsoft.com/office/spreadsheetml/2020/threadedcomments2" uri="{F7C98A9C-CBB3-438F-8F68-D28B6AF4A901}">
        <xltc2:checksum>3102726174</xltc2:checksum>
        <xltc2:hyperlink startIndex="708" length="51" url="https://astronomy.tools/calculators/ccd_suitability"/>
      </x:ext>
    </extLst>
  </threadedComment>
  <threadedComment ref="Q12" dT="2025-02-07T13:25:07.23" personId="{B9B429E0-84A7-4B8B-99E6-C50710E80DEC}" id="{0088657A-9E0E-4565-8B3C-41D3DB505784}">
    <text>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ext>
    <extLst>
      <x:ext xmlns:xltc2="http://schemas.microsoft.com/office/spreadsheetml/2020/threadedcomments2" uri="{F7C98A9C-CBB3-438F-8F68-D28B6AF4A901}">
        <xltc2:checksum>3102726174</xltc2:checksum>
        <xltc2:hyperlink startIndex="708" length="51" url="https://astronomy.tools/calculators/ccd_suitability"/>
      </x:ext>
    </extLst>
  </threadedComment>
  <threadedComment ref="T12" dT="2025-02-07T13:25:07.23" personId="{B9B429E0-84A7-4B8B-99E6-C50710E80DEC}" id="{33DC2AC9-49C6-4544-ABAB-712A015A6972}">
    <text>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ext>
    <extLst>
      <x:ext xmlns:xltc2="http://schemas.microsoft.com/office/spreadsheetml/2020/threadedcomments2" uri="{F7C98A9C-CBB3-438F-8F68-D28B6AF4A901}">
        <xltc2:checksum>3102726174</xltc2:checksum>
        <xltc2:hyperlink startIndex="708" length="51" url="https://astronomy.tools/calculators/ccd_suitability"/>
      </x:ext>
    </extLst>
  </threadedComment>
  <threadedComment ref="W12" dT="2025-02-07T13:25:07.23" personId="{B9B429E0-84A7-4B8B-99E6-C50710E80DEC}" id="{BDCFFF22-D604-4A11-A280-314CEF9B1445}">
    <text>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ext>
    <extLst>
      <x:ext xmlns:xltc2="http://schemas.microsoft.com/office/spreadsheetml/2020/threadedcomments2" uri="{F7C98A9C-CBB3-438F-8F68-D28B6AF4A901}">
        <xltc2:checksum>3102726174</xltc2:checksum>
        <xltc2:hyperlink startIndex="708" length="51" url="https://astronomy.tools/calculators/ccd_suitability"/>
      </x:ext>
    </extLst>
  </threadedComment>
  <threadedComment ref="Z12" dT="2025-02-07T13:25:07.23" personId="{B9B429E0-84A7-4B8B-99E6-C50710E80DEC}" id="{B9E31A3D-CCD5-474E-979E-E0374DCC5DE3}">
    <text>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ext>
    <extLst>
      <x:ext xmlns:xltc2="http://schemas.microsoft.com/office/spreadsheetml/2020/threadedcomments2" uri="{F7C98A9C-CBB3-438F-8F68-D28B6AF4A901}">
        <xltc2:checksum>3102726174</xltc2:checksum>
        <xltc2:hyperlink startIndex="708" length="51" url="https://astronomy.tools/calculators/ccd_suitability"/>
      </x:ext>
    </extLst>
  </threadedComment>
  <threadedComment ref="AC12" dT="2025-02-07T13:25:07.23" personId="{B9B429E0-84A7-4B8B-99E6-C50710E80DEC}" id="{21BEB3AA-7E89-4AB7-87A8-629FB0B6A9FC}">
    <text>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ext>
    <extLst>
      <x:ext xmlns:xltc2="http://schemas.microsoft.com/office/spreadsheetml/2020/threadedcomments2" uri="{F7C98A9C-CBB3-438F-8F68-D28B6AF4A901}">
        <xltc2:checksum>3102726174</xltc2:checksum>
        <xltc2:hyperlink startIndex="708" length="51" url="https://astronomy.tools/calculators/ccd_suitability"/>
      </x:ext>
    </extLst>
  </threadedComment>
  <threadedComment ref="AF12" dT="2025-02-07T13:25:07.23" personId="{B9B429E0-84A7-4B8B-99E6-C50710E80DEC}" id="{45DBF0F1-C36D-4F80-BD17-E2FA7F14D31A}">
    <text>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ext>
    <extLst>
      <x:ext xmlns:xltc2="http://schemas.microsoft.com/office/spreadsheetml/2020/threadedcomments2" uri="{F7C98A9C-CBB3-438F-8F68-D28B6AF4A901}">
        <xltc2:checksum>3102726174</xltc2:checksum>
        <xltc2:hyperlink startIndex="708" length="51" url="https://astronomy.tools/calculators/ccd_suitability"/>
      </x:ext>
    </extLst>
  </threadedComment>
  <threadedComment ref="C14" dT="2023-02-18T21:18:31.32" personId="{B9B429E0-84A7-4B8B-99E6-C50710E80DEC}" id="{1B6515E2-C06D-4AA9-A250-8AE306AF3A3B}">
    <text>Filters have a different index of refraction than air and extend the required back focal distance, offset varies with filter thickness and material.  Different filters may have different optical thickness values.</text>
  </threadedComment>
  <threadedComment ref="E14" dT="2025-02-07T13:44:09.64" personId="{B9B429E0-84A7-4B8B-99E6-C50710E80DEC}" id="{B27D6B72-7E1C-4EC7-8E46-2974DFB2650B}">
    <text>The max of Dawes, Rayleigh, and Nyquist (whichever is the limiting case).
Theoretical FWHM of stars should be close to this value.
Actual FWHM may be larger due to seeing and guiding error.</text>
  </threadedComment>
  <threadedComment ref="F14" dT="2023-02-18T21:18:31.32" personId="{B9B429E0-84A7-4B8B-99E6-C50710E80DEC}" id="{1DF01408-CE4D-4CAB-B71A-44688D06E340}">
    <text>Filters have a different index of refraction than air and extend the required back focal distance, offset varies with filter thickness and material.  Different filters may have different optical thickness values.</text>
  </threadedComment>
  <threadedComment ref="H14" dT="2025-02-07T13:44:09.64" personId="{B9B429E0-84A7-4B8B-99E6-C50710E80DEC}" id="{C082E287-4854-4D50-A9E0-0C283DDCBD5F}">
    <text>The max of Dawes, Rayleigh, and Nyquist (whichever is the limiting case).
Theoretical FWHM of stars should be close to this value.
Actual FWHM may be larger due to seeing and guiding error.</text>
  </threadedComment>
  <threadedComment ref="I14" dT="2023-02-18T21:18:31.32" personId="{B9B429E0-84A7-4B8B-99E6-C50710E80DEC}" id="{2D15BCD5-2318-4EA0-AE4B-43D4FCCD34EE}">
    <text>Filters have a different index of refraction than air and extend the required back focal distance, offset varies with filter thickness and material.  Different filters may have different optical thickness values.</text>
  </threadedComment>
  <threadedComment ref="K14" dT="2025-02-07T13:44:09.64" personId="{B9B429E0-84A7-4B8B-99E6-C50710E80DEC}" id="{E9791458-37AF-42E0-B044-9EE8A481A0E3}">
    <text>The max of Dawes, Rayleigh, and Nyquist (whichever is the limiting case).
Theoretical FWHM of stars should be close to this value.
Actual FWHM may be larger due to seeing and guiding error.</text>
  </threadedComment>
  <threadedComment ref="L14" dT="2023-02-18T21:18:31.32" personId="{B9B429E0-84A7-4B8B-99E6-C50710E80DEC}" id="{81EDB6FD-D664-42B4-8584-289BD88F89EC}">
    <text>Filters have a different index of refraction than air and extend the required back focal distance, offset varies with filter thickness and material.  Different filters may have different optical thickness values.</text>
  </threadedComment>
  <threadedComment ref="N14" dT="2025-02-07T13:44:09.64" personId="{B9B429E0-84A7-4B8B-99E6-C50710E80DEC}" id="{3E75B691-F8EE-4678-9DFC-1AB2B8C7A5F4}">
    <text>The max of Dawes, Rayleigh, and Nyquist (whichever is the limiting case).
Theoretical FWHM of stars should be close to this value.
Actual FWHM may be larger due to seeing and guiding error.</text>
  </threadedComment>
  <threadedComment ref="O14" dT="2023-02-18T21:18:31.32" personId="{B9B429E0-84A7-4B8B-99E6-C50710E80DEC}" id="{8EB13C40-EAAC-4F30-BC8E-CC53E37DDD59}">
    <text>Filters have a different index of refraction than air and extend the required back focal distance, offset varies with filter thickness and material.  Different filters may have different optical thickness values.</text>
  </threadedComment>
  <threadedComment ref="Q14" dT="2025-02-07T13:44:09.64" personId="{B9B429E0-84A7-4B8B-99E6-C50710E80DEC}" id="{3271DACE-4DAC-4FBA-B37F-E29386544054}">
    <text>The max of Dawes, Rayleigh, and Nyquist (whichever is the limiting case).
Theoretical FWHM of stars should be close to this value.
Actual FWHM may be larger due to seeing and guiding error.</text>
  </threadedComment>
  <threadedComment ref="R14" dT="2023-02-18T21:18:31.32" personId="{B9B429E0-84A7-4B8B-99E6-C50710E80DEC}" id="{64308B50-3E29-45AE-90A0-D068242F4715}">
    <text>Filters have a different index of refraction than air and extend the required back focal distance, offset varies with filter thickness and material.  Different filters may have different optical thickness values.</text>
  </threadedComment>
  <threadedComment ref="T14" dT="2025-02-07T13:44:09.64" personId="{B9B429E0-84A7-4B8B-99E6-C50710E80DEC}" id="{D160B84A-B299-4576-9259-B11FDCA6724B}">
    <text>The max of Dawes, Rayleigh, and Nyquist (whichever is the limiting case).
Theoretical FWHM of stars should be close to this value.
Actual FWHM may be larger due to seeing and guiding error.</text>
  </threadedComment>
  <threadedComment ref="U14" dT="2023-02-18T21:18:31.32" personId="{B9B429E0-84A7-4B8B-99E6-C50710E80DEC}" id="{1A221FED-5279-4F68-A729-E9A0DD7092AF}">
    <text>Filters have a different index of refraction than air and extend the required back focal distance, offset varies with filter thickness and material.  Different filters may have different optical thickness values.</text>
  </threadedComment>
  <threadedComment ref="W14" dT="2025-02-07T13:44:09.64" personId="{B9B429E0-84A7-4B8B-99E6-C50710E80DEC}" id="{07DDABB2-507E-4542-A9C1-8A8DDD4F91D0}">
    <text>The max of Dawes, Rayleigh, and Nyquist (whichever is the limiting case).
Theoretical FWHM of stars should be close to this value.
Actual FWHM may be larger due to seeing and guiding error.</text>
  </threadedComment>
  <threadedComment ref="X14" dT="2023-02-18T21:18:31.32" personId="{B9B429E0-84A7-4B8B-99E6-C50710E80DEC}" id="{EF8B417B-C5BD-4FA7-9482-DFE993BC4B70}">
    <text>Filters have a different index of refraction than air and extend the required back focal distance, offset varies with filter thickness and material.  Different filters may have different optical thickness values.</text>
  </threadedComment>
  <threadedComment ref="Z14" dT="2025-02-07T13:44:09.64" personId="{B9B429E0-84A7-4B8B-99E6-C50710E80DEC}" id="{58B6454E-311F-4BC1-8752-1FE6995A6D28}">
    <text>The max of Dawes, Rayleigh, and Nyquist (whichever is the limiting case).
Theoretical FWHM of stars should be close to this value.
Actual FWHM may be larger due to seeing and guiding error.</text>
  </threadedComment>
  <threadedComment ref="AA14" dT="2023-02-18T21:18:31.32" personId="{B9B429E0-84A7-4B8B-99E6-C50710E80DEC}" id="{865B9602-6DE4-4006-B86E-3168A472C05B}">
    <text>Filters have a different index of refraction than air and extend the required back focal distance, offset varies with filter thickness and material.  Different filters may have different optical thickness values.</text>
  </threadedComment>
  <threadedComment ref="AC14" dT="2025-02-07T13:44:09.64" personId="{B9B429E0-84A7-4B8B-99E6-C50710E80DEC}" id="{FF97A50C-3692-4B8A-910A-B431216E4C24}">
    <text>The max of Dawes, Rayleigh, and Nyquist (whichever is the limiting case).
Theoretical FWHM of stars should be close to this value.
Actual FWHM may be larger due to seeing and guiding error.</text>
  </threadedComment>
  <threadedComment ref="AD14" dT="2023-02-18T21:18:31.32" personId="{B9B429E0-84A7-4B8B-99E6-C50710E80DEC}" id="{E96DC210-7500-4C91-A7B9-9F408B89AAED}">
    <text>Filters have a different index of refraction than air and extend the required back focal distance, offset varies with filter thickness and material.  Different filters may have different optical thickness values.</text>
  </threadedComment>
  <threadedComment ref="AF14" dT="2025-02-07T13:44:09.64" personId="{B9B429E0-84A7-4B8B-99E6-C50710E80DEC}" id="{1926D756-8691-4431-A8B1-63B04DCFF20B}">
    <text>The max of Dawes, Rayleigh, and Nyquist (whichever is the limiting case).
Theoretical FWHM of stars should be close to this value.
Actual FWHM may be larger due to seeing and guiding error.</text>
  </threadedComment>
  <threadedComment ref="C40" dT="2025-01-19T23:22:50.32" personId="{B9B429E0-84A7-4B8B-99E6-C50710E80DEC}" id="{0966FB09-45FE-4B44-9C5E-3B34A27051B9}">
    <text>Because mirror locks are used and focus is achieved with moonlite, record AF steps to return to this position when changing configurations</text>
  </threadedComment>
  <threadedComment ref="F40" dT="2025-01-19T23:22:50.32" personId="{B9B429E0-84A7-4B8B-99E6-C50710E80DEC}" id="{91E2C0A0-7A6C-49D7-B58B-EFDBF35AA00F}">
    <text>Because mirror locks are used and focus is achieved with moonlite, record AF steps to return to this position when changing configurations</text>
  </threadedComment>
  <threadedComment ref="I40" dT="2025-01-19T23:22:50.32" personId="{B9B429E0-84A7-4B8B-99E6-C50710E80DEC}" id="{131F6C21-0362-4817-8599-959514D49A48}">
    <text>Because mirror locks are used and focus is achieved with moonlite, record AF steps to return to this position when changing configurations</text>
  </threadedComment>
  <threadedComment ref="L40" dT="2025-01-19T23:22:50.32" personId="{B9B429E0-84A7-4B8B-99E6-C50710E80DEC}" id="{EB558839-F9AD-4EE4-B0F5-C70552857842}">
    <text>Because mirror locks are used and focus is achieved with moonlite, record AF steps to return to this position when changing configurations</text>
  </threadedComment>
  <threadedComment ref="O40" dT="2025-01-19T23:22:50.32" personId="{B9B429E0-84A7-4B8B-99E6-C50710E80DEC}" id="{9A73CDC3-777C-481E-88C4-D14FC9735F0C}">
    <text>Because mirror locks are used and focus is achieved with moonlite, record AF steps to return to this position when changing configurations</text>
  </threadedComment>
  <threadedComment ref="R40" dT="2025-01-19T23:22:50.32" personId="{B9B429E0-84A7-4B8B-99E6-C50710E80DEC}" id="{91D35DDE-F15D-4486-9864-51906D092A9E}">
    <text>Because mirror locks are used and focus is achieved with moonlite, record AF steps to return to this position when changing configurations</text>
  </threadedComment>
  <threadedComment ref="U40" dT="2025-01-19T23:22:50.32" personId="{B9B429E0-84A7-4B8B-99E6-C50710E80DEC}" id="{84610241-ED89-42EA-A0E3-32FBF26B8311}">
    <text>Because mirror locks are used and focus is achieved with moonlite, record AF steps to return to this position when changing configurations</text>
  </threadedComment>
  <threadedComment ref="X40" dT="2025-01-19T23:22:50.32" personId="{B9B429E0-84A7-4B8B-99E6-C50710E80DEC}" id="{AD7D237D-9BAB-4A01-AD43-DCFA37098927}">
    <text>Because mirror locks are used and focus is achieved with moonlite, record AF steps to return to this position when changing configurations</text>
  </threadedComment>
  <threadedComment ref="AA40" dT="2025-01-19T23:22:50.32" personId="{B9B429E0-84A7-4B8B-99E6-C50710E80DEC}" id="{DB0DCAA8-FCD8-491E-A45D-1CEE5B70F619}">
    <text>Because mirror locks are used and focus is achieved with moonlite, record AF steps to return to this position when changing configurations</text>
  </threadedComment>
  <threadedComment ref="AD40" dT="2025-01-19T23:22:50.32" personId="{B9B429E0-84A7-4B8B-99E6-C50710E80DEC}" id="{7AD5FAEE-FB05-4A34-A6CA-F938D4A803DD}">
    <text>Because mirror locks are used and focus is achieved with moonlite, record AF steps to return to this position when changing configurations</text>
  </threadedComment>
</ThreadedComments>
</file>

<file path=xl/threadedComments/threadedComment4.xml><?xml version="1.0" encoding="utf-8"?>
<ThreadedComments xmlns="http://schemas.microsoft.com/office/spreadsheetml/2018/threadedcomments" xmlns:x="http://schemas.openxmlformats.org/spreadsheetml/2006/main">
  <threadedComment ref="A3" dT="2025-01-25T14:24:09.42" personId="{B9B429E0-84A7-4B8B-99E6-C50710E80DEC}" id="{D5A536F4-F89F-43E9-9BDB-DA3B522023BA}">
    <text>This will autopopulate all configurations on this sheet.
You can override this for each configuration if you want</text>
  </threadedComment>
  <threadedComment ref="E5" dT="2025-02-05T23:15:33.94" personId="{B9B429E0-84A7-4B8B-99E6-C50710E80DEC}" id="{A9FF5142-10E6-4AEF-9B01-47EECA9657B3}">
    <text>https://www.cloudynights.com/documents/Understanding%20Resolution.pdf</text>
    <extLst>
      <x:ext xmlns:xltc2="http://schemas.microsoft.com/office/spreadsheetml/2020/threadedcomments2" uri="{F7C98A9C-CBB3-438F-8F68-D28B6AF4A901}">
        <xltc2:checksum>4210452656</xltc2:checksum>
        <xltc2:hyperlink startIndex="0" length="69" url="https://www.cloudynights.com/documents/Understanding%20Resolution.pdf"/>
      </x:ext>
    </extLst>
  </threadedComment>
  <threadedComment ref="E5" dT="2025-02-07T13:37:37.95" personId="{B9B429E0-84A7-4B8B-99E6-C50710E80DEC}" id="{84D4310B-6CE1-4F31-936F-7FDC07DCB8B5}" parentId="{A9FF5142-10E6-4AEF-9B01-47EECA9657B3}">
    <text>Think of these values as the ‘ideal’ FWHM of a star if nothing else degrades resolution (for which seeing, guiding accuracy, and camera sampling all influence the final FWHM)</text>
  </threadedComment>
  <threadedComment ref="H5" dT="2025-02-05T23:15:33.94" personId="{B9B429E0-84A7-4B8B-99E6-C50710E80DEC}" id="{4C4293B8-4ACF-4128-9C31-B290988CF507}">
    <text>https://www.cloudynights.com/documents/Understanding%20Resolution.pdf</text>
    <extLst>
      <x:ext xmlns:xltc2="http://schemas.microsoft.com/office/spreadsheetml/2020/threadedcomments2" uri="{F7C98A9C-CBB3-438F-8F68-D28B6AF4A901}">
        <xltc2:checksum>4210452656</xltc2:checksum>
        <xltc2:hyperlink startIndex="0" length="69" url="https://www.cloudynights.com/documents/Understanding%20Resolution.pdf"/>
      </x:ext>
    </extLst>
  </threadedComment>
  <threadedComment ref="H5" dT="2025-02-07T13:37:37.95" personId="{B9B429E0-84A7-4B8B-99E6-C50710E80DEC}" id="{240C4643-65ED-4F26-BB98-79FB9E4ED864}" parentId="{4C4293B8-4ACF-4128-9C31-B290988CF507}">
    <text>Think of these values as the ‘ideal’ FWHM of a star if nothing else degrades resolution (for which seeing, guiding accuracy, and camera sampling all influence the final FWHM)</text>
  </threadedComment>
  <threadedComment ref="K5" dT="2025-02-05T23:15:33.94" personId="{B9B429E0-84A7-4B8B-99E6-C50710E80DEC}" id="{1650FE18-9407-480D-95C2-177074C71680}">
    <text>https://www.cloudynights.com/documents/Understanding%20Resolution.pdf</text>
    <extLst>
      <x:ext xmlns:xltc2="http://schemas.microsoft.com/office/spreadsheetml/2020/threadedcomments2" uri="{F7C98A9C-CBB3-438F-8F68-D28B6AF4A901}">
        <xltc2:checksum>4210452656</xltc2:checksum>
        <xltc2:hyperlink startIndex="0" length="69" url="https://www.cloudynights.com/documents/Understanding%20Resolution.pdf"/>
      </x:ext>
    </extLst>
  </threadedComment>
  <threadedComment ref="K5" dT="2025-02-07T13:37:37.95" personId="{B9B429E0-84A7-4B8B-99E6-C50710E80DEC}" id="{AD0D8F7D-50B6-4838-9F7E-FBD6FCEA5A6C}" parentId="{1650FE18-9407-480D-95C2-177074C71680}">
    <text>Think of these values as the ‘ideal’ FWHM of a star if nothing else degrades resolution (for which seeing, guiding accuracy, and camera sampling all influence the final FWHM)</text>
  </threadedComment>
  <threadedComment ref="N5" dT="2025-02-05T23:15:33.94" personId="{B9B429E0-84A7-4B8B-99E6-C50710E80DEC}" id="{29C39CBD-B339-49D1-95B3-D702230F5E5F}">
    <text>https://www.cloudynights.com/documents/Understanding%20Resolution.pdf</text>
    <extLst>
      <x:ext xmlns:xltc2="http://schemas.microsoft.com/office/spreadsheetml/2020/threadedcomments2" uri="{F7C98A9C-CBB3-438F-8F68-D28B6AF4A901}">
        <xltc2:checksum>4210452656</xltc2:checksum>
        <xltc2:hyperlink startIndex="0" length="69" url="https://www.cloudynights.com/documents/Understanding%20Resolution.pdf"/>
      </x:ext>
    </extLst>
  </threadedComment>
  <threadedComment ref="N5" dT="2025-02-07T13:37:37.95" personId="{B9B429E0-84A7-4B8B-99E6-C50710E80DEC}" id="{3AAFC53C-0B9B-4EE3-A0C6-269C0DB67D18}" parentId="{29C39CBD-B339-49D1-95B3-D702230F5E5F}">
    <text>Think of these values as the ‘ideal’ FWHM of a star if nothing else degrades resolution (for which seeing, guiding accuracy, and camera sampling all influence the final FWHM)</text>
  </threadedComment>
  <threadedComment ref="Q5" dT="2025-02-05T23:15:33.94" personId="{B9B429E0-84A7-4B8B-99E6-C50710E80DEC}" id="{BFBA5645-68A2-4502-8455-52011E5D2303}">
    <text>https://www.cloudynights.com/documents/Understanding%20Resolution.pdf</text>
    <extLst>
      <x:ext xmlns:xltc2="http://schemas.microsoft.com/office/spreadsheetml/2020/threadedcomments2" uri="{F7C98A9C-CBB3-438F-8F68-D28B6AF4A901}">
        <xltc2:checksum>4210452656</xltc2:checksum>
        <xltc2:hyperlink startIndex="0" length="69" url="https://www.cloudynights.com/documents/Understanding%20Resolution.pdf"/>
      </x:ext>
    </extLst>
  </threadedComment>
  <threadedComment ref="Q5" dT="2025-02-07T13:37:37.95" personId="{B9B429E0-84A7-4B8B-99E6-C50710E80DEC}" id="{0C7EC0B9-2237-48CB-A34C-1F2F5848ABDE}" parentId="{BFBA5645-68A2-4502-8455-52011E5D2303}">
    <text>Think of these values as the ‘ideal’ FWHM of a star if nothing else degrades resolution (for which seeing, guiding accuracy, and camera sampling all influence the final FWHM)</text>
  </threadedComment>
  <threadedComment ref="T5" dT="2025-02-05T23:15:33.94" personId="{B9B429E0-84A7-4B8B-99E6-C50710E80DEC}" id="{89321FE1-1D3B-4B22-946F-C12C4E416AC9}">
    <text>https://www.cloudynights.com/documents/Understanding%20Resolution.pdf</text>
    <extLst>
      <x:ext xmlns:xltc2="http://schemas.microsoft.com/office/spreadsheetml/2020/threadedcomments2" uri="{F7C98A9C-CBB3-438F-8F68-D28B6AF4A901}">
        <xltc2:checksum>4210452656</xltc2:checksum>
        <xltc2:hyperlink startIndex="0" length="69" url="https://www.cloudynights.com/documents/Understanding%20Resolution.pdf"/>
      </x:ext>
    </extLst>
  </threadedComment>
  <threadedComment ref="T5" dT="2025-02-07T13:37:37.95" personId="{B9B429E0-84A7-4B8B-99E6-C50710E80DEC}" id="{58EBCB8C-989F-4E9F-A153-8FF7B34725DF}" parentId="{89321FE1-1D3B-4B22-946F-C12C4E416AC9}">
    <text>Think of these values as the ‘ideal’ FWHM of a star if nothing else degrades resolution (for which seeing, guiding accuracy, and camera sampling all influence the final FWHM)</text>
  </threadedComment>
  <threadedComment ref="W5" dT="2025-02-05T23:15:33.94" personId="{B9B429E0-84A7-4B8B-99E6-C50710E80DEC}" id="{B8AEBB17-90D1-4B17-AD10-F3D49842B8FD}">
    <text>https://www.cloudynights.com/documents/Understanding%20Resolution.pdf</text>
    <extLst>
      <x:ext xmlns:xltc2="http://schemas.microsoft.com/office/spreadsheetml/2020/threadedcomments2" uri="{F7C98A9C-CBB3-438F-8F68-D28B6AF4A901}">
        <xltc2:checksum>4210452656</xltc2:checksum>
        <xltc2:hyperlink startIndex="0" length="69" url="https://www.cloudynights.com/documents/Understanding%20Resolution.pdf"/>
      </x:ext>
    </extLst>
  </threadedComment>
  <threadedComment ref="W5" dT="2025-02-07T13:37:37.95" personId="{B9B429E0-84A7-4B8B-99E6-C50710E80DEC}" id="{8EBCAC59-700F-4B5E-9860-78AAF6334506}" parentId="{B8AEBB17-90D1-4B17-AD10-F3D49842B8FD}">
    <text>Think of these values as the ‘ideal’ FWHM of a star if nothing else degrades resolution (for which seeing, guiding accuracy, and camera sampling all influence the final FWHM)</text>
  </threadedComment>
  <threadedComment ref="Z5" dT="2025-02-05T23:15:33.94" personId="{B9B429E0-84A7-4B8B-99E6-C50710E80DEC}" id="{7DC28F03-4C93-4F4B-B6CA-E5D66FB6D7B8}">
    <text>https://www.cloudynights.com/documents/Understanding%20Resolution.pdf</text>
    <extLst>
      <x:ext xmlns:xltc2="http://schemas.microsoft.com/office/spreadsheetml/2020/threadedcomments2" uri="{F7C98A9C-CBB3-438F-8F68-D28B6AF4A901}">
        <xltc2:checksum>4210452656</xltc2:checksum>
        <xltc2:hyperlink startIndex="0" length="69" url="https://www.cloudynights.com/documents/Understanding%20Resolution.pdf"/>
      </x:ext>
    </extLst>
  </threadedComment>
  <threadedComment ref="Z5" dT="2025-02-07T13:37:37.95" personId="{B9B429E0-84A7-4B8B-99E6-C50710E80DEC}" id="{83EC6926-9525-4B62-9BCC-4A67E4BE3314}" parentId="{7DC28F03-4C93-4F4B-B6CA-E5D66FB6D7B8}">
    <text>Think of these values as the ‘ideal’ FWHM of a star if nothing else degrades resolution (for which seeing, guiding accuracy, and camera sampling all influence the final FWHM)</text>
  </threadedComment>
  <threadedComment ref="AC5" dT="2025-02-05T23:15:33.94" personId="{B9B429E0-84A7-4B8B-99E6-C50710E80DEC}" id="{0AD7EA82-F559-4B9F-A87F-CCE278D91FCA}">
    <text>https://www.cloudynights.com/documents/Understanding%20Resolution.pdf</text>
    <extLst>
      <x:ext xmlns:xltc2="http://schemas.microsoft.com/office/spreadsheetml/2020/threadedcomments2" uri="{F7C98A9C-CBB3-438F-8F68-D28B6AF4A901}">
        <xltc2:checksum>4210452656</xltc2:checksum>
        <xltc2:hyperlink startIndex="0" length="69" url="https://www.cloudynights.com/documents/Understanding%20Resolution.pdf"/>
      </x:ext>
    </extLst>
  </threadedComment>
  <threadedComment ref="AC5" dT="2025-02-07T13:37:37.95" personId="{B9B429E0-84A7-4B8B-99E6-C50710E80DEC}" id="{70315DFC-F04F-4125-9161-F5EE3DA66E28}" parentId="{0AD7EA82-F559-4B9F-A87F-CCE278D91FCA}">
    <text>Think of these values as the ‘ideal’ FWHM of a star if nothing else degrades resolution (for which seeing, guiding accuracy, and camera sampling all influence the final FWHM)</text>
  </threadedComment>
  <threadedComment ref="AF5" dT="2025-02-05T23:15:33.94" personId="{B9B429E0-84A7-4B8B-99E6-C50710E80DEC}" id="{046DED27-CD42-4C26-B9E9-AF75EA6F5D88}">
    <text>https://www.cloudynights.com/documents/Understanding%20Resolution.pdf</text>
    <extLst>
      <x:ext xmlns:xltc2="http://schemas.microsoft.com/office/spreadsheetml/2020/threadedcomments2" uri="{F7C98A9C-CBB3-438F-8F68-D28B6AF4A901}">
        <xltc2:checksum>4210452656</xltc2:checksum>
        <xltc2:hyperlink startIndex="0" length="69" url="https://www.cloudynights.com/documents/Understanding%20Resolution.pdf"/>
      </x:ext>
    </extLst>
  </threadedComment>
  <threadedComment ref="AF5" dT="2025-02-07T13:37:37.95" personId="{B9B429E0-84A7-4B8B-99E6-C50710E80DEC}" id="{B77B8A46-72CB-4F9A-9A5C-F49D4217D9AC}" parentId="{046DED27-CD42-4C26-B9E9-AF75EA6F5D88}">
    <text>Think of these values as the ‘ideal’ FWHM of a star if nothing else degrades resolution (for which seeing, guiding accuracy, and camera sampling all influence the final FWHM)</text>
  </threadedComment>
  <threadedComment ref="E7" dT="2025-02-07T12:48:44.39" personId="{B9B429E0-84A7-4B8B-99E6-C50710E80DEC}" id="{A61DD4C8-8783-4CA5-9DDA-523B7ECFC587}">
    <text>Dawes and Rayleigh are about optical resolution of the telescope. Limits apply only to stars of the same visual magnitude and spectral type. They both allow the user to see a notch between two stars – not a completely black space.</text>
  </threadedComment>
  <threadedComment ref="H7" dT="2025-02-07T12:48:44.39" personId="{B9B429E0-84A7-4B8B-99E6-C50710E80DEC}" id="{24FAFDD5-3F6F-4F40-89A6-7975AEC461A0}">
    <text>Dawes and Rayleigh are about optical resolution of the telescope. Limits apply only to stars of the same visual magnitude and spectral type. They both allow the user to see a notch between two stars – not a completely black space.</text>
  </threadedComment>
  <threadedComment ref="K7" dT="2025-02-07T12:48:44.39" personId="{B9B429E0-84A7-4B8B-99E6-C50710E80DEC}" id="{2C714FC4-612C-4FD8-8151-08F2C7A21F91}">
    <text>Dawes and Rayleigh are about optical resolution of the telescope. Limits apply only to stars of the same visual magnitude and spectral type. They both allow the user to see a notch between two stars – not a completely black space.</text>
  </threadedComment>
  <threadedComment ref="N7" dT="2025-02-07T12:48:44.39" personId="{B9B429E0-84A7-4B8B-99E6-C50710E80DEC}" id="{5DA753E2-3CAC-471A-AD62-B46FF4FA08A3}">
    <text>Dawes and Rayleigh are about optical resolution of the telescope. Limits apply only to stars of the same visual magnitude and spectral type. They both allow the user to see a notch between two stars – not a completely black space.</text>
  </threadedComment>
  <threadedComment ref="Q7" dT="2025-02-07T12:48:44.39" personId="{B9B429E0-84A7-4B8B-99E6-C50710E80DEC}" id="{AF85BDDF-3DA7-4D8E-8DB1-9823FFA23D64}">
    <text>Dawes and Rayleigh are about optical resolution of the telescope. Limits apply only to stars of the same visual magnitude and spectral type. They both allow the user to see a notch between two stars – not a completely black space.</text>
  </threadedComment>
  <threadedComment ref="T7" dT="2025-02-07T12:48:44.39" personId="{B9B429E0-84A7-4B8B-99E6-C50710E80DEC}" id="{AE5E186C-EF1F-4DC7-80EC-F25E43D7BF0E}">
    <text>Dawes and Rayleigh are about optical resolution of the telescope. Limits apply only to stars of the same visual magnitude and spectral type. They both allow the user to see a notch between two stars – not a completely black space.</text>
  </threadedComment>
  <threadedComment ref="W7" dT="2025-02-07T12:48:44.39" personId="{B9B429E0-84A7-4B8B-99E6-C50710E80DEC}" id="{B2E28856-A368-4DA4-8DBB-1E970091E66B}">
    <text>Dawes and Rayleigh are about optical resolution of the telescope. Limits apply only to stars of the same visual magnitude and spectral type. They both allow the user to see a notch between two stars – not a completely black space.</text>
  </threadedComment>
  <threadedComment ref="Z7" dT="2025-02-07T12:48:44.39" personId="{B9B429E0-84A7-4B8B-99E6-C50710E80DEC}" id="{434A0001-FA45-45F3-8C36-4F844F115BAA}">
    <text>Dawes and Rayleigh are about optical resolution of the telescope. Limits apply only to stars of the same visual magnitude and spectral type. They both allow the user to see a notch between two stars – not a completely black space.</text>
  </threadedComment>
  <threadedComment ref="AC7" dT="2025-02-07T12:48:44.39" personId="{B9B429E0-84A7-4B8B-99E6-C50710E80DEC}" id="{96CBF63A-ADF0-48CC-B7B6-96776740CD25}">
    <text>Dawes and Rayleigh are about optical resolution of the telescope. Limits apply only to stars of the same visual magnitude and spectral type. They both allow the user to see a notch between two stars – not a completely black space.</text>
  </threadedComment>
  <threadedComment ref="AF7" dT="2025-02-07T12:48:44.39" personId="{B9B429E0-84A7-4B8B-99E6-C50710E80DEC}" id="{3D86527B-5291-45E1-8039-279ECBBA63AC}">
    <text>Dawes and Rayleigh are about optical resolution of the telescope. Limits apply only to stars of the same visual magnitude and spectral type. They both allow the user to see a notch between two stars – not a completely black space.</text>
  </threadedComment>
  <threadedComment ref="A8" dT="2025-01-25T14:36:35.46" personId="{B9B429E0-84A7-4B8B-99E6-C50710E80DEC}" id="{D8F265FF-FC6A-4192-907F-3695B130D790}">
    <text>The short version guide to what resolution you want is here
https://www.highpointscientific.com/astronomy-hub/post/astro-photography-guides/undersampling-and-oversampling-in-astrophotography
go to cloudy nights for the debates!☺️</text>
    <extLst>
      <x:ext xmlns:xltc2="http://schemas.microsoft.com/office/spreadsheetml/2020/threadedcomments2" uri="{F7C98A9C-CBB3-438F-8F68-D28B6AF4A901}">
        <xltc2:checksum>4165211824</xltc2:checksum>
        <xltc2:hyperlink startIndex="60" length="130" url="https://www.highpointscientific.com/astronomy-hub/post/astro-photography-guides/undersampling-and-oversampling-in-astrophotography"/>
      </x:ext>
    </extLst>
  </threadedComment>
  <threadedComment ref="E9" dT="2025-02-07T13:08:37.14" personId="{B9B429E0-84A7-4B8B-99E6-C50710E80DEC}" id="{FE671F61-CEA0-4DB8-A0C1-C8D051F130E1}">
    <text>Camera Sampling = 2*Binned pixel resolution
Video with great overview and demonstration from James Lamb - what resolution should you target?
https://www.youtube.com/watch?v=H-cAbF25gcI</text>
    <extLst>
      <x:ext xmlns:xltc2="http://schemas.microsoft.com/office/spreadsheetml/2020/threadedcomments2" uri="{F7C98A9C-CBB3-438F-8F68-D28B6AF4A901}">
        <xltc2:checksum>2862848605</xltc2:checksum>
        <xltc2:hyperlink startIndex="141" length="43" url="https://www.youtube.com/watch?v=H-cAbF25gcI"/>
      </x:ext>
    </extLst>
  </threadedComment>
  <threadedComment ref="H9" dT="2025-02-07T13:08:37.14" personId="{B9B429E0-84A7-4B8B-99E6-C50710E80DEC}" id="{572C57E4-4B55-4803-9792-703F284831FC}">
    <text>Camera Sampling = 2*Binned pixel resolution
Video with great overview and demonstration from James Lamb - what resolution should you target?
https://www.youtube.com/watch?v=H-cAbF25gcI</text>
    <extLst>
      <x:ext xmlns:xltc2="http://schemas.microsoft.com/office/spreadsheetml/2020/threadedcomments2" uri="{F7C98A9C-CBB3-438F-8F68-D28B6AF4A901}">
        <xltc2:checksum>2862848605</xltc2:checksum>
        <xltc2:hyperlink startIndex="141" length="43" url="https://www.youtube.com/watch?v=H-cAbF25gcI"/>
      </x:ext>
    </extLst>
  </threadedComment>
  <threadedComment ref="K9" dT="2025-02-07T13:08:37.14" personId="{B9B429E0-84A7-4B8B-99E6-C50710E80DEC}" id="{F93F31E9-F20C-4591-8AD5-5AAA234A752C}">
    <text>Camera Sampling = 2*Binned pixel resolution
Video with great overview and demonstration from James Lamb - what resolution should you target?
https://www.youtube.com/watch?v=H-cAbF25gcI</text>
    <extLst>
      <x:ext xmlns:xltc2="http://schemas.microsoft.com/office/spreadsheetml/2020/threadedcomments2" uri="{F7C98A9C-CBB3-438F-8F68-D28B6AF4A901}">
        <xltc2:checksum>2862848605</xltc2:checksum>
        <xltc2:hyperlink startIndex="141" length="43" url="https://www.youtube.com/watch?v=H-cAbF25gcI"/>
      </x:ext>
    </extLst>
  </threadedComment>
  <threadedComment ref="N9" dT="2025-02-07T13:08:37.14" personId="{B9B429E0-84A7-4B8B-99E6-C50710E80DEC}" id="{94E60207-7C6E-4954-AC97-019EAE5EF68B}">
    <text>Camera Sampling = 2*Binned pixel resolution
Video with great overview and demonstration from James Lamb - what resolution should you target?
https://www.youtube.com/watch?v=H-cAbF25gcI</text>
    <extLst>
      <x:ext xmlns:xltc2="http://schemas.microsoft.com/office/spreadsheetml/2020/threadedcomments2" uri="{F7C98A9C-CBB3-438F-8F68-D28B6AF4A901}">
        <xltc2:checksum>2862848605</xltc2:checksum>
        <xltc2:hyperlink startIndex="141" length="43" url="https://www.youtube.com/watch?v=H-cAbF25gcI"/>
      </x:ext>
    </extLst>
  </threadedComment>
  <threadedComment ref="Q9" dT="2025-02-07T13:08:37.14" personId="{B9B429E0-84A7-4B8B-99E6-C50710E80DEC}" id="{7159FCB0-A9CA-4CFA-91A9-C10209471F51}">
    <text>Camera Sampling = 2*Binned pixel resolution
Video with great overview and demonstration from James Lamb - what resolution should you target?
https://www.youtube.com/watch?v=H-cAbF25gcI</text>
    <extLst>
      <x:ext xmlns:xltc2="http://schemas.microsoft.com/office/spreadsheetml/2020/threadedcomments2" uri="{F7C98A9C-CBB3-438F-8F68-D28B6AF4A901}">
        <xltc2:checksum>2862848605</xltc2:checksum>
        <xltc2:hyperlink startIndex="141" length="43" url="https://www.youtube.com/watch?v=H-cAbF25gcI"/>
      </x:ext>
    </extLst>
  </threadedComment>
  <threadedComment ref="T9" dT="2025-02-07T13:08:37.14" personId="{B9B429E0-84A7-4B8B-99E6-C50710E80DEC}" id="{CDA1F771-B0B7-4985-A37C-216DA649472E}">
    <text>Camera Sampling = 2*Binned pixel resolution
Video with great overview and demonstration from James Lamb - what resolution should you target?
https://www.youtube.com/watch?v=H-cAbF25gcI</text>
    <extLst>
      <x:ext xmlns:xltc2="http://schemas.microsoft.com/office/spreadsheetml/2020/threadedcomments2" uri="{F7C98A9C-CBB3-438F-8F68-D28B6AF4A901}">
        <xltc2:checksum>2862848605</xltc2:checksum>
        <xltc2:hyperlink startIndex="141" length="43" url="https://www.youtube.com/watch?v=H-cAbF25gcI"/>
      </x:ext>
    </extLst>
  </threadedComment>
  <threadedComment ref="W9" dT="2025-02-07T13:08:37.14" personId="{B9B429E0-84A7-4B8B-99E6-C50710E80DEC}" id="{8C65C25C-CB04-4968-87E9-506D044AFAD0}">
    <text>Camera Sampling = 2*Binned pixel resolution
Video with great overview and demonstration from James Lamb - what resolution should you target?
https://www.youtube.com/watch?v=H-cAbF25gcI</text>
    <extLst>
      <x:ext xmlns:xltc2="http://schemas.microsoft.com/office/spreadsheetml/2020/threadedcomments2" uri="{F7C98A9C-CBB3-438F-8F68-D28B6AF4A901}">
        <xltc2:checksum>2862848605</xltc2:checksum>
        <xltc2:hyperlink startIndex="141" length="43" url="https://www.youtube.com/watch?v=H-cAbF25gcI"/>
      </x:ext>
    </extLst>
  </threadedComment>
  <threadedComment ref="Z9" dT="2025-02-07T13:08:37.14" personId="{B9B429E0-84A7-4B8B-99E6-C50710E80DEC}" id="{B84D7D62-F89C-4C11-9CEB-747825BCD15D}">
    <text>Camera Sampling = 2*Binned pixel resolution
Video with great overview and demonstration from James Lamb - what resolution should you target?
https://www.youtube.com/watch?v=H-cAbF25gcI</text>
    <extLst>
      <x:ext xmlns:xltc2="http://schemas.microsoft.com/office/spreadsheetml/2020/threadedcomments2" uri="{F7C98A9C-CBB3-438F-8F68-D28B6AF4A901}">
        <xltc2:checksum>2862848605</xltc2:checksum>
        <xltc2:hyperlink startIndex="141" length="43" url="https://www.youtube.com/watch?v=H-cAbF25gcI"/>
      </x:ext>
    </extLst>
  </threadedComment>
  <threadedComment ref="AC9" dT="2025-02-07T13:08:37.14" personId="{B9B429E0-84A7-4B8B-99E6-C50710E80DEC}" id="{40B22A51-1521-47C5-961D-36D4952AF5A8}">
    <text>Camera Sampling = 2*Binned pixel resolution
Video with great overview and demonstration from James Lamb - what resolution should you target?
https://www.youtube.com/watch?v=H-cAbF25gcI</text>
    <extLst>
      <x:ext xmlns:xltc2="http://schemas.microsoft.com/office/spreadsheetml/2020/threadedcomments2" uri="{F7C98A9C-CBB3-438F-8F68-D28B6AF4A901}">
        <xltc2:checksum>2862848605</xltc2:checksum>
        <xltc2:hyperlink startIndex="141" length="43" url="https://www.youtube.com/watch?v=H-cAbF25gcI"/>
      </x:ext>
    </extLst>
  </threadedComment>
  <threadedComment ref="AF9" dT="2025-02-07T13:08:37.14" personId="{B9B429E0-84A7-4B8B-99E6-C50710E80DEC}" id="{A801CAF5-F8B6-48F3-8A6F-27933A64583C}">
    <text>Camera Sampling = 2*Binned pixel resolution
Video with great overview and demonstration from James Lamb - what resolution should you target?
https://www.youtube.com/watch?v=H-cAbF25gcI</text>
    <extLst>
      <x:ext xmlns:xltc2="http://schemas.microsoft.com/office/spreadsheetml/2020/threadedcomments2" uri="{F7C98A9C-CBB3-438F-8F68-D28B6AF4A901}">
        <xltc2:checksum>2862848605</xltc2:checksum>
        <xltc2:hyperlink startIndex="141" length="43" url="https://www.youtube.com/watch?v=H-cAbF25gcI"/>
      </x:ext>
    </extLst>
  </threadedComment>
  <threadedComment ref="E11" dT="2025-02-07T13:25:07.23" personId="{B9B429E0-84A7-4B8B-99E6-C50710E80DEC}" id="{815EBC0B-DD22-4B96-81D8-A54DFF0B717A}">
    <text>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ext>
    <extLst>
      <x:ext xmlns:xltc2="http://schemas.microsoft.com/office/spreadsheetml/2020/threadedcomments2" uri="{F7C98A9C-CBB3-438F-8F68-D28B6AF4A901}">
        <xltc2:checksum>3102726174</xltc2:checksum>
        <xltc2:hyperlink startIndex="708" length="51" url="https://astronomy.tools/calculators/ccd_suitability"/>
      </x:ext>
    </extLst>
  </threadedComment>
  <threadedComment ref="H11" dT="2025-02-07T13:25:07.23" personId="{B9B429E0-84A7-4B8B-99E6-C50710E80DEC}" id="{E475C0A8-A555-4C60-B5C8-C70E8F274D09}">
    <text>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ext>
    <extLst>
      <x:ext xmlns:xltc2="http://schemas.microsoft.com/office/spreadsheetml/2020/threadedcomments2" uri="{F7C98A9C-CBB3-438F-8F68-D28B6AF4A901}">
        <xltc2:checksum>3102726174</xltc2:checksum>
        <xltc2:hyperlink startIndex="708" length="51" url="https://astronomy.tools/calculators/ccd_suitability"/>
      </x:ext>
    </extLst>
  </threadedComment>
  <threadedComment ref="K11" dT="2025-02-07T13:25:07.23" personId="{B9B429E0-84A7-4B8B-99E6-C50710E80DEC}" id="{73853F28-CFC7-4917-A984-18FCC6ACFEA4}">
    <text>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ext>
    <extLst>
      <x:ext xmlns:xltc2="http://schemas.microsoft.com/office/spreadsheetml/2020/threadedcomments2" uri="{F7C98A9C-CBB3-438F-8F68-D28B6AF4A901}">
        <xltc2:checksum>3102726174</xltc2:checksum>
        <xltc2:hyperlink startIndex="708" length="51" url="https://astronomy.tools/calculators/ccd_suitability"/>
      </x:ext>
    </extLst>
  </threadedComment>
  <threadedComment ref="N11" dT="2025-02-07T13:25:07.23" personId="{B9B429E0-84A7-4B8B-99E6-C50710E80DEC}" id="{43D264A0-E131-4BAC-A5C0-118664927CCB}">
    <text>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ext>
    <extLst>
      <x:ext xmlns:xltc2="http://schemas.microsoft.com/office/spreadsheetml/2020/threadedcomments2" uri="{F7C98A9C-CBB3-438F-8F68-D28B6AF4A901}">
        <xltc2:checksum>3102726174</xltc2:checksum>
        <xltc2:hyperlink startIndex="708" length="51" url="https://astronomy.tools/calculators/ccd_suitability"/>
      </x:ext>
    </extLst>
  </threadedComment>
  <threadedComment ref="Q11" dT="2025-02-07T13:25:07.23" personId="{B9B429E0-84A7-4B8B-99E6-C50710E80DEC}" id="{3229D6E7-D09D-4B2E-A64C-9268152B75F9}">
    <text>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ext>
    <extLst>
      <x:ext xmlns:xltc2="http://schemas.microsoft.com/office/spreadsheetml/2020/threadedcomments2" uri="{F7C98A9C-CBB3-438F-8F68-D28B6AF4A901}">
        <xltc2:checksum>3102726174</xltc2:checksum>
        <xltc2:hyperlink startIndex="708" length="51" url="https://astronomy.tools/calculators/ccd_suitability"/>
      </x:ext>
    </extLst>
  </threadedComment>
  <threadedComment ref="T11" dT="2025-02-07T13:25:07.23" personId="{B9B429E0-84A7-4B8B-99E6-C50710E80DEC}" id="{80106838-C225-4564-BD54-DA2BB609144B}">
    <text>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ext>
    <extLst>
      <x:ext xmlns:xltc2="http://schemas.microsoft.com/office/spreadsheetml/2020/threadedcomments2" uri="{F7C98A9C-CBB3-438F-8F68-D28B6AF4A901}">
        <xltc2:checksum>3102726174</xltc2:checksum>
        <xltc2:hyperlink startIndex="708" length="51" url="https://astronomy.tools/calculators/ccd_suitability"/>
      </x:ext>
    </extLst>
  </threadedComment>
  <threadedComment ref="W11" dT="2025-02-07T13:25:07.23" personId="{B9B429E0-84A7-4B8B-99E6-C50710E80DEC}" id="{697C1501-DFC7-48AF-89C0-51D5CC5F7502}">
    <text>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ext>
    <extLst>
      <x:ext xmlns:xltc2="http://schemas.microsoft.com/office/spreadsheetml/2020/threadedcomments2" uri="{F7C98A9C-CBB3-438F-8F68-D28B6AF4A901}">
        <xltc2:checksum>3102726174</xltc2:checksum>
        <xltc2:hyperlink startIndex="708" length="51" url="https://astronomy.tools/calculators/ccd_suitability"/>
      </x:ext>
    </extLst>
  </threadedComment>
  <threadedComment ref="Z11" dT="2025-02-07T13:25:07.23" personId="{B9B429E0-84A7-4B8B-99E6-C50710E80DEC}" id="{C6E33DE8-6894-4208-9C7F-0726960ECF44}">
    <text>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ext>
    <extLst>
      <x:ext xmlns:xltc2="http://schemas.microsoft.com/office/spreadsheetml/2020/threadedcomments2" uri="{F7C98A9C-CBB3-438F-8F68-D28B6AF4A901}">
        <xltc2:checksum>3102726174</xltc2:checksum>
        <xltc2:hyperlink startIndex="708" length="51" url="https://astronomy.tools/calculators/ccd_suitability"/>
      </x:ext>
    </extLst>
  </threadedComment>
  <threadedComment ref="AC11" dT="2025-02-07T13:25:07.23" personId="{B9B429E0-84A7-4B8B-99E6-C50710E80DEC}" id="{04A41472-719C-4D85-AC20-0EE62DFD33B9}">
    <text>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ext>
    <extLst>
      <x:ext xmlns:xltc2="http://schemas.microsoft.com/office/spreadsheetml/2020/threadedcomments2" uri="{F7C98A9C-CBB3-438F-8F68-D28B6AF4A901}">
        <xltc2:checksum>3102726174</xltc2:checksum>
        <xltc2:hyperlink startIndex="708" length="51" url="https://astronomy.tools/calculators/ccd_suitability"/>
      </x:ext>
    </extLst>
  </threadedComment>
  <threadedComment ref="AF11" dT="2025-02-07T13:25:07.23" personId="{B9B429E0-84A7-4B8B-99E6-C50710E80DEC}" id="{CBB22B87-03B5-4254-9F3F-2FD05CC804B8}">
    <text>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ext>
    <extLst>
      <x:ext xmlns:xltc2="http://schemas.microsoft.com/office/spreadsheetml/2020/threadedcomments2" uri="{F7C98A9C-CBB3-438F-8F68-D28B6AF4A901}">
        <xltc2:checksum>3102726174</xltc2:checksum>
        <xltc2:hyperlink startIndex="708" length="51" url="https://astronomy.tools/calculators/ccd_suitability"/>
      </x:ext>
    </extLst>
  </threadedComment>
  <threadedComment ref="E13" dT="2025-02-07T13:44:09.64" personId="{B9B429E0-84A7-4B8B-99E6-C50710E80DEC}" id="{AC95F8D7-FD3E-4820-B036-09C57A5BD16F}">
    <text>The max of Dawes, Rayleigh, and Nyquist (whichever is the limiting case).
Theoretical FWHM of stars should be close to this value.
Actual FWHM may be larger due to seeing and guiding error.</text>
  </threadedComment>
  <threadedComment ref="H13" dT="2025-02-07T13:44:09.64" personId="{B9B429E0-84A7-4B8B-99E6-C50710E80DEC}" id="{B57E179C-8308-4525-B33F-F9B3365AFD0D}">
    <text>The max of Dawes, Rayleigh, and Nyquist (whichever is the limiting case).
Theoretical FWHM of stars should be close to this value.
Actual FWHM may be larger due to seeing and guiding error.</text>
  </threadedComment>
  <threadedComment ref="K13" dT="2025-02-07T13:44:09.64" personId="{B9B429E0-84A7-4B8B-99E6-C50710E80DEC}" id="{8848A0FC-2FC1-46ED-B471-9BA464046C24}">
    <text>The max of Dawes, Rayleigh, and Nyquist (whichever is the limiting case).
Theoretical FWHM of stars should be close to this value.
Actual FWHM may be larger due to seeing and guiding error.</text>
  </threadedComment>
  <threadedComment ref="N13" dT="2025-02-07T13:44:09.64" personId="{B9B429E0-84A7-4B8B-99E6-C50710E80DEC}" id="{61C8C8D8-A161-47C3-9CBC-86E57934C625}">
    <text>The max of Dawes, Rayleigh, and Nyquist (whichever is the limiting case).
Theoretical FWHM of stars should be close to this value.
Actual FWHM may be larger due to seeing and guiding error.</text>
  </threadedComment>
  <threadedComment ref="Q13" dT="2025-02-07T13:44:09.64" personId="{B9B429E0-84A7-4B8B-99E6-C50710E80DEC}" id="{39A57F4A-DE29-45C8-8BB0-666F8E845F43}">
    <text>The max of Dawes, Rayleigh, and Nyquist (whichever is the limiting case).
Theoretical FWHM of stars should be close to this value.
Actual FWHM may be larger due to seeing and guiding error.</text>
  </threadedComment>
  <threadedComment ref="T13" dT="2025-02-07T13:44:09.64" personId="{B9B429E0-84A7-4B8B-99E6-C50710E80DEC}" id="{DBA72B42-1EC2-4192-B553-EAAAB16F19EA}">
    <text>The max of Dawes, Rayleigh, and Nyquist (whichever is the limiting case).
Theoretical FWHM of stars should be close to this value.
Actual FWHM may be larger due to seeing and guiding error.</text>
  </threadedComment>
  <threadedComment ref="W13" dT="2025-02-07T13:44:09.64" personId="{B9B429E0-84A7-4B8B-99E6-C50710E80DEC}" id="{0CD707FB-D316-4947-B7A1-6F52266AC47F}">
    <text>The max of Dawes, Rayleigh, and Nyquist (whichever is the limiting case).
Theoretical FWHM of stars should be close to this value.
Actual FWHM may be larger due to seeing and guiding error.</text>
  </threadedComment>
  <threadedComment ref="Z13" dT="2025-02-07T13:44:09.64" personId="{B9B429E0-84A7-4B8B-99E6-C50710E80DEC}" id="{FBB8B6D7-8B88-4A2F-AC28-7123C784F20C}">
    <text>The max of Dawes, Rayleigh, and Nyquist (whichever is the limiting case).
Theoretical FWHM of stars should be close to this value.
Actual FWHM may be larger due to seeing and guiding error.</text>
  </threadedComment>
  <threadedComment ref="AC13" dT="2025-02-07T13:44:09.64" personId="{B9B429E0-84A7-4B8B-99E6-C50710E80DEC}" id="{7797F17A-4D10-4A3A-857D-2AE7F2C2A476}">
    <text>The max of Dawes, Rayleigh, and Nyquist (whichever is the limiting case).
Theoretical FWHM of stars should be close to this value.
Actual FWHM may be larger due to seeing and guiding error.</text>
  </threadedComment>
  <threadedComment ref="AF13" dT="2025-02-07T13:44:09.64" personId="{B9B429E0-84A7-4B8B-99E6-C50710E80DEC}" id="{B221E20A-F52C-404C-910C-5B5979826A13}">
    <text>The max of Dawes, Rayleigh, and Nyquist (whichever is the limiting case).
Theoretical FWHM of stars should be close to this value.
Actual FWHM may be larger due to seeing and guiding error.</text>
  </threadedComment>
  <threadedComment ref="C14" dT="2023-02-18T21:18:31.32" personId="{B9B429E0-84A7-4B8B-99E6-C50710E80DEC}" id="{45A82F87-28FA-4B52-91A1-203EAB5AB3FE}">
    <text>Filters have a different index of refraction than air and extend the required back focal distance, offset varies with filter thickness and material.  Different filters may have different optical thickness values.</text>
  </threadedComment>
  <threadedComment ref="F14" dT="2023-02-18T21:18:31.32" personId="{B9B429E0-84A7-4B8B-99E6-C50710E80DEC}" id="{4ABCA2B1-9B1C-4930-85A4-49D2F14B9F2E}">
    <text>Filters have a different index of refraction than air and extend the required back focal distance, offset varies with filter thickness and material.  Different filters may have different optical thickness values.</text>
  </threadedComment>
  <threadedComment ref="I14" dT="2023-02-18T21:18:31.32" personId="{B9B429E0-84A7-4B8B-99E6-C50710E80DEC}" id="{3345C952-35E7-4EC8-A670-02A063440505}">
    <text>Filters have a different index of refraction than air and extend the required back focal distance, offset varies with filter thickness and material.  Different filters may have different optical thickness values.</text>
  </threadedComment>
  <threadedComment ref="L14" dT="2023-02-18T21:18:31.32" personId="{B9B429E0-84A7-4B8B-99E6-C50710E80DEC}" id="{DC182CCC-BDDE-4058-BFE6-77D7CA603224}">
    <text>Filters have a different index of refraction than air and extend the required back focal distance, offset varies with filter thickness and material.  Different filters may have different optical thickness values.</text>
  </threadedComment>
  <threadedComment ref="O14" dT="2023-02-18T21:18:31.32" personId="{B9B429E0-84A7-4B8B-99E6-C50710E80DEC}" id="{C998734A-54E5-450C-885B-FF7485CA8FDE}">
    <text>Filters have a different index of refraction than air and extend the required back focal distance, offset varies with filter thickness and material.  Different filters may have different optical thickness values.</text>
  </threadedComment>
  <threadedComment ref="R14" dT="2023-02-18T21:18:31.32" personId="{B9B429E0-84A7-4B8B-99E6-C50710E80DEC}" id="{57B4D643-6FDC-4F40-B412-E1CFA936DA91}">
    <text>Filters have a different index of refraction than air and extend the required back focal distance, offset varies with filter thickness and material.  Different filters may have different optical thickness values.</text>
  </threadedComment>
  <threadedComment ref="U14" dT="2023-02-18T21:18:31.32" personId="{B9B429E0-84A7-4B8B-99E6-C50710E80DEC}" id="{B1CF8236-7B92-4F47-A8F7-DA111568500E}">
    <text>Filters have a different index of refraction than air and extend the required back focal distance, offset varies with filter thickness and material.  Different filters may have different optical thickness values.</text>
  </threadedComment>
  <threadedComment ref="X14" dT="2023-02-18T21:18:31.32" personId="{B9B429E0-84A7-4B8B-99E6-C50710E80DEC}" id="{3EDB07F8-30DF-4AD1-9775-ADFFBCF8D3C1}">
    <text>Filters have a different index of refraction than air and extend the required back focal distance, offset varies with filter thickness and material.  Different filters may have different optical thickness values.</text>
  </threadedComment>
  <threadedComment ref="AA14" dT="2023-02-18T21:18:31.32" personId="{B9B429E0-84A7-4B8B-99E6-C50710E80DEC}" id="{F546727A-2E51-4EAA-9A8F-6894BB1D28E4}">
    <text>Filters have a different index of refraction than air and extend the required back focal distance, offset varies with filter thickness and material.  Different filters may have different optical thickness values.</text>
  </threadedComment>
  <threadedComment ref="AD14" dT="2023-02-18T21:18:31.32" personId="{B9B429E0-84A7-4B8B-99E6-C50710E80DEC}" id="{F7A21E78-48DF-4FE6-8348-269F86441835}">
    <text>Filters have a different index of refraction than air and extend the required back focal distance, offset varies with filter thickness and material.  Different filters may have different optical thickness values.</text>
  </threadedComment>
  <threadedComment ref="C40" dT="2025-01-19T23:22:50.32" personId="{B9B429E0-84A7-4B8B-99E6-C50710E80DEC}" id="{FF7D39E1-9309-4769-96CD-D92FF993B848}">
    <text>Because mirror locks are used and focus is achieved with moonlite, record AF steps to return to this position when changing configurations</text>
  </threadedComment>
  <threadedComment ref="F40" dT="2025-01-19T23:22:50.32" personId="{B9B429E0-84A7-4B8B-99E6-C50710E80DEC}" id="{CC688937-9443-436C-B789-96F6FEC7DD95}">
    <text>Because mirror locks are used and focus is achieved with moonlite, record AF steps to return to this position when changing configurations</text>
  </threadedComment>
  <threadedComment ref="I40" dT="2025-01-19T23:22:50.32" personId="{B9B429E0-84A7-4B8B-99E6-C50710E80DEC}" id="{F04A8C3E-19D3-48F2-9E8F-BE6C42AE8A47}">
    <text>Because mirror locks are used and focus is achieved with moonlite, record AF steps to return to this position when changing configurations</text>
  </threadedComment>
  <threadedComment ref="L40" dT="2025-01-19T23:22:50.32" personId="{B9B429E0-84A7-4B8B-99E6-C50710E80DEC}" id="{955A1B01-CF80-44E6-982B-AF991477F772}">
    <text>Because mirror locks are used and focus is achieved with moonlite, record AF steps to return to this position when changing configurations</text>
  </threadedComment>
  <threadedComment ref="O40" dT="2025-01-19T23:22:50.32" personId="{B9B429E0-84A7-4B8B-99E6-C50710E80DEC}" id="{F856D8D8-89AB-4040-BE1E-4D6596068D83}">
    <text>Because mirror locks are used and focus is achieved with moonlite, record AF steps to return to this position when changing configurations</text>
  </threadedComment>
  <threadedComment ref="R40" dT="2025-01-19T23:22:50.32" personId="{B9B429E0-84A7-4B8B-99E6-C50710E80DEC}" id="{0620192F-EDE3-426F-B0DB-695DF85ACCCB}">
    <text>Because mirror locks are used and focus is achieved with moonlite, record AF steps to return to this position when changing configurations</text>
  </threadedComment>
  <threadedComment ref="U40" dT="2025-01-19T23:22:50.32" personId="{B9B429E0-84A7-4B8B-99E6-C50710E80DEC}" id="{093B4876-C530-4E05-9D7E-00D60ED06EE5}">
    <text>Because mirror locks are used and focus is achieved with moonlite, record AF steps to return to this position when changing configurations</text>
  </threadedComment>
  <threadedComment ref="X40" dT="2025-01-19T23:22:50.32" personId="{B9B429E0-84A7-4B8B-99E6-C50710E80DEC}" id="{6397D7CE-DC36-47AD-98B4-515281F7FC67}">
    <text>Because mirror locks are used and focus is achieved with moonlite, record AF steps to return to this position when changing configurations</text>
  </threadedComment>
  <threadedComment ref="AA40" dT="2025-01-19T23:22:50.32" personId="{B9B429E0-84A7-4B8B-99E6-C50710E80DEC}" id="{63DEA4A3-766C-4048-B0B7-FFEFF024C188}">
    <text>Because mirror locks are used and focus is achieved with moonlite, record AF steps to return to this position when changing configurations</text>
  </threadedComment>
  <threadedComment ref="AD40" dT="2025-01-19T23:22:50.32" personId="{B9B429E0-84A7-4B8B-99E6-C50710E80DEC}" id="{09F11307-48E9-467B-999C-73B3462C97EB}">
    <text>Because mirror locks are used and focus is achieved with moonlite, record AF steps to return to this position when changing configurations</text>
  </threadedComment>
</ThreadedComments>
</file>

<file path=xl/threadedComments/threadedComment5.xml><?xml version="1.0" encoding="utf-8"?>
<ThreadedComments xmlns="http://schemas.microsoft.com/office/spreadsheetml/2018/threadedcomments" xmlns:x="http://schemas.openxmlformats.org/spreadsheetml/2006/main">
  <threadedComment ref="A3" dT="2025-01-25T14:24:09.42" personId="{B9B429E0-84A7-4B8B-99E6-C50710E80DEC}" id="{996342A2-0D7B-4D19-AAE5-C03F98E5140A}">
    <text>This will autopopulate all configurations on this sheet.
You can override this for each configuration if you want</text>
  </threadedComment>
  <threadedComment ref="E6" dT="2025-02-05T23:15:33.94" personId="{B9B429E0-84A7-4B8B-99E6-C50710E80DEC}" id="{86D7A27A-9B8E-41BC-B39F-5978A08ACDF0}">
    <text>https://www.cloudynights.com/documents/Understanding%20Resolution.pdf</text>
    <extLst>
      <x:ext xmlns:xltc2="http://schemas.microsoft.com/office/spreadsheetml/2020/threadedcomments2" uri="{F7C98A9C-CBB3-438F-8F68-D28B6AF4A901}">
        <xltc2:checksum>4210452656</xltc2:checksum>
        <xltc2:hyperlink startIndex="0" length="69" url="https://www.cloudynights.com/documents/Understanding%20Resolution.pdf"/>
      </x:ext>
    </extLst>
  </threadedComment>
  <threadedComment ref="E6" dT="2025-02-07T13:37:37.95" personId="{B9B429E0-84A7-4B8B-99E6-C50710E80DEC}" id="{BF0BFE1E-DFC7-4010-B1D4-C2961449A616}" parentId="{86D7A27A-9B8E-41BC-B39F-5978A08ACDF0}">
    <text>Think of these values as the ‘ideal’ FWHM of a star if nothing else degrades resolution (for which seeing, guiding accuracy, and camera sampling all influence the final FWHM)</text>
  </threadedComment>
  <threadedComment ref="H6" dT="2025-02-05T23:15:33.94" personId="{B9B429E0-84A7-4B8B-99E6-C50710E80DEC}" id="{8EC74048-DF4A-44DB-8FB5-A294E68A39E5}">
    <text>https://www.cloudynights.com/documents/Understanding%20Resolution.pdf</text>
    <extLst>
      <x:ext xmlns:xltc2="http://schemas.microsoft.com/office/spreadsheetml/2020/threadedcomments2" uri="{F7C98A9C-CBB3-438F-8F68-D28B6AF4A901}">
        <xltc2:checksum>4210452656</xltc2:checksum>
        <xltc2:hyperlink startIndex="0" length="69" url="https://www.cloudynights.com/documents/Understanding%20Resolution.pdf"/>
      </x:ext>
    </extLst>
  </threadedComment>
  <threadedComment ref="H6" dT="2025-02-07T13:37:37.95" personId="{B9B429E0-84A7-4B8B-99E6-C50710E80DEC}" id="{89DCDB3F-0864-4F0A-8A93-C6B23E631228}" parentId="{8EC74048-DF4A-44DB-8FB5-A294E68A39E5}">
    <text>Think of these values as the ‘ideal’ FWHM of a star if nothing else degrades resolution (for which seeing, guiding accuracy, and camera sampling all influence the final FWHM)</text>
  </threadedComment>
  <threadedComment ref="K6" dT="2025-02-05T23:15:33.94" personId="{B9B429E0-84A7-4B8B-99E6-C50710E80DEC}" id="{FF775D8A-DAD2-4059-92E2-FC60F7B48CA8}">
    <text>https://www.cloudynights.com/documents/Understanding%20Resolution.pdf</text>
    <extLst>
      <x:ext xmlns:xltc2="http://schemas.microsoft.com/office/spreadsheetml/2020/threadedcomments2" uri="{F7C98A9C-CBB3-438F-8F68-D28B6AF4A901}">
        <xltc2:checksum>4210452656</xltc2:checksum>
        <xltc2:hyperlink startIndex="0" length="69" url="https://www.cloudynights.com/documents/Understanding%20Resolution.pdf"/>
      </x:ext>
    </extLst>
  </threadedComment>
  <threadedComment ref="K6" dT="2025-02-07T13:37:37.95" personId="{B9B429E0-84A7-4B8B-99E6-C50710E80DEC}" id="{FFE6D754-5258-4B1D-A0D3-3F0341275E86}" parentId="{FF775D8A-DAD2-4059-92E2-FC60F7B48CA8}">
    <text>Think of these values as the ‘ideal’ FWHM of a star if nothing else degrades resolution (for which seeing, guiding accuracy, and camera sampling all influence the final FWHM)</text>
  </threadedComment>
  <threadedComment ref="N6" dT="2025-02-05T23:15:33.94" personId="{B9B429E0-84A7-4B8B-99E6-C50710E80DEC}" id="{A77A7BD6-5843-44A8-B53E-C21C03BDAB82}">
    <text>https://www.cloudynights.com/documents/Understanding%20Resolution.pdf</text>
    <extLst>
      <x:ext xmlns:xltc2="http://schemas.microsoft.com/office/spreadsheetml/2020/threadedcomments2" uri="{F7C98A9C-CBB3-438F-8F68-D28B6AF4A901}">
        <xltc2:checksum>4210452656</xltc2:checksum>
        <xltc2:hyperlink startIndex="0" length="69" url="https://www.cloudynights.com/documents/Understanding%20Resolution.pdf"/>
      </x:ext>
    </extLst>
  </threadedComment>
  <threadedComment ref="N6" dT="2025-02-07T13:37:37.95" personId="{B9B429E0-84A7-4B8B-99E6-C50710E80DEC}" id="{F5EEE5CA-DA4E-447D-A5BB-3BB09125D085}" parentId="{A77A7BD6-5843-44A8-B53E-C21C03BDAB82}">
    <text>Think of these values as the ‘ideal’ FWHM of a star if nothing else degrades resolution (for which seeing, guiding accuracy, and camera sampling all influence the final FWHM)</text>
  </threadedComment>
  <threadedComment ref="Q6" dT="2025-02-05T23:15:33.94" personId="{B9B429E0-84A7-4B8B-99E6-C50710E80DEC}" id="{0DE2CE76-17BF-4D88-84EA-F342DA8DE0E1}">
    <text>https://www.cloudynights.com/documents/Understanding%20Resolution.pdf</text>
    <extLst>
      <x:ext xmlns:xltc2="http://schemas.microsoft.com/office/spreadsheetml/2020/threadedcomments2" uri="{F7C98A9C-CBB3-438F-8F68-D28B6AF4A901}">
        <xltc2:checksum>4210452656</xltc2:checksum>
        <xltc2:hyperlink startIndex="0" length="69" url="https://www.cloudynights.com/documents/Understanding%20Resolution.pdf"/>
      </x:ext>
    </extLst>
  </threadedComment>
  <threadedComment ref="Q6" dT="2025-02-07T13:37:37.95" personId="{B9B429E0-84A7-4B8B-99E6-C50710E80DEC}" id="{2FA28C83-FC2F-4A52-8672-56188B0E07EA}" parentId="{0DE2CE76-17BF-4D88-84EA-F342DA8DE0E1}">
    <text>Think of these values as the ‘ideal’ FWHM of a star if nothing else degrades resolution (for which seeing, guiding accuracy, and camera sampling all influence the final FWHM)</text>
  </threadedComment>
  <threadedComment ref="T6" dT="2025-02-05T23:15:33.94" personId="{B9B429E0-84A7-4B8B-99E6-C50710E80DEC}" id="{BDE1A037-9BEE-4EAE-A723-B2325D23C2A8}">
    <text>https://www.cloudynights.com/documents/Understanding%20Resolution.pdf</text>
    <extLst>
      <x:ext xmlns:xltc2="http://schemas.microsoft.com/office/spreadsheetml/2020/threadedcomments2" uri="{F7C98A9C-CBB3-438F-8F68-D28B6AF4A901}">
        <xltc2:checksum>4210452656</xltc2:checksum>
        <xltc2:hyperlink startIndex="0" length="69" url="https://www.cloudynights.com/documents/Understanding%20Resolution.pdf"/>
      </x:ext>
    </extLst>
  </threadedComment>
  <threadedComment ref="T6" dT="2025-02-07T13:37:37.95" personId="{B9B429E0-84A7-4B8B-99E6-C50710E80DEC}" id="{1A9CCF3A-3B86-4DAE-8A44-9D8964D0EDC6}" parentId="{BDE1A037-9BEE-4EAE-A723-B2325D23C2A8}">
    <text>Think of these values as the ‘ideal’ FWHM of a star if nothing else degrades resolution (for which seeing, guiding accuracy, and camera sampling all influence the final FWHM)</text>
  </threadedComment>
  <threadedComment ref="W6" dT="2025-02-05T23:15:33.94" personId="{B9B429E0-84A7-4B8B-99E6-C50710E80DEC}" id="{5134B24A-337F-4D2C-AED0-1578BAD21D21}">
    <text>https://www.cloudynights.com/documents/Understanding%20Resolution.pdf</text>
    <extLst>
      <x:ext xmlns:xltc2="http://schemas.microsoft.com/office/spreadsheetml/2020/threadedcomments2" uri="{F7C98A9C-CBB3-438F-8F68-D28B6AF4A901}">
        <xltc2:checksum>4210452656</xltc2:checksum>
        <xltc2:hyperlink startIndex="0" length="69" url="https://www.cloudynights.com/documents/Understanding%20Resolution.pdf"/>
      </x:ext>
    </extLst>
  </threadedComment>
  <threadedComment ref="W6" dT="2025-02-07T13:37:37.95" personId="{B9B429E0-84A7-4B8B-99E6-C50710E80DEC}" id="{216E4A54-4BA9-4D99-B761-0B5701E88ADA}" parentId="{5134B24A-337F-4D2C-AED0-1578BAD21D21}">
    <text>Think of these values as the ‘ideal’ FWHM of a star if nothing else degrades resolution (for which seeing, guiding accuracy, and camera sampling all influence the final FWHM)</text>
  </threadedComment>
  <threadedComment ref="Z6" dT="2025-02-05T23:15:33.94" personId="{B9B429E0-84A7-4B8B-99E6-C50710E80DEC}" id="{C6DDFC13-6457-4BB1-860E-076C58C7FD24}">
    <text>https://www.cloudynights.com/documents/Understanding%20Resolution.pdf</text>
    <extLst>
      <x:ext xmlns:xltc2="http://schemas.microsoft.com/office/spreadsheetml/2020/threadedcomments2" uri="{F7C98A9C-CBB3-438F-8F68-D28B6AF4A901}">
        <xltc2:checksum>4210452656</xltc2:checksum>
        <xltc2:hyperlink startIndex="0" length="69" url="https://www.cloudynights.com/documents/Understanding%20Resolution.pdf"/>
      </x:ext>
    </extLst>
  </threadedComment>
  <threadedComment ref="Z6" dT="2025-02-07T13:37:37.95" personId="{B9B429E0-84A7-4B8B-99E6-C50710E80DEC}" id="{DDF688CB-95AE-47B2-8CCA-93BB4BF816B0}" parentId="{C6DDFC13-6457-4BB1-860E-076C58C7FD24}">
    <text>Think of these values as the ‘ideal’ FWHM of a star if nothing else degrades resolution (for which seeing, guiding accuracy, and camera sampling all influence the final FWHM)</text>
  </threadedComment>
  <threadedComment ref="AC6" dT="2025-02-05T23:15:33.94" personId="{B9B429E0-84A7-4B8B-99E6-C50710E80DEC}" id="{27E3BF97-7027-4381-BB07-1EB52A550221}">
    <text>https://www.cloudynights.com/documents/Understanding%20Resolution.pdf</text>
    <extLst>
      <x:ext xmlns:xltc2="http://schemas.microsoft.com/office/spreadsheetml/2020/threadedcomments2" uri="{F7C98A9C-CBB3-438F-8F68-D28B6AF4A901}">
        <xltc2:checksum>4210452656</xltc2:checksum>
        <xltc2:hyperlink startIndex="0" length="69" url="https://www.cloudynights.com/documents/Understanding%20Resolution.pdf"/>
      </x:ext>
    </extLst>
  </threadedComment>
  <threadedComment ref="AC6" dT="2025-02-07T13:37:37.95" personId="{B9B429E0-84A7-4B8B-99E6-C50710E80DEC}" id="{68E330B9-6734-4365-98EA-63E551B15B7D}" parentId="{27E3BF97-7027-4381-BB07-1EB52A550221}">
    <text>Think of these values as the ‘ideal’ FWHM of a star if nothing else degrades resolution (for which seeing, guiding accuracy, and camera sampling all influence the final FWHM)</text>
  </threadedComment>
  <threadedComment ref="AF6" dT="2025-02-05T23:15:33.94" personId="{B9B429E0-84A7-4B8B-99E6-C50710E80DEC}" id="{B5318B44-1F16-42F6-93B9-4A6C406B6220}">
    <text>https://www.cloudynights.com/documents/Understanding%20Resolution.pdf</text>
    <extLst>
      <x:ext xmlns:xltc2="http://schemas.microsoft.com/office/spreadsheetml/2020/threadedcomments2" uri="{F7C98A9C-CBB3-438F-8F68-D28B6AF4A901}">
        <xltc2:checksum>4210452656</xltc2:checksum>
        <xltc2:hyperlink startIndex="0" length="69" url="https://www.cloudynights.com/documents/Understanding%20Resolution.pdf"/>
      </x:ext>
    </extLst>
  </threadedComment>
  <threadedComment ref="AF6" dT="2025-02-07T13:37:37.95" personId="{B9B429E0-84A7-4B8B-99E6-C50710E80DEC}" id="{DFCD3428-E650-4E86-99E4-A01392D3053E}" parentId="{B5318B44-1F16-42F6-93B9-4A6C406B6220}">
    <text>Think of these values as the ‘ideal’ FWHM of a star if nothing else degrades resolution (for which seeing, guiding accuracy, and camera sampling all influence the final FWHM)</text>
  </threadedComment>
  <threadedComment ref="A8" dT="2025-01-25T14:36:35.46" personId="{B9B429E0-84A7-4B8B-99E6-C50710E80DEC}" id="{38E6E5A5-4C4B-4F4C-B2EF-A5695C9CE703}">
    <text>The short version guide to what resolution you want is here
https://www.highpointscientific.com/astronomy-hub/post/astro-photography-guides/undersampling-and-oversampling-in-astrophotography
go to cloudy nights for the debates!☺️</text>
    <extLst>
      <x:ext xmlns:xltc2="http://schemas.microsoft.com/office/spreadsheetml/2020/threadedcomments2" uri="{F7C98A9C-CBB3-438F-8F68-D28B6AF4A901}">
        <xltc2:checksum>4165211824</xltc2:checksum>
        <xltc2:hyperlink startIndex="60" length="130" url="https://www.highpointscientific.com/astronomy-hub/post/astro-photography-guides/undersampling-and-oversampling-in-astrophotography"/>
      </x:ext>
    </extLst>
  </threadedComment>
  <threadedComment ref="E8" dT="2025-02-07T12:48:44.39" personId="{B9B429E0-84A7-4B8B-99E6-C50710E80DEC}" id="{49F52F45-9D4C-4B4C-AF7D-A03338A0416A}">
    <text>Dawes and Rayleigh are about optical resolution of the telescope. Limits apply only to stars of the same visual magnitude and spectral type. They both allow the user to see a notch between two stars – not a completely black space.</text>
  </threadedComment>
  <threadedComment ref="H8" dT="2025-02-07T12:48:44.39" personId="{B9B429E0-84A7-4B8B-99E6-C50710E80DEC}" id="{A9A7DFC7-A0EB-4B86-AAE0-A63EEF779CC2}">
    <text>Dawes and Rayleigh are about optical resolution of the telescope. Limits apply only to stars of the same visual magnitude and spectral type. They both allow the user to see a notch between two stars – not a completely black space.</text>
  </threadedComment>
  <threadedComment ref="K8" dT="2025-02-07T12:48:44.39" personId="{B9B429E0-84A7-4B8B-99E6-C50710E80DEC}" id="{31BE267E-FCB9-4A26-9247-90DA400F0620}">
    <text>Dawes and Rayleigh are about optical resolution of the telescope. Limits apply only to stars of the same visual magnitude and spectral type. They both allow the user to see a notch between two stars – not a completely black space.</text>
  </threadedComment>
  <threadedComment ref="N8" dT="2025-02-07T12:48:44.39" personId="{B9B429E0-84A7-4B8B-99E6-C50710E80DEC}" id="{23BD44A0-F190-42B8-BA61-250F24882C63}">
    <text>Dawes and Rayleigh are about optical resolution of the telescope. Limits apply only to stars of the same visual magnitude and spectral type. They both allow the user to see a notch between two stars – not a completely black space.</text>
  </threadedComment>
  <threadedComment ref="Q8" dT="2025-02-07T12:48:44.39" personId="{B9B429E0-84A7-4B8B-99E6-C50710E80DEC}" id="{EB0D0109-D1F5-469D-BC17-893B7DB5B9FD}">
    <text>Dawes and Rayleigh are about optical resolution of the telescope. Limits apply only to stars of the same visual magnitude and spectral type. They both allow the user to see a notch between two stars – not a completely black space.</text>
  </threadedComment>
  <threadedComment ref="T8" dT="2025-02-07T12:48:44.39" personId="{B9B429E0-84A7-4B8B-99E6-C50710E80DEC}" id="{7F3469EC-7542-497A-84E8-693720AAE7A5}">
    <text>Dawes and Rayleigh are about optical resolution of the telescope. Limits apply only to stars of the same visual magnitude and spectral type. They both allow the user to see a notch between two stars – not a completely black space.</text>
  </threadedComment>
  <threadedComment ref="W8" dT="2025-02-07T12:48:44.39" personId="{B9B429E0-84A7-4B8B-99E6-C50710E80DEC}" id="{896CFB2D-3F4F-4C69-8478-92EE7211DE97}">
    <text>Dawes and Rayleigh are about optical resolution of the telescope. Limits apply only to stars of the same visual magnitude and spectral type. They both allow the user to see a notch between two stars – not a completely black space.</text>
  </threadedComment>
  <threadedComment ref="Z8" dT="2025-02-07T12:48:44.39" personId="{B9B429E0-84A7-4B8B-99E6-C50710E80DEC}" id="{C591EE8E-9AC1-463D-9ADB-B8C0DC9416F7}">
    <text>Dawes and Rayleigh are about optical resolution of the telescope. Limits apply only to stars of the same visual magnitude and spectral type. They both allow the user to see a notch between two stars – not a completely black space.</text>
  </threadedComment>
  <threadedComment ref="AC8" dT="2025-02-07T12:48:44.39" personId="{B9B429E0-84A7-4B8B-99E6-C50710E80DEC}" id="{582E143A-4E2C-4ECB-AD09-45F5AA5E52DA}">
    <text>Dawes and Rayleigh are about optical resolution of the telescope. Limits apply only to stars of the same visual magnitude and spectral type. They both allow the user to see a notch between two stars – not a completely black space.</text>
  </threadedComment>
  <threadedComment ref="AF8" dT="2025-02-07T12:48:44.39" personId="{B9B429E0-84A7-4B8B-99E6-C50710E80DEC}" id="{D48E2DD1-40B3-4580-B113-7F61391DC062}">
    <text>Dawes and Rayleigh are about optical resolution of the telescope. Limits apply only to stars of the same visual magnitude and spectral type. They both allow the user to see a notch between two stars – not a completely black space.</text>
  </threadedComment>
  <threadedComment ref="E10" dT="2025-02-07T13:08:37.14" personId="{B9B429E0-84A7-4B8B-99E6-C50710E80DEC}" id="{32E411B4-A67E-4BD4-93E5-A2D316B103A2}">
    <text>Camera Sampling = 2*Binned pixel resolution
Video with great overview and demonstration from James Lamb - what resolution should you target?
https://www.youtube.com/watch?v=H-cAbF25gcI</text>
    <extLst>
      <x:ext xmlns:xltc2="http://schemas.microsoft.com/office/spreadsheetml/2020/threadedcomments2" uri="{F7C98A9C-CBB3-438F-8F68-D28B6AF4A901}">
        <xltc2:checksum>2862848605</xltc2:checksum>
        <xltc2:hyperlink startIndex="141" length="43" url="https://www.youtube.com/watch?v=H-cAbF25gcI"/>
      </x:ext>
    </extLst>
  </threadedComment>
  <threadedComment ref="H10" dT="2025-02-07T13:08:37.14" personId="{B9B429E0-84A7-4B8B-99E6-C50710E80DEC}" id="{FD95EFA7-967A-4985-98AD-379C2EBBCED7}">
    <text>Camera Sampling = 2*Binned pixel resolution
Video with great overview and demonstration from James Lamb - what resolution should you target?
https://www.youtube.com/watch?v=H-cAbF25gcI</text>
    <extLst>
      <x:ext xmlns:xltc2="http://schemas.microsoft.com/office/spreadsheetml/2020/threadedcomments2" uri="{F7C98A9C-CBB3-438F-8F68-D28B6AF4A901}">
        <xltc2:checksum>2862848605</xltc2:checksum>
        <xltc2:hyperlink startIndex="141" length="43" url="https://www.youtube.com/watch?v=H-cAbF25gcI"/>
      </x:ext>
    </extLst>
  </threadedComment>
  <threadedComment ref="K10" dT="2025-02-07T13:08:37.14" personId="{B9B429E0-84A7-4B8B-99E6-C50710E80DEC}" id="{D44110E4-CA41-4D20-9DF1-3F64A02F58B3}">
    <text>Camera Sampling = 2*Binned pixel resolution
Video with great overview and demonstration from James Lamb - what resolution should you target?
https://www.youtube.com/watch?v=H-cAbF25gcI</text>
    <extLst>
      <x:ext xmlns:xltc2="http://schemas.microsoft.com/office/spreadsheetml/2020/threadedcomments2" uri="{F7C98A9C-CBB3-438F-8F68-D28B6AF4A901}">
        <xltc2:checksum>2862848605</xltc2:checksum>
        <xltc2:hyperlink startIndex="141" length="43" url="https://www.youtube.com/watch?v=H-cAbF25gcI"/>
      </x:ext>
    </extLst>
  </threadedComment>
  <threadedComment ref="N10" dT="2025-02-07T13:08:37.14" personId="{B9B429E0-84A7-4B8B-99E6-C50710E80DEC}" id="{9C210386-7F89-4F7A-98CB-3E815760A64A}">
    <text>Camera Sampling = 2*Binned pixel resolution
Video with great overview and demonstration from James Lamb - what resolution should you target?
https://www.youtube.com/watch?v=H-cAbF25gcI</text>
    <extLst>
      <x:ext xmlns:xltc2="http://schemas.microsoft.com/office/spreadsheetml/2020/threadedcomments2" uri="{F7C98A9C-CBB3-438F-8F68-D28B6AF4A901}">
        <xltc2:checksum>2862848605</xltc2:checksum>
        <xltc2:hyperlink startIndex="141" length="43" url="https://www.youtube.com/watch?v=H-cAbF25gcI"/>
      </x:ext>
    </extLst>
  </threadedComment>
  <threadedComment ref="Q10" dT="2025-02-07T13:08:37.14" personId="{B9B429E0-84A7-4B8B-99E6-C50710E80DEC}" id="{36431101-9E5E-4F79-BE4D-9CB9156351FA}">
    <text>Camera Sampling = 2*Binned pixel resolution
Video with great overview and demonstration from James Lamb - what resolution should you target?
https://www.youtube.com/watch?v=H-cAbF25gcI</text>
    <extLst>
      <x:ext xmlns:xltc2="http://schemas.microsoft.com/office/spreadsheetml/2020/threadedcomments2" uri="{F7C98A9C-CBB3-438F-8F68-D28B6AF4A901}">
        <xltc2:checksum>2862848605</xltc2:checksum>
        <xltc2:hyperlink startIndex="141" length="43" url="https://www.youtube.com/watch?v=H-cAbF25gcI"/>
      </x:ext>
    </extLst>
  </threadedComment>
  <threadedComment ref="T10" dT="2025-02-07T13:08:37.14" personId="{B9B429E0-84A7-4B8B-99E6-C50710E80DEC}" id="{0BFA48D6-D607-4D5C-B5E8-B7368AF489AA}">
    <text>Camera Sampling = 2*Binned pixel resolution
Video with great overview and demonstration from James Lamb - what resolution should you target?
https://www.youtube.com/watch?v=H-cAbF25gcI</text>
    <extLst>
      <x:ext xmlns:xltc2="http://schemas.microsoft.com/office/spreadsheetml/2020/threadedcomments2" uri="{F7C98A9C-CBB3-438F-8F68-D28B6AF4A901}">
        <xltc2:checksum>2862848605</xltc2:checksum>
        <xltc2:hyperlink startIndex="141" length="43" url="https://www.youtube.com/watch?v=H-cAbF25gcI"/>
      </x:ext>
    </extLst>
  </threadedComment>
  <threadedComment ref="W10" dT="2025-02-07T13:08:37.14" personId="{B9B429E0-84A7-4B8B-99E6-C50710E80DEC}" id="{F74D6EE6-D79E-4D48-BB47-D667123980D9}">
    <text>Camera Sampling = 2*Binned pixel resolution
Video with great overview and demonstration from James Lamb - what resolution should you target?
https://www.youtube.com/watch?v=H-cAbF25gcI</text>
    <extLst>
      <x:ext xmlns:xltc2="http://schemas.microsoft.com/office/spreadsheetml/2020/threadedcomments2" uri="{F7C98A9C-CBB3-438F-8F68-D28B6AF4A901}">
        <xltc2:checksum>2862848605</xltc2:checksum>
        <xltc2:hyperlink startIndex="141" length="43" url="https://www.youtube.com/watch?v=H-cAbF25gcI"/>
      </x:ext>
    </extLst>
  </threadedComment>
  <threadedComment ref="Z10" dT="2025-02-07T13:08:37.14" personId="{B9B429E0-84A7-4B8B-99E6-C50710E80DEC}" id="{6D76A8A5-F7C2-436C-873E-E69AB8512CD0}">
    <text>Camera Sampling = 2*Binned pixel resolution
Video with great overview and demonstration from James Lamb - what resolution should you target?
https://www.youtube.com/watch?v=H-cAbF25gcI</text>
    <extLst>
      <x:ext xmlns:xltc2="http://schemas.microsoft.com/office/spreadsheetml/2020/threadedcomments2" uri="{F7C98A9C-CBB3-438F-8F68-D28B6AF4A901}">
        <xltc2:checksum>2862848605</xltc2:checksum>
        <xltc2:hyperlink startIndex="141" length="43" url="https://www.youtube.com/watch?v=H-cAbF25gcI"/>
      </x:ext>
    </extLst>
  </threadedComment>
  <threadedComment ref="AC10" dT="2025-02-07T13:08:37.14" personId="{B9B429E0-84A7-4B8B-99E6-C50710E80DEC}" id="{C36F7FC5-3A75-461A-B659-DCC5F1453433}">
    <text>Camera Sampling = 2*Binned pixel resolution
Video with great overview and demonstration from James Lamb - what resolution should you target?
https://www.youtube.com/watch?v=H-cAbF25gcI</text>
    <extLst>
      <x:ext xmlns:xltc2="http://schemas.microsoft.com/office/spreadsheetml/2020/threadedcomments2" uri="{F7C98A9C-CBB3-438F-8F68-D28B6AF4A901}">
        <xltc2:checksum>2862848605</xltc2:checksum>
        <xltc2:hyperlink startIndex="141" length="43" url="https://www.youtube.com/watch?v=H-cAbF25gcI"/>
      </x:ext>
    </extLst>
  </threadedComment>
  <threadedComment ref="AF10" dT="2025-02-07T13:08:37.14" personId="{B9B429E0-84A7-4B8B-99E6-C50710E80DEC}" id="{E677F674-C621-4CE2-A49A-CD9748ABB821}">
    <text>Camera Sampling = 2*Binned pixel resolution
Video with great overview and demonstration from James Lamb - what resolution should you target?
https://www.youtube.com/watch?v=H-cAbF25gcI</text>
    <extLst>
      <x:ext xmlns:xltc2="http://schemas.microsoft.com/office/spreadsheetml/2020/threadedcomments2" uri="{F7C98A9C-CBB3-438F-8F68-D28B6AF4A901}">
        <xltc2:checksum>2862848605</xltc2:checksum>
        <xltc2:hyperlink startIndex="141" length="43" url="https://www.youtube.com/watch?v=H-cAbF25gcI"/>
      </x:ext>
    </extLst>
  </threadedComment>
  <threadedComment ref="E12" dT="2025-02-07T13:25:07.23" personId="{B9B429E0-84A7-4B8B-99E6-C50710E80DEC}" id="{50549EED-1AA2-4005-A3BE-35DBB009A099}">
    <text>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ext>
    <extLst>
      <x:ext xmlns:xltc2="http://schemas.microsoft.com/office/spreadsheetml/2020/threadedcomments2" uri="{F7C98A9C-CBB3-438F-8F68-D28B6AF4A901}">
        <xltc2:checksum>3102726174</xltc2:checksum>
        <xltc2:hyperlink startIndex="708" length="51" url="https://astronomy.tools/calculators/ccd_suitability"/>
      </x:ext>
    </extLst>
  </threadedComment>
  <threadedComment ref="H12" dT="2025-02-07T13:25:07.23" personId="{B9B429E0-84A7-4B8B-99E6-C50710E80DEC}" id="{DC40B12A-74B4-4272-857E-5D8241DA28C7}">
    <text>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ext>
    <extLst>
      <x:ext xmlns:xltc2="http://schemas.microsoft.com/office/spreadsheetml/2020/threadedcomments2" uri="{F7C98A9C-CBB3-438F-8F68-D28B6AF4A901}">
        <xltc2:checksum>3102726174</xltc2:checksum>
        <xltc2:hyperlink startIndex="708" length="51" url="https://astronomy.tools/calculators/ccd_suitability"/>
      </x:ext>
    </extLst>
  </threadedComment>
  <threadedComment ref="K12" dT="2025-02-07T13:25:07.23" personId="{B9B429E0-84A7-4B8B-99E6-C50710E80DEC}" id="{E1875B13-82B4-478B-AF54-2404AD877977}">
    <text>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ext>
    <extLst>
      <x:ext xmlns:xltc2="http://schemas.microsoft.com/office/spreadsheetml/2020/threadedcomments2" uri="{F7C98A9C-CBB3-438F-8F68-D28B6AF4A901}">
        <xltc2:checksum>3102726174</xltc2:checksum>
        <xltc2:hyperlink startIndex="708" length="51" url="https://astronomy.tools/calculators/ccd_suitability"/>
      </x:ext>
    </extLst>
  </threadedComment>
  <threadedComment ref="N12" dT="2025-02-07T13:25:07.23" personId="{B9B429E0-84A7-4B8B-99E6-C50710E80DEC}" id="{EE1C0CA8-DCDD-4331-A91E-29DF3E909848}">
    <text>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ext>
    <extLst>
      <x:ext xmlns:xltc2="http://schemas.microsoft.com/office/spreadsheetml/2020/threadedcomments2" uri="{F7C98A9C-CBB3-438F-8F68-D28B6AF4A901}">
        <xltc2:checksum>3102726174</xltc2:checksum>
        <xltc2:hyperlink startIndex="708" length="51" url="https://astronomy.tools/calculators/ccd_suitability"/>
      </x:ext>
    </extLst>
  </threadedComment>
  <threadedComment ref="Q12" dT="2025-02-07T13:25:07.23" personId="{B9B429E0-84A7-4B8B-99E6-C50710E80DEC}" id="{F992DC3F-F037-4E08-AA18-1E8D2706E3AC}">
    <text>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ext>
    <extLst>
      <x:ext xmlns:xltc2="http://schemas.microsoft.com/office/spreadsheetml/2020/threadedcomments2" uri="{F7C98A9C-CBB3-438F-8F68-D28B6AF4A901}">
        <xltc2:checksum>3102726174</xltc2:checksum>
        <xltc2:hyperlink startIndex="708" length="51" url="https://astronomy.tools/calculators/ccd_suitability"/>
      </x:ext>
    </extLst>
  </threadedComment>
  <threadedComment ref="T12" dT="2025-02-07T13:25:07.23" personId="{B9B429E0-84A7-4B8B-99E6-C50710E80DEC}" id="{D3FB0639-9306-4C2C-BEE4-06C9FD5F7BD9}">
    <text>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ext>
    <extLst>
      <x:ext xmlns:xltc2="http://schemas.microsoft.com/office/spreadsheetml/2020/threadedcomments2" uri="{F7C98A9C-CBB3-438F-8F68-D28B6AF4A901}">
        <xltc2:checksum>3102726174</xltc2:checksum>
        <xltc2:hyperlink startIndex="708" length="51" url="https://astronomy.tools/calculators/ccd_suitability"/>
      </x:ext>
    </extLst>
  </threadedComment>
  <threadedComment ref="W12" dT="2025-02-07T13:25:07.23" personId="{B9B429E0-84A7-4B8B-99E6-C50710E80DEC}" id="{E94A8BE5-5AB6-4166-BB9D-D542EE5D137D}">
    <text>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ext>
    <extLst>
      <x:ext xmlns:xltc2="http://schemas.microsoft.com/office/spreadsheetml/2020/threadedcomments2" uri="{F7C98A9C-CBB3-438F-8F68-D28B6AF4A901}">
        <xltc2:checksum>3102726174</xltc2:checksum>
        <xltc2:hyperlink startIndex="708" length="51" url="https://astronomy.tools/calculators/ccd_suitability"/>
      </x:ext>
    </extLst>
  </threadedComment>
  <threadedComment ref="Z12" dT="2025-02-07T13:25:07.23" personId="{B9B429E0-84A7-4B8B-99E6-C50710E80DEC}" id="{93263617-7E79-43B5-AD6B-3209899E3AA8}">
    <text>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ext>
    <extLst>
      <x:ext xmlns:xltc2="http://schemas.microsoft.com/office/spreadsheetml/2020/threadedcomments2" uri="{F7C98A9C-CBB3-438F-8F68-D28B6AF4A901}">
        <xltc2:checksum>3102726174</xltc2:checksum>
        <xltc2:hyperlink startIndex="708" length="51" url="https://astronomy.tools/calculators/ccd_suitability"/>
      </x:ext>
    </extLst>
  </threadedComment>
  <threadedComment ref="AC12" dT="2025-02-07T13:25:07.23" personId="{B9B429E0-84A7-4B8B-99E6-C50710E80DEC}" id="{A1080B4B-880E-4C65-B552-BC4C7CAAC179}">
    <text>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ext>
    <extLst>
      <x:ext xmlns:xltc2="http://schemas.microsoft.com/office/spreadsheetml/2020/threadedcomments2" uri="{F7C98A9C-CBB3-438F-8F68-D28B6AF4A901}">
        <xltc2:checksum>3102726174</xltc2:checksum>
        <xltc2:hyperlink startIndex="708" length="51" url="https://astronomy.tools/calculators/ccd_suitability"/>
      </x:ext>
    </extLst>
  </threadedComment>
  <threadedComment ref="AF12" dT="2025-02-07T13:25:07.23" personId="{B9B429E0-84A7-4B8B-99E6-C50710E80DEC}" id="{F105FFD4-F91C-48CE-BB95-9D403BC9CAA8}">
    <text>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ext>
    <extLst>
      <x:ext xmlns:xltc2="http://schemas.microsoft.com/office/spreadsheetml/2020/threadedcomments2" uri="{F7C98A9C-CBB3-438F-8F68-D28B6AF4A901}">
        <xltc2:checksum>3102726174</xltc2:checksum>
        <xltc2:hyperlink startIndex="708" length="51" url="https://astronomy.tools/calculators/ccd_suitability"/>
      </x:ext>
    </extLst>
  </threadedComment>
  <threadedComment ref="C14" dT="2023-02-18T21:18:31.32" personId="{B9B429E0-84A7-4B8B-99E6-C50710E80DEC}" id="{CD8E7237-6CEF-441C-8DF1-95531A2FB130}">
    <text>Filters have a different index of refraction than air and extend the required back focal distance, offset varies with filter thickness and material.  Different filters may have different optical thickness values.</text>
  </threadedComment>
  <threadedComment ref="E14" dT="2025-02-07T13:44:09.64" personId="{B9B429E0-84A7-4B8B-99E6-C50710E80DEC}" id="{6964E395-D114-4C46-9FDE-C70DA81749A0}">
    <text>The max of Dawes, Rayleigh, and Nyquist (whichever is the limiting case).
Theoretical FWHM of stars should be close to this value.
Actual FWHM may be larger due to seeing and guiding error.</text>
  </threadedComment>
  <threadedComment ref="F14" dT="2023-02-18T21:18:31.32" personId="{B9B429E0-84A7-4B8B-99E6-C50710E80DEC}" id="{BFFE20DC-DC5E-4742-B71A-6F4C3754A3DB}">
    <text>Filters have a different index of refraction than air and extend the required back focal distance, offset varies with filter thickness and material.  Different filters may have different optical thickness values.</text>
  </threadedComment>
  <threadedComment ref="H14" dT="2025-02-07T13:44:09.64" personId="{B9B429E0-84A7-4B8B-99E6-C50710E80DEC}" id="{31EA51D8-EDAE-4A8B-8397-015F74C2FE2F}">
    <text>The max of Dawes, Rayleigh, and Nyquist (whichever is the limiting case).
Theoretical FWHM of stars should be close to this value.
Actual FWHM may be larger due to seeing and guiding error.</text>
  </threadedComment>
  <threadedComment ref="I14" dT="2023-02-18T21:18:31.32" personId="{B9B429E0-84A7-4B8B-99E6-C50710E80DEC}" id="{20680C40-9512-4E3A-800F-84244085F85D}">
    <text>Filters have a different index of refraction than air and extend the required back focal distance, offset varies with filter thickness and material.  Different filters may have different optical thickness values.</text>
  </threadedComment>
  <threadedComment ref="K14" dT="2025-02-07T13:44:09.64" personId="{B9B429E0-84A7-4B8B-99E6-C50710E80DEC}" id="{524872BC-6A87-4B14-AEA4-86B60F0A942C}">
    <text>The max of Dawes, Rayleigh, and Nyquist (whichever is the limiting case).
Theoretical FWHM of stars should be close to this value.
Actual FWHM may be larger due to seeing and guiding error.</text>
  </threadedComment>
  <threadedComment ref="L14" dT="2023-02-18T21:18:31.32" personId="{B9B429E0-84A7-4B8B-99E6-C50710E80DEC}" id="{81FFF797-3E9A-49FE-A665-956FA29522A0}">
    <text>Filters have a different index of refraction than air and extend the required back focal distance, offset varies with filter thickness and material.  Different filters may have different optical thickness values.</text>
  </threadedComment>
  <threadedComment ref="N14" dT="2025-02-07T13:44:09.64" personId="{B9B429E0-84A7-4B8B-99E6-C50710E80DEC}" id="{CFFEA624-A0CE-4E5C-A19A-425DCC852F29}">
    <text>The max of Dawes, Rayleigh, and Nyquist (whichever is the limiting case).
Theoretical FWHM of stars should be close to this value.
Actual FWHM may be larger due to seeing and guiding error.</text>
  </threadedComment>
  <threadedComment ref="O14" dT="2023-02-18T21:18:31.32" personId="{B9B429E0-84A7-4B8B-99E6-C50710E80DEC}" id="{569B9228-8F91-441D-9421-82EF2A9609A4}">
    <text>Filters have a different index of refraction than air and extend the required back focal distance, offset varies with filter thickness and material.  Different filters may have different optical thickness values.</text>
  </threadedComment>
  <threadedComment ref="Q14" dT="2025-02-07T13:44:09.64" personId="{B9B429E0-84A7-4B8B-99E6-C50710E80DEC}" id="{8302DF2D-26BE-4FAD-BB60-56B0763D6531}">
    <text>The max of Dawes, Rayleigh, and Nyquist (whichever is the limiting case).
Theoretical FWHM of stars should be close to this value.
Actual FWHM may be larger due to seeing and guiding error.</text>
  </threadedComment>
  <threadedComment ref="R14" dT="2023-02-18T21:18:31.32" personId="{B9B429E0-84A7-4B8B-99E6-C50710E80DEC}" id="{C11DB88F-8CD2-4B55-A149-6EC13A538252}">
    <text>Filters have a different index of refraction than air and extend the required back focal distance, offset varies with filter thickness and material.  Different filters may have different optical thickness values.</text>
  </threadedComment>
  <threadedComment ref="T14" dT="2025-02-07T13:44:09.64" personId="{B9B429E0-84A7-4B8B-99E6-C50710E80DEC}" id="{52A15DB8-26D1-44DE-AA2F-C3A08FFE6EE1}">
    <text>The max of Dawes, Rayleigh, and Nyquist (whichever is the limiting case).
Theoretical FWHM of stars should be close to this value.
Actual FWHM may be larger due to seeing and guiding error.</text>
  </threadedComment>
  <threadedComment ref="U14" dT="2023-02-18T21:18:31.32" personId="{B9B429E0-84A7-4B8B-99E6-C50710E80DEC}" id="{87F917DF-3054-4B3F-A1FD-7830E64EB86A}">
    <text>Filters have a different index of refraction than air and extend the required back focal distance, offset varies with filter thickness and material.  Different filters may have different optical thickness values.</text>
  </threadedComment>
  <threadedComment ref="W14" dT="2025-02-07T13:44:09.64" personId="{B9B429E0-84A7-4B8B-99E6-C50710E80DEC}" id="{3B43A445-4CB7-4C45-925C-FFC00469525B}">
    <text>The max of Dawes, Rayleigh, and Nyquist (whichever is the limiting case).
Theoretical FWHM of stars should be close to this value.
Actual FWHM may be larger due to seeing and guiding error.</text>
  </threadedComment>
  <threadedComment ref="X14" dT="2023-02-18T21:18:31.32" personId="{B9B429E0-84A7-4B8B-99E6-C50710E80DEC}" id="{F5D078E7-0D11-4EAB-985C-AE440DB50B8E}">
    <text>Filters have a different index of refraction than air and extend the required back focal distance, offset varies with filter thickness and material.  Different filters may have different optical thickness values.</text>
  </threadedComment>
  <threadedComment ref="Z14" dT="2025-02-07T13:44:09.64" personId="{B9B429E0-84A7-4B8B-99E6-C50710E80DEC}" id="{E8B47F4F-FE5C-4204-8DB4-C025550C470E}">
    <text>The max of Dawes, Rayleigh, and Nyquist (whichever is the limiting case).
Theoretical FWHM of stars should be close to this value.
Actual FWHM may be larger due to seeing and guiding error.</text>
  </threadedComment>
  <threadedComment ref="AA14" dT="2023-02-18T21:18:31.32" personId="{B9B429E0-84A7-4B8B-99E6-C50710E80DEC}" id="{ADFC7A42-1B84-4FC4-B23D-3738856A77FE}">
    <text>Filters have a different index of refraction than air and extend the required back focal distance, offset varies with filter thickness and material.  Different filters may have different optical thickness values.</text>
  </threadedComment>
  <threadedComment ref="AC14" dT="2025-02-07T13:44:09.64" personId="{B9B429E0-84A7-4B8B-99E6-C50710E80DEC}" id="{439ABA3E-9353-4BF8-A919-4CE541C028FB}">
    <text>The max of Dawes, Rayleigh, and Nyquist (whichever is the limiting case).
Theoretical FWHM of stars should be close to this value.
Actual FWHM may be larger due to seeing and guiding error.</text>
  </threadedComment>
  <threadedComment ref="AD14" dT="2023-02-18T21:18:31.32" personId="{B9B429E0-84A7-4B8B-99E6-C50710E80DEC}" id="{BC7F27C8-2476-4A67-8EDB-69FB4744966E}">
    <text>Filters have a different index of refraction than air and extend the required back focal distance, offset varies with filter thickness and material.  Different filters may have different optical thickness values.</text>
  </threadedComment>
  <threadedComment ref="AF14" dT="2025-02-07T13:44:09.64" personId="{B9B429E0-84A7-4B8B-99E6-C50710E80DEC}" id="{843055B1-3BE9-4593-89EC-73DB4E60A94B}">
    <text>The max of Dawes, Rayleigh, and Nyquist (whichever is the limiting case).
Theoretical FWHM of stars should be close to this value.
Actual FWHM may be larger due to seeing and guiding error.</text>
  </threadedComment>
  <threadedComment ref="C40" dT="2025-01-19T23:22:50.32" personId="{B9B429E0-84A7-4B8B-99E6-C50710E80DEC}" id="{B780CC1F-0644-4F58-A598-322E8DC01ECD}">
    <text>Because mirror locks are used and focus is achieved with moonlite, record AF steps to return to this position when changing configurations</text>
  </threadedComment>
  <threadedComment ref="F40" dT="2025-01-19T23:22:50.32" personId="{B9B429E0-84A7-4B8B-99E6-C50710E80DEC}" id="{5792B759-B6B3-484E-BCDF-80CE9479190C}">
    <text>Because mirror locks are used and focus is achieved with moonlite, record AF steps to return to this position when changing configurations</text>
  </threadedComment>
  <threadedComment ref="I40" dT="2025-01-19T23:22:50.32" personId="{B9B429E0-84A7-4B8B-99E6-C50710E80DEC}" id="{B2267F95-6788-4616-B8E8-4F1A1C05BB8C}">
    <text>Because mirror locks are used and focus is achieved with moonlite, record AF steps to return to this position when changing configurations</text>
  </threadedComment>
  <threadedComment ref="L40" dT="2025-01-19T23:22:50.32" personId="{B9B429E0-84A7-4B8B-99E6-C50710E80DEC}" id="{0E46500E-6F08-46B2-87A5-03700B31506C}">
    <text>Because mirror locks are used and focus is achieved with moonlite, record AF steps to return to this position when changing configurations</text>
  </threadedComment>
  <threadedComment ref="O40" dT="2025-01-19T23:22:50.32" personId="{B9B429E0-84A7-4B8B-99E6-C50710E80DEC}" id="{E2DB8527-4041-4592-A4A5-B2FBAAADD054}">
    <text>Because mirror locks are used and focus is achieved with moonlite, record AF steps to return to this position when changing configurations</text>
  </threadedComment>
  <threadedComment ref="R40" dT="2025-01-19T23:22:50.32" personId="{B9B429E0-84A7-4B8B-99E6-C50710E80DEC}" id="{7100D921-0929-423A-A6B2-E9A339E9BC81}">
    <text>Because mirror locks are used and focus is achieved with moonlite, record AF steps to return to this position when changing configurations</text>
  </threadedComment>
  <threadedComment ref="U40" dT="2025-01-19T23:22:50.32" personId="{B9B429E0-84A7-4B8B-99E6-C50710E80DEC}" id="{D32F876A-F656-4C23-840E-4E6732F11A6B}">
    <text>Because mirror locks are used and focus is achieved with moonlite, record AF steps to return to this position when changing configurations</text>
  </threadedComment>
  <threadedComment ref="X40" dT="2025-01-19T23:22:50.32" personId="{B9B429E0-84A7-4B8B-99E6-C50710E80DEC}" id="{8572629F-64E3-4303-AB63-CE458C397FED}">
    <text>Because mirror locks are used and focus is achieved with moonlite, record AF steps to return to this position when changing configurations</text>
  </threadedComment>
  <threadedComment ref="AA40" dT="2025-01-19T23:22:50.32" personId="{B9B429E0-84A7-4B8B-99E6-C50710E80DEC}" id="{5A3ABA45-EF06-4B59-91BF-A8DA10601139}">
    <text>Because mirror locks are used and focus is achieved with moonlite, record AF steps to return to this position when changing configurations</text>
  </threadedComment>
  <threadedComment ref="AD40" dT="2025-01-19T23:22:50.32" personId="{B9B429E0-84A7-4B8B-99E6-C50710E80DEC}" id="{16DF16B5-DEF6-4E32-9F50-91F3372E6081}">
    <text>Because mirror locks are used and focus is achieved with moonlite, record AF steps to return to this position when changing configurations</text>
  </threadedComment>
</ThreadedComments>
</file>

<file path=xl/threadedComments/threadedComment6.xml><?xml version="1.0" encoding="utf-8"?>
<ThreadedComments xmlns="http://schemas.microsoft.com/office/spreadsheetml/2018/threadedcomments" xmlns:x="http://schemas.openxmlformats.org/spreadsheetml/2006/main">
  <threadedComment ref="A3" dT="2025-01-25T14:24:09.42" personId="{B9B429E0-84A7-4B8B-99E6-C50710E80DEC}" id="{36DE656A-2C25-45A0-B607-C53E9E76BA5F}">
    <text>This will autopopulate all configurations on this sheet.
You can override this for each configuration if you want</text>
  </threadedComment>
  <threadedComment ref="E6" dT="2025-02-05T23:15:33.94" personId="{B9B429E0-84A7-4B8B-99E6-C50710E80DEC}" id="{CAD268AF-EB15-4BF0-9351-DDFD5A401AB0}">
    <text>https://www.cloudynights.com/documents/Understanding%20Resolution.pdf</text>
    <extLst>
      <x:ext xmlns:xltc2="http://schemas.microsoft.com/office/spreadsheetml/2020/threadedcomments2" uri="{F7C98A9C-CBB3-438F-8F68-D28B6AF4A901}">
        <xltc2:checksum>4210452656</xltc2:checksum>
        <xltc2:hyperlink startIndex="0" length="69" url="https://www.cloudynights.com/documents/Understanding%20Resolution.pdf"/>
      </x:ext>
    </extLst>
  </threadedComment>
  <threadedComment ref="E6" dT="2025-02-07T13:37:37.95" personId="{B9B429E0-84A7-4B8B-99E6-C50710E80DEC}" id="{A206B7C5-C518-4C4A-BAE5-B6D4471291AF}" parentId="{CAD268AF-EB15-4BF0-9351-DDFD5A401AB0}">
    <text>Think of these values as the ‘ideal’ FWHM of a star if nothing else degrades resolution (for which seeing, guiding accuracy, and camera sampling all influence the final FWHM)</text>
  </threadedComment>
  <threadedComment ref="H6" dT="2025-02-05T23:15:33.94" personId="{B9B429E0-84A7-4B8B-99E6-C50710E80DEC}" id="{05258278-6FF5-4F89-A47A-3F0515E37D46}">
    <text>https://www.cloudynights.com/documents/Understanding%20Resolution.pdf</text>
    <extLst>
      <x:ext xmlns:xltc2="http://schemas.microsoft.com/office/spreadsheetml/2020/threadedcomments2" uri="{F7C98A9C-CBB3-438F-8F68-D28B6AF4A901}">
        <xltc2:checksum>4210452656</xltc2:checksum>
        <xltc2:hyperlink startIndex="0" length="69" url="https://www.cloudynights.com/documents/Understanding%20Resolution.pdf"/>
      </x:ext>
    </extLst>
  </threadedComment>
  <threadedComment ref="H6" dT="2025-02-07T13:37:37.95" personId="{B9B429E0-84A7-4B8B-99E6-C50710E80DEC}" id="{AC20B6D0-A6FD-4AAB-BCEF-AE34264E0C1F}" parentId="{05258278-6FF5-4F89-A47A-3F0515E37D46}">
    <text>Think of these values as the ‘ideal’ FWHM of a star if nothing else degrades resolution (for which seeing, guiding accuracy, and camera sampling all influence the final FWHM)</text>
  </threadedComment>
  <threadedComment ref="K6" dT="2025-02-05T23:15:33.94" personId="{B9B429E0-84A7-4B8B-99E6-C50710E80DEC}" id="{ADE3310A-DD24-43D5-AD4C-EBC04BFB0172}">
    <text>https://www.cloudynights.com/documents/Understanding%20Resolution.pdf</text>
    <extLst>
      <x:ext xmlns:xltc2="http://schemas.microsoft.com/office/spreadsheetml/2020/threadedcomments2" uri="{F7C98A9C-CBB3-438F-8F68-D28B6AF4A901}">
        <xltc2:checksum>4210452656</xltc2:checksum>
        <xltc2:hyperlink startIndex="0" length="69" url="https://www.cloudynights.com/documents/Understanding%20Resolution.pdf"/>
      </x:ext>
    </extLst>
  </threadedComment>
  <threadedComment ref="K6" dT="2025-02-07T13:37:37.95" personId="{B9B429E0-84A7-4B8B-99E6-C50710E80DEC}" id="{7A7D96CA-70BE-42D6-A48B-C9CCB8A80068}" parentId="{ADE3310A-DD24-43D5-AD4C-EBC04BFB0172}">
    <text>Think of these values as the ‘ideal’ FWHM of a star if nothing else degrades resolution (for which seeing, guiding accuracy, and camera sampling all influence the final FWHM)</text>
  </threadedComment>
  <threadedComment ref="N6" dT="2025-02-05T23:15:33.94" personId="{B9B429E0-84A7-4B8B-99E6-C50710E80DEC}" id="{151B6FAC-44F6-425F-8A74-C995B2110683}">
    <text>https://www.cloudynights.com/documents/Understanding%20Resolution.pdf</text>
    <extLst>
      <x:ext xmlns:xltc2="http://schemas.microsoft.com/office/spreadsheetml/2020/threadedcomments2" uri="{F7C98A9C-CBB3-438F-8F68-D28B6AF4A901}">
        <xltc2:checksum>4210452656</xltc2:checksum>
        <xltc2:hyperlink startIndex="0" length="69" url="https://www.cloudynights.com/documents/Understanding%20Resolution.pdf"/>
      </x:ext>
    </extLst>
  </threadedComment>
  <threadedComment ref="N6" dT="2025-02-07T13:37:37.95" personId="{B9B429E0-84A7-4B8B-99E6-C50710E80DEC}" id="{146CF1E9-6246-4393-995C-4F5BF8AE9B1F}" parentId="{151B6FAC-44F6-425F-8A74-C995B2110683}">
    <text>Think of these values as the ‘ideal’ FWHM of a star if nothing else degrades resolution (for which seeing, guiding accuracy, and camera sampling all influence the final FWHM)</text>
  </threadedComment>
  <threadedComment ref="Q6" dT="2025-02-05T23:15:33.94" personId="{B9B429E0-84A7-4B8B-99E6-C50710E80DEC}" id="{7D881EE7-F8A6-42F9-BEA7-C9116138CB21}">
    <text>https://www.cloudynights.com/documents/Understanding%20Resolution.pdf</text>
    <extLst>
      <x:ext xmlns:xltc2="http://schemas.microsoft.com/office/spreadsheetml/2020/threadedcomments2" uri="{F7C98A9C-CBB3-438F-8F68-D28B6AF4A901}">
        <xltc2:checksum>4210452656</xltc2:checksum>
        <xltc2:hyperlink startIndex="0" length="69" url="https://www.cloudynights.com/documents/Understanding%20Resolution.pdf"/>
      </x:ext>
    </extLst>
  </threadedComment>
  <threadedComment ref="Q6" dT="2025-02-07T13:37:37.95" personId="{B9B429E0-84A7-4B8B-99E6-C50710E80DEC}" id="{19D10606-5321-4663-B1B9-79BD60A61A02}" parentId="{7D881EE7-F8A6-42F9-BEA7-C9116138CB21}">
    <text>Think of these values as the ‘ideal’ FWHM of a star if nothing else degrades resolution (for which seeing, guiding accuracy, and camera sampling all influence the final FWHM)</text>
  </threadedComment>
  <threadedComment ref="T6" dT="2025-02-05T23:15:33.94" personId="{B9B429E0-84A7-4B8B-99E6-C50710E80DEC}" id="{093AFC12-63EA-4AF2-9B08-78D5C63D75D5}">
    <text>https://www.cloudynights.com/documents/Understanding%20Resolution.pdf</text>
    <extLst>
      <x:ext xmlns:xltc2="http://schemas.microsoft.com/office/spreadsheetml/2020/threadedcomments2" uri="{F7C98A9C-CBB3-438F-8F68-D28B6AF4A901}">
        <xltc2:checksum>4210452656</xltc2:checksum>
        <xltc2:hyperlink startIndex="0" length="69" url="https://www.cloudynights.com/documents/Understanding%20Resolution.pdf"/>
      </x:ext>
    </extLst>
  </threadedComment>
  <threadedComment ref="T6" dT="2025-02-07T13:37:37.95" personId="{B9B429E0-84A7-4B8B-99E6-C50710E80DEC}" id="{C43B3586-B187-4E6B-BD13-B192F4AD785A}" parentId="{093AFC12-63EA-4AF2-9B08-78D5C63D75D5}">
    <text>Think of these values as the ‘ideal’ FWHM of a star if nothing else degrades resolution (for which seeing, guiding accuracy, and camera sampling all influence the final FWHM)</text>
  </threadedComment>
  <threadedComment ref="W6" dT="2025-02-05T23:15:33.94" personId="{B9B429E0-84A7-4B8B-99E6-C50710E80DEC}" id="{1D17AD9A-15D1-4392-973B-4C7031E07960}">
    <text>https://www.cloudynights.com/documents/Understanding%20Resolution.pdf</text>
    <extLst>
      <x:ext xmlns:xltc2="http://schemas.microsoft.com/office/spreadsheetml/2020/threadedcomments2" uri="{F7C98A9C-CBB3-438F-8F68-D28B6AF4A901}">
        <xltc2:checksum>4210452656</xltc2:checksum>
        <xltc2:hyperlink startIndex="0" length="69" url="https://www.cloudynights.com/documents/Understanding%20Resolution.pdf"/>
      </x:ext>
    </extLst>
  </threadedComment>
  <threadedComment ref="W6" dT="2025-02-07T13:37:37.95" personId="{B9B429E0-84A7-4B8B-99E6-C50710E80DEC}" id="{2404D5B9-6C27-4B47-A0B6-256B8EEC85A7}" parentId="{1D17AD9A-15D1-4392-973B-4C7031E07960}">
    <text>Think of these values as the ‘ideal’ FWHM of a star if nothing else degrades resolution (for which seeing, guiding accuracy, and camera sampling all influence the final FWHM)</text>
  </threadedComment>
  <threadedComment ref="Z6" dT="2025-02-05T23:15:33.94" personId="{B9B429E0-84A7-4B8B-99E6-C50710E80DEC}" id="{105F5F68-0B6B-4DD3-B17A-2065FFB4CF3B}">
    <text>https://www.cloudynights.com/documents/Understanding%20Resolution.pdf</text>
    <extLst>
      <x:ext xmlns:xltc2="http://schemas.microsoft.com/office/spreadsheetml/2020/threadedcomments2" uri="{F7C98A9C-CBB3-438F-8F68-D28B6AF4A901}">
        <xltc2:checksum>4210452656</xltc2:checksum>
        <xltc2:hyperlink startIndex="0" length="69" url="https://www.cloudynights.com/documents/Understanding%20Resolution.pdf"/>
      </x:ext>
    </extLst>
  </threadedComment>
  <threadedComment ref="Z6" dT="2025-02-07T13:37:37.95" personId="{B9B429E0-84A7-4B8B-99E6-C50710E80DEC}" id="{5A0A2C08-AE91-4956-9DF7-CE8A7940B14B}" parentId="{105F5F68-0B6B-4DD3-B17A-2065FFB4CF3B}">
    <text>Think of these values as the ‘ideal’ FWHM of a star if nothing else degrades resolution (for which seeing, guiding accuracy, and camera sampling all influence the final FWHM)</text>
  </threadedComment>
  <threadedComment ref="AC6" dT="2025-02-05T23:15:33.94" personId="{B9B429E0-84A7-4B8B-99E6-C50710E80DEC}" id="{A3A18C1C-0E93-4118-AB0E-F68AF160438C}">
    <text>https://www.cloudynights.com/documents/Understanding%20Resolution.pdf</text>
    <extLst>
      <x:ext xmlns:xltc2="http://schemas.microsoft.com/office/spreadsheetml/2020/threadedcomments2" uri="{F7C98A9C-CBB3-438F-8F68-D28B6AF4A901}">
        <xltc2:checksum>4210452656</xltc2:checksum>
        <xltc2:hyperlink startIndex="0" length="69" url="https://www.cloudynights.com/documents/Understanding%20Resolution.pdf"/>
      </x:ext>
    </extLst>
  </threadedComment>
  <threadedComment ref="AC6" dT="2025-02-07T13:37:37.95" personId="{B9B429E0-84A7-4B8B-99E6-C50710E80DEC}" id="{D78EC4DE-037C-4C39-9347-422A9E51FD4A}" parentId="{A3A18C1C-0E93-4118-AB0E-F68AF160438C}">
    <text>Think of these values as the ‘ideal’ FWHM of a star if nothing else degrades resolution (for which seeing, guiding accuracy, and camera sampling all influence the final FWHM)</text>
  </threadedComment>
  <threadedComment ref="AF6" dT="2025-02-05T23:15:33.94" personId="{B9B429E0-84A7-4B8B-99E6-C50710E80DEC}" id="{DC969E2D-D071-4D7D-ADB1-4E22CBBBB2AF}">
    <text>https://www.cloudynights.com/documents/Understanding%20Resolution.pdf</text>
    <extLst>
      <x:ext xmlns:xltc2="http://schemas.microsoft.com/office/spreadsheetml/2020/threadedcomments2" uri="{F7C98A9C-CBB3-438F-8F68-D28B6AF4A901}">
        <xltc2:checksum>4210452656</xltc2:checksum>
        <xltc2:hyperlink startIndex="0" length="69" url="https://www.cloudynights.com/documents/Understanding%20Resolution.pdf"/>
      </x:ext>
    </extLst>
  </threadedComment>
  <threadedComment ref="AF6" dT="2025-02-07T13:37:37.95" personId="{B9B429E0-84A7-4B8B-99E6-C50710E80DEC}" id="{4F87F231-B8F1-4757-A84D-3AF064AB509A}" parentId="{DC969E2D-D071-4D7D-ADB1-4E22CBBBB2AF}">
    <text>Think of these values as the ‘ideal’ FWHM of a star if nothing else degrades resolution (for which seeing, guiding accuracy, and camera sampling all influence the final FWHM)</text>
  </threadedComment>
  <threadedComment ref="A8" dT="2025-01-25T14:36:35.46" personId="{B9B429E0-84A7-4B8B-99E6-C50710E80DEC}" id="{F6D2E894-D188-4570-9C29-8BEB0B8C5DDF}">
    <text>The short version guide to what resolution you want is here
https://www.highpointscientific.com/astronomy-hub/post/astro-photography-guides/undersampling-and-oversampling-in-astrophotography
go to cloudy nights for the debates!☺️</text>
    <extLst>
      <x:ext xmlns:xltc2="http://schemas.microsoft.com/office/spreadsheetml/2020/threadedcomments2" uri="{F7C98A9C-CBB3-438F-8F68-D28B6AF4A901}">
        <xltc2:checksum>4165211824</xltc2:checksum>
        <xltc2:hyperlink startIndex="60" length="130" url="https://www.highpointscientific.com/astronomy-hub/post/astro-photography-guides/undersampling-and-oversampling-in-astrophotography"/>
      </x:ext>
    </extLst>
  </threadedComment>
  <threadedComment ref="E8" dT="2025-02-07T12:48:44.39" personId="{B9B429E0-84A7-4B8B-99E6-C50710E80DEC}" id="{C3F46948-43F7-4B92-86C1-B464BAD6A1CF}">
    <text>Dawes and Rayleigh are about optical resolution of the telescope. Limits apply only to stars of the same visual magnitude and spectral type. They both allow the user to see a notch between two stars – not a completely black space.</text>
  </threadedComment>
  <threadedComment ref="H8" dT="2025-02-07T12:48:44.39" personId="{B9B429E0-84A7-4B8B-99E6-C50710E80DEC}" id="{320EF1F5-7271-40AA-945F-491C3862D5DA}">
    <text>Dawes and Rayleigh are about optical resolution of the telescope. Limits apply only to stars of the same visual magnitude and spectral type. They both allow the user to see a notch between two stars – not a completely black space.</text>
  </threadedComment>
  <threadedComment ref="K8" dT="2025-02-07T12:48:44.39" personId="{B9B429E0-84A7-4B8B-99E6-C50710E80DEC}" id="{483A54D3-4C67-46F2-8D0E-E71AE3F478FE}">
    <text>Dawes and Rayleigh are about optical resolution of the telescope. Limits apply only to stars of the same visual magnitude and spectral type. They both allow the user to see a notch between two stars – not a completely black space.</text>
  </threadedComment>
  <threadedComment ref="N8" dT="2025-02-07T12:48:44.39" personId="{B9B429E0-84A7-4B8B-99E6-C50710E80DEC}" id="{4C3A038E-D8EB-457E-856D-8D393609B770}">
    <text>Dawes and Rayleigh are about optical resolution of the telescope. Limits apply only to stars of the same visual magnitude and spectral type. They both allow the user to see a notch between two stars – not a completely black space.</text>
  </threadedComment>
  <threadedComment ref="Q8" dT="2025-02-07T12:48:44.39" personId="{B9B429E0-84A7-4B8B-99E6-C50710E80DEC}" id="{C2CF8A6E-FCF8-48F3-8EAA-123CF7061B01}">
    <text>Dawes and Rayleigh are about optical resolution of the telescope. Limits apply only to stars of the same visual magnitude and spectral type. They both allow the user to see a notch between two stars – not a completely black space.</text>
  </threadedComment>
  <threadedComment ref="T8" dT="2025-02-07T12:48:44.39" personId="{B9B429E0-84A7-4B8B-99E6-C50710E80DEC}" id="{340C8FD1-D2B4-4C29-A94B-6174FD4FCD28}">
    <text>Dawes and Rayleigh are about optical resolution of the telescope. Limits apply only to stars of the same visual magnitude and spectral type. They both allow the user to see a notch between two stars – not a completely black space.</text>
  </threadedComment>
  <threadedComment ref="W8" dT="2025-02-07T12:48:44.39" personId="{B9B429E0-84A7-4B8B-99E6-C50710E80DEC}" id="{1709EBBA-4562-4D4E-A057-FC51C357E58E}">
    <text>Dawes and Rayleigh are about optical resolution of the telescope. Limits apply only to stars of the same visual magnitude and spectral type. They both allow the user to see a notch between two stars – not a completely black space.</text>
  </threadedComment>
  <threadedComment ref="Z8" dT="2025-02-07T12:48:44.39" personId="{B9B429E0-84A7-4B8B-99E6-C50710E80DEC}" id="{0551920F-9F02-4449-A0BD-CF038FB2B983}">
    <text>Dawes and Rayleigh are about optical resolution of the telescope. Limits apply only to stars of the same visual magnitude and spectral type. They both allow the user to see a notch between two stars – not a completely black space.</text>
  </threadedComment>
  <threadedComment ref="AC8" dT="2025-02-07T12:48:44.39" personId="{B9B429E0-84A7-4B8B-99E6-C50710E80DEC}" id="{47F856D9-C3E0-4B04-A343-6518897E4694}">
    <text>Dawes and Rayleigh are about optical resolution of the telescope. Limits apply only to stars of the same visual magnitude and spectral type. They both allow the user to see a notch between two stars – not a completely black space.</text>
  </threadedComment>
  <threadedComment ref="AF8" dT="2025-02-07T12:48:44.39" personId="{B9B429E0-84A7-4B8B-99E6-C50710E80DEC}" id="{6DA49CD9-A51D-4FFE-937B-5FF23100822D}">
    <text>Dawes and Rayleigh are about optical resolution of the telescope. Limits apply only to stars of the same visual magnitude and spectral type. They both allow the user to see a notch between two stars – not a completely black space.</text>
  </threadedComment>
  <threadedComment ref="E10" dT="2025-02-07T13:08:37.14" personId="{B9B429E0-84A7-4B8B-99E6-C50710E80DEC}" id="{1E637ACE-5CD6-48C3-AEC0-172CCFF3CC4F}">
    <text>Camera Sampling = 2*Binned pixel resolution
Video with great overview and demonstration from James Lamb - what resolution should you target?
https://www.youtube.com/watch?v=H-cAbF25gcI</text>
    <extLst>
      <x:ext xmlns:xltc2="http://schemas.microsoft.com/office/spreadsheetml/2020/threadedcomments2" uri="{F7C98A9C-CBB3-438F-8F68-D28B6AF4A901}">
        <xltc2:checksum>2862848605</xltc2:checksum>
        <xltc2:hyperlink startIndex="141" length="43" url="https://www.youtube.com/watch?v=H-cAbF25gcI"/>
      </x:ext>
    </extLst>
  </threadedComment>
  <threadedComment ref="H10" dT="2025-02-07T13:08:37.14" personId="{B9B429E0-84A7-4B8B-99E6-C50710E80DEC}" id="{13E77303-E6EB-4A47-91F6-70B025BC17A5}">
    <text>Camera Sampling = 2*Binned pixel resolution
Video with great overview and demonstration from James Lamb - what resolution should you target?
https://www.youtube.com/watch?v=H-cAbF25gcI</text>
    <extLst>
      <x:ext xmlns:xltc2="http://schemas.microsoft.com/office/spreadsheetml/2020/threadedcomments2" uri="{F7C98A9C-CBB3-438F-8F68-D28B6AF4A901}">
        <xltc2:checksum>2862848605</xltc2:checksum>
        <xltc2:hyperlink startIndex="141" length="43" url="https://www.youtube.com/watch?v=H-cAbF25gcI"/>
      </x:ext>
    </extLst>
  </threadedComment>
  <threadedComment ref="K10" dT="2025-02-07T13:08:37.14" personId="{B9B429E0-84A7-4B8B-99E6-C50710E80DEC}" id="{4E02A1E3-7B7B-4CE8-8E6D-FA7D8C8AFE07}">
    <text>Camera Sampling = 2*Binned pixel resolution
Video with great overview and demonstration from James Lamb - what resolution should you target?
https://www.youtube.com/watch?v=H-cAbF25gcI</text>
    <extLst>
      <x:ext xmlns:xltc2="http://schemas.microsoft.com/office/spreadsheetml/2020/threadedcomments2" uri="{F7C98A9C-CBB3-438F-8F68-D28B6AF4A901}">
        <xltc2:checksum>2862848605</xltc2:checksum>
        <xltc2:hyperlink startIndex="141" length="43" url="https://www.youtube.com/watch?v=H-cAbF25gcI"/>
      </x:ext>
    </extLst>
  </threadedComment>
  <threadedComment ref="N10" dT="2025-02-07T13:08:37.14" personId="{B9B429E0-84A7-4B8B-99E6-C50710E80DEC}" id="{BACA04DF-8AD3-4582-BD19-2206957C1F47}">
    <text>Camera Sampling = 2*Binned pixel resolution
Video with great overview and demonstration from James Lamb - what resolution should you target?
https://www.youtube.com/watch?v=H-cAbF25gcI</text>
    <extLst>
      <x:ext xmlns:xltc2="http://schemas.microsoft.com/office/spreadsheetml/2020/threadedcomments2" uri="{F7C98A9C-CBB3-438F-8F68-D28B6AF4A901}">
        <xltc2:checksum>2862848605</xltc2:checksum>
        <xltc2:hyperlink startIndex="141" length="43" url="https://www.youtube.com/watch?v=H-cAbF25gcI"/>
      </x:ext>
    </extLst>
  </threadedComment>
  <threadedComment ref="Q10" dT="2025-02-07T13:08:37.14" personId="{B9B429E0-84A7-4B8B-99E6-C50710E80DEC}" id="{79064E8A-5B55-48C1-8035-E2540AA932E1}">
    <text>Camera Sampling = 2*Binned pixel resolution
Video with great overview and demonstration from James Lamb - what resolution should you target?
https://www.youtube.com/watch?v=H-cAbF25gcI</text>
    <extLst>
      <x:ext xmlns:xltc2="http://schemas.microsoft.com/office/spreadsheetml/2020/threadedcomments2" uri="{F7C98A9C-CBB3-438F-8F68-D28B6AF4A901}">
        <xltc2:checksum>2862848605</xltc2:checksum>
        <xltc2:hyperlink startIndex="141" length="43" url="https://www.youtube.com/watch?v=H-cAbF25gcI"/>
      </x:ext>
    </extLst>
  </threadedComment>
  <threadedComment ref="T10" dT="2025-02-07T13:08:37.14" personId="{B9B429E0-84A7-4B8B-99E6-C50710E80DEC}" id="{3505B7D2-4D6C-4B65-9543-901AB8BFEAFA}">
    <text>Camera Sampling = 2*Binned pixel resolution
Video with great overview and demonstration from James Lamb - what resolution should you target?
https://www.youtube.com/watch?v=H-cAbF25gcI</text>
    <extLst>
      <x:ext xmlns:xltc2="http://schemas.microsoft.com/office/spreadsheetml/2020/threadedcomments2" uri="{F7C98A9C-CBB3-438F-8F68-D28B6AF4A901}">
        <xltc2:checksum>2862848605</xltc2:checksum>
        <xltc2:hyperlink startIndex="141" length="43" url="https://www.youtube.com/watch?v=H-cAbF25gcI"/>
      </x:ext>
    </extLst>
  </threadedComment>
  <threadedComment ref="W10" dT="2025-02-07T13:08:37.14" personId="{B9B429E0-84A7-4B8B-99E6-C50710E80DEC}" id="{B8C805C0-AD0B-473D-BE65-E1948819DAA2}">
    <text>Camera Sampling = 2*Binned pixel resolution
Video with great overview and demonstration from James Lamb - what resolution should you target?
https://www.youtube.com/watch?v=H-cAbF25gcI</text>
    <extLst>
      <x:ext xmlns:xltc2="http://schemas.microsoft.com/office/spreadsheetml/2020/threadedcomments2" uri="{F7C98A9C-CBB3-438F-8F68-D28B6AF4A901}">
        <xltc2:checksum>2862848605</xltc2:checksum>
        <xltc2:hyperlink startIndex="141" length="43" url="https://www.youtube.com/watch?v=H-cAbF25gcI"/>
      </x:ext>
    </extLst>
  </threadedComment>
  <threadedComment ref="Z10" dT="2025-02-07T13:08:37.14" personId="{B9B429E0-84A7-4B8B-99E6-C50710E80DEC}" id="{4E204692-A5C0-4F7D-BBDC-5DFBB621481E}">
    <text>Camera Sampling = 2*Binned pixel resolution
Video with great overview and demonstration from James Lamb - what resolution should you target?
https://www.youtube.com/watch?v=H-cAbF25gcI</text>
    <extLst>
      <x:ext xmlns:xltc2="http://schemas.microsoft.com/office/spreadsheetml/2020/threadedcomments2" uri="{F7C98A9C-CBB3-438F-8F68-D28B6AF4A901}">
        <xltc2:checksum>2862848605</xltc2:checksum>
        <xltc2:hyperlink startIndex="141" length="43" url="https://www.youtube.com/watch?v=H-cAbF25gcI"/>
      </x:ext>
    </extLst>
  </threadedComment>
  <threadedComment ref="AC10" dT="2025-02-07T13:08:37.14" personId="{B9B429E0-84A7-4B8B-99E6-C50710E80DEC}" id="{24AEB2CB-A0A8-45E7-84B8-5D6AEB6FB50C}">
    <text>Camera Sampling = 2*Binned pixel resolution
Video with great overview and demonstration from James Lamb - what resolution should you target?
https://www.youtube.com/watch?v=H-cAbF25gcI</text>
    <extLst>
      <x:ext xmlns:xltc2="http://schemas.microsoft.com/office/spreadsheetml/2020/threadedcomments2" uri="{F7C98A9C-CBB3-438F-8F68-D28B6AF4A901}">
        <xltc2:checksum>2862848605</xltc2:checksum>
        <xltc2:hyperlink startIndex="141" length="43" url="https://www.youtube.com/watch?v=H-cAbF25gcI"/>
      </x:ext>
    </extLst>
  </threadedComment>
  <threadedComment ref="AF10" dT="2025-02-07T13:08:37.14" personId="{B9B429E0-84A7-4B8B-99E6-C50710E80DEC}" id="{749C2DB6-9769-480B-B105-EA044E9E29EF}">
    <text>Camera Sampling = 2*Binned pixel resolution
Video with great overview and demonstration from James Lamb - what resolution should you target?
https://www.youtube.com/watch?v=H-cAbF25gcI</text>
    <extLst>
      <x:ext xmlns:xltc2="http://schemas.microsoft.com/office/spreadsheetml/2020/threadedcomments2" uri="{F7C98A9C-CBB3-438F-8F68-D28B6AF4A901}">
        <xltc2:checksum>2862848605</xltc2:checksum>
        <xltc2:hyperlink startIndex="141" length="43" url="https://www.youtube.com/watch?v=H-cAbF25gcI"/>
      </x:ext>
    </extLst>
  </threadedComment>
  <threadedComment ref="E12" dT="2025-02-07T13:25:07.23" personId="{B9B429E0-84A7-4B8B-99E6-C50710E80DEC}" id="{06384618-3B25-452E-8340-BFD0B18C78CD}">
    <text>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ext>
    <extLst>
      <x:ext xmlns:xltc2="http://schemas.microsoft.com/office/spreadsheetml/2020/threadedcomments2" uri="{F7C98A9C-CBB3-438F-8F68-D28B6AF4A901}">
        <xltc2:checksum>3102726174</xltc2:checksum>
        <xltc2:hyperlink startIndex="708" length="51" url="https://astronomy.tools/calculators/ccd_suitability"/>
      </x:ext>
    </extLst>
  </threadedComment>
  <threadedComment ref="H12" dT="2025-02-07T13:25:07.23" personId="{B9B429E0-84A7-4B8B-99E6-C50710E80DEC}" id="{B48CA17C-5075-4BD1-92AD-FA1F6AA1253F}">
    <text>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ext>
    <extLst>
      <x:ext xmlns:xltc2="http://schemas.microsoft.com/office/spreadsheetml/2020/threadedcomments2" uri="{F7C98A9C-CBB3-438F-8F68-D28B6AF4A901}">
        <xltc2:checksum>3102726174</xltc2:checksum>
        <xltc2:hyperlink startIndex="708" length="51" url="https://astronomy.tools/calculators/ccd_suitability"/>
      </x:ext>
    </extLst>
  </threadedComment>
  <threadedComment ref="K12" dT="2025-02-07T13:25:07.23" personId="{B9B429E0-84A7-4B8B-99E6-C50710E80DEC}" id="{14A01404-DEB2-4C13-8B78-F9C06CA5905F}">
    <text>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ext>
    <extLst>
      <x:ext xmlns:xltc2="http://schemas.microsoft.com/office/spreadsheetml/2020/threadedcomments2" uri="{F7C98A9C-CBB3-438F-8F68-D28B6AF4A901}">
        <xltc2:checksum>3102726174</xltc2:checksum>
        <xltc2:hyperlink startIndex="708" length="51" url="https://astronomy.tools/calculators/ccd_suitability"/>
      </x:ext>
    </extLst>
  </threadedComment>
  <threadedComment ref="N12" dT="2025-02-07T13:25:07.23" personId="{B9B429E0-84A7-4B8B-99E6-C50710E80DEC}" id="{97EED282-5811-474F-8B72-438C61425230}">
    <text>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ext>
    <extLst>
      <x:ext xmlns:xltc2="http://schemas.microsoft.com/office/spreadsheetml/2020/threadedcomments2" uri="{F7C98A9C-CBB3-438F-8F68-D28B6AF4A901}">
        <xltc2:checksum>3102726174</xltc2:checksum>
        <xltc2:hyperlink startIndex="708" length="51" url="https://astronomy.tools/calculators/ccd_suitability"/>
      </x:ext>
    </extLst>
  </threadedComment>
  <threadedComment ref="Q12" dT="2025-02-07T13:25:07.23" personId="{B9B429E0-84A7-4B8B-99E6-C50710E80DEC}" id="{832277B3-F541-490E-A6B6-C3118095244D}">
    <text>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ext>
    <extLst>
      <x:ext xmlns:xltc2="http://schemas.microsoft.com/office/spreadsheetml/2020/threadedcomments2" uri="{F7C98A9C-CBB3-438F-8F68-D28B6AF4A901}">
        <xltc2:checksum>3102726174</xltc2:checksum>
        <xltc2:hyperlink startIndex="708" length="51" url="https://astronomy.tools/calculators/ccd_suitability"/>
      </x:ext>
    </extLst>
  </threadedComment>
  <threadedComment ref="T12" dT="2025-02-07T13:25:07.23" personId="{B9B429E0-84A7-4B8B-99E6-C50710E80DEC}" id="{92E9C4F3-C66E-485E-ACA0-16ED8730FF0F}">
    <text>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ext>
    <extLst>
      <x:ext xmlns:xltc2="http://schemas.microsoft.com/office/spreadsheetml/2020/threadedcomments2" uri="{F7C98A9C-CBB3-438F-8F68-D28B6AF4A901}">
        <xltc2:checksum>3102726174</xltc2:checksum>
        <xltc2:hyperlink startIndex="708" length="51" url="https://astronomy.tools/calculators/ccd_suitability"/>
      </x:ext>
    </extLst>
  </threadedComment>
  <threadedComment ref="W12" dT="2025-02-07T13:25:07.23" personId="{B9B429E0-84A7-4B8B-99E6-C50710E80DEC}" id="{D0419841-FA6A-4B3C-B94F-E003816AB145}">
    <text>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ext>
    <extLst>
      <x:ext xmlns:xltc2="http://schemas.microsoft.com/office/spreadsheetml/2020/threadedcomments2" uri="{F7C98A9C-CBB3-438F-8F68-D28B6AF4A901}">
        <xltc2:checksum>3102726174</xltc2:checksum>
        <xltc2:hyperlink startIndex="708" length="51" url="https://astronomy.tools/calculators/ccd_suitability"/>
      </x:ext>
    </extLst>
  </threadedComment>
  <threadedComment ref="Z12" dT="2025-02-07T13:25:07.23" personId="{B9B429E0-84A7-4B8B-99E6-C50710E80DEC}" id="{6AFF6AC1-CACD-438B-A5F9-9A1F33CAFCD3}">
    <text>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ext>
    <extLst>
      <x:ext xmlns:xltc2="http://schemas.microsoft.com/office/spreadsheetml/2020/threadedcomments2" uri="{F7C98A9C-CBB3-438F-8F68-D28B6AF4A901}">
        <xltc2:checksum>3102726174</xltc2:checksum>
        <xltc2:hyperlink startIndex="708" length="51" url="https://astronomy.tools/calculators/ccd_suitability"/>
      </x:ext>
    </extLst>
  </threadedComment>
  <threadedComment ref="AC12" dT="2025-02-07T13:25:07.23" personId="{B9B429E0-84A7-4B8B-99E6-C50710E80DEC}" id="{8F76C660-4DEE-4781-97D7-3FA05A29F43A}">
    <text>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ext>
    <extLst>
      <x:ext xmlns:xltc2="http://schemas.microsoft.com/office/spreadsheetml/2020/threadedcomments2" uri="{F7C98A9C-CBB3-438F-8F68-D28B6AF4A901}">
        <xltc2:checksum>3102726174</xltc2:checksum>
        <xltc2:hyperlink startIndex="708" length="51" url="https://astronomy.tools/calculators/ccd_suitability"/>
      </x:ext>
    </extLst>
  </threadedComment>
  <threadedComment ref="AF12" dT="2025-02-07T13:25:07.23" personId="{B9B429E0-84A7-4B8B-99E6-C50710E80DEC}" id="{A8585D8E-F490-4F4C-913A-27849791E955}">
    <text>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ext>
    <extLst>
      <x:ext xmlns:xltc2="http://schemas.microsoft.com/office/spreadsheetml/2020/threadedcomments2" uri="{F7C98A9C-CBB3-438F-8F68-D28B6AF4A901}">
        <xltc2:checksum>3102726174</xltc2:checksum>
        <xltc2:hyperlink startIndex="708" length="51" url="https://astronomy.tools/calculators/ccd_suitability"/>
      </x:ext>
    </extLst>
  </threadedComment>
  <threadedComment ref="C14" dT="2023-02-18T21:18:31.32" personId="{B9B429E0-84A7-4B8B-99E6-C50710E80DEC}" id="{B1E8E722-C5D3-4F4F-95A4-88C0895A0050}">
    <text>Filters have a different index of refraction than air and extend the required back focal distance, offset varies with filter thickness and material.  Different filters may have different optical thickness values.</text>
  </threadedComment>
  <threadedComment ref="E14" dT="2025-02-07T13:44:09.64" personId="{B9B429E0-84A7-4B8B-99E6-C50710E80DEC}" id="{734DFB12-9DD4-4EF7-87B8-49E6E018F55C}">
    <text>The max of Dawes, Rayleigh, and Nyquist (whichever is the limiting case).
Theoretical FWHM of stars should be close to this value.
Actual FWHM may be larger due to seeing and guiding error.</text>
  </threadedComment>
  <threadedComment ref="F14" dT="2023-02-18T21:18:31.32" personId="{B9B429E0-84A7-4B8B-99E6-C50710E80DEC}" id="{AC9EEE20-857D-428F-982B-826BC872CDD0}">
    <text>Filters have a different index of refraction than air and extend the required back focal distance, offset varies with filter thickness and material.  Different filters may have different optical thickness values.</text>
  </threadedComment>
  <threadedComment ref="H14" dT="2025-02-07T13:44:09.64" personId="{B9B429E0-84A7-4B8B-99E6-C50710E80DEC}" id="{02D36551-0A38-4539-A364-3F14020FB6AD}">
    <text>The max of Dawes, Rayleigh, and Nyquist (whichever is the limiting case).
Theoretical FWHM of stars should be close to this value.
Actual FWHM may be larger due to seeing and guiding error.</text>
  </threadedComment>
  <threadedComment ref="I14" dT="2023-02-18T21:18:31.32" personId="{B9B429E0-84A7-4B8B-99E6-C50710E80DEC}" id="{45491F7A-BAB5-4B73-81F4-AC6565B36D47}">
    <text>Filters have a different index of refraction than air and extend the required back focal distance, offset varies with filter thickness and material.  Different filters may have different optical thickness values.</text>
  </threadedComment>
  <threadedComment ref="K14" dT="2025-02-07T13:44:09.64" personId="{B9B429E0-84A7-4B8B-99E6-C50710E80DEC}" id="{CEED7F48-E3A7-4B29-94F7-8B07DCC07E6A}">
    <text>The max of Dawes, Rayleigh, and Nyquist (whichever is the limiting case).
Theoretical FWHM of stars should be close to this value.
Actual FWHM may be larger due to seeing and guiding error.</text>
  </threadedComment>
  <threadedComment ref="L14" dT="2023-02-18T21:18:31.32" personId="{B9B429E0-84A7-4B8B-99E6-C50710E80DEC}" id="{CE276FCA-4785-4255-A1E7-DEF0BCCF6A52}">
    <text>Filters have a different index of refraction than air and extend the required back focal distance, offset varies with filter thickness and material.  Different filters may have different optical thickness values.</text>
  </threadedComment>
  <threadedComment ref="N14" dT="2025-02-07T13:44:09.64" personId="{B9B429E0-84A7-4B8B-99E6-C50710E80DEC}" id="{5700D575-BE2D-431C-A2DB-DF81998AC7A6}">
    <text>The max of Dawes, Rayleigh, and Nyquist (whichever is the limiting case).
Theoretical FWHM of stars should be close to this value.
Actual FWHM may be larger due to seeing and guiding error.</text>
  </threadedComment>
  <threadedComment ref="O14" dT="2023-02-18T21:18:31.32" personId="{B9B429E0-84A7-4B8B-99E6-C50710E80DEC}" id="{ED93E01E-444A-420E-882E-8C54ED6CFC1C}">
    <text>Filters have a different index of refraction than air and extend the required back focal distance, offset varies with filter thickness and material.  Different filters may have different optical thickness values.</text>
  </threadedComment>
  <threadedComment ref="Q14" dT="2025-02-07T13:44:09.64" personId="{B9B429E0-84A7-4B8B-99E6-C50710E80DEC}" id="{C43F1667-7D33-4D63-8627-1FF07F58FB65}">
    <text>The max of Dawes, Rayleigh, and Nyquist (whichever is the limiting case).
Theoretical FWHM of stars should be close to this value.
Actual FWHM may be larger due to seeing and guiding error.</text>
  </threadedComment>
  <threadedComment ref="R14" dT="2023-02-18T21:18:31.32" personId="{B9B429E0-84A7-4B8B-99E6-C50710E80DEC}" id="{FE55DE6D-6F15-47C8-9955-AE646AE9A770}">
    <text>Filters have a different index of refraction than air and extend the required back focal distance, offset varies with filter thickness and material.  Different filters may have different optical thickness values.</text>
  </threadedComment>
  <threadedComment ref="T14" dT="2025-02-07T13:44:09.64" personId="{B9B429E0-84A7-4B8B-99E6-C50710E80DEC}" id="{00E5AE50-71A3-4831-9405-703F87F58060}">
    <text>The max of Dawes, Rayleigh, and Nyquist (whichever is the limiting case).
Theoretical FWHM of stars should be close to this value.
Actual FWHM may be larger due to seeing and guiding error.</text>
  </threadedComment>
  <threadedComment ref="U14" dT="2023-02-18T21:18:31.32" personId="{B9B429E0-84A7-4B8B-99E6-C50710E80DEC}" id="{E2D15290-DE3D-451D-B052-08D643C907F8}">
    <text>Filters have a different index of refraction than air and extend the required back focal distance, offset varies with filter thickness and material.  Different filters may have different optical thickness values.</text>
  </threadedComment>
  <threadedComment ref="W14" dT="2025-02-07T13:44:09.64" personId="{B9B429E0-84A7-4B8B-99E6-C50710E80DEC}" id="{D55FAE42-2AD6-4D3F-829D-26145413C304}">
    <text>The max of Dawes, Rayleigh, and Nyquist (whichever is the limiting case).
Theoretical FWHM of stars should be close to this value.
Actual FWHM may be larger due to seeing and guiding error.</text>
  </threadedComment>
  <threadedComment ref="X14" dT="2023-02-18T21:18:31.32" personId="{B9B429E0-84A7-4B8B-99E6-C50710E80DEC}" id="{CA2DBF67-BE17-46B2-A4E0-2F2AEAB365BC}">
    <text>Filters have a different index of refraction than air and extend the required back focal distance, offset varies with filter thickness and material.  Different filters may have different optical thickness values.</text>
  </threadedComment>
  <threadedComment ref="Z14" dT="2025-02-07T13:44:09.64" personId="{B9B429E0-84A7-4B8B-99E6-C50710E80DEC}" id="{718E70EB-58B2-4C13-801E-9A3B95978E02}">
    <text>The max of Dawes, Rayleigh, and Nyquist (whichever is the limiting case).
Theoretical FWHM of stars should be close to this value.
Actual FWHM may be larger due to seeing and guiding error.</text>
  </threadedComment>
  <threadedComment ref="AA14" dT="2023-02-18T21:18:31.32" personId="{B9B429E0-84A7-4B8B-99E6-C50710E80DEC}" id="{3B4D682E-865C-4CC8-B650-829C017F468D}">
    <text>Filters have a different index of refraction than air and extend the required back focal distance, offset varies with filter thickness and material.  Different filters may have different optical thickness values.</text>
  </threadedComment>
  <threadedComment ref="AC14" dT="2025-02-07T13:44:09.64" personId="{B9B429E0-84A7-4B8B-99E6-C50710E80DEC}" id="{6BB9E352-291C-4E39-AC0F-E3D9D62173EA}">
    <text>The max of Dawes, Rayleigh, and Nyquist (whichever is the limiting case).
Theoretical FWHM of stars should be close to this value.
Actual FWHM may be larger due to seeing and guiding error.</text>
  </threadedComment>
  <threadedComment ref="AD14" dT="2023-02-18T21:18:31.32" personId="{B9B429E0-84A7-4B8B-99E6-C50710E80DEC}" id="{0152DDC1-F579-47C3-B9A7-09D3FDD74D44}">
    <text>Filters have a different index of refraction than air and extend the required back focal distance, offset varies with filter thickness and material.  Different filters may have different optical thickness values.</text>
  </threadedComment>
  <threadedComment ref="AF14" dT="2025-02-07T13:44:09.64" personId="{B9B429E0-84A7-4B8B-99E6-C50710E80DEC}" id="{95316EE9-7AB8-44E6-BE0E-E4DEA8D547AE}">
    <text>The max of Dawes, Rayleigh, and Nyquist (whichever is the limiting case).
Theoretical FWHM of stars should be close to this value.
Actual FWHM may be larger due to seeing and guiding error.</text>
  </threadedComment>
  <threadedComment ref="C40" dT="2025-01-19T23:22:50.32" personId="{B9B429E0-84A7-4B8B-99E6-C50710E80DEC}" id="{4C8969C8-961F-414A-A3B3-5F6DA659123C}">
    <text>Because mirror locks are used and focus is achieved with moonlite, record AF steps to return to this position when changing configurations</text>
  </threadedComment>
  <threadedComment ref="F40" dT="2025-01-19T23:22:50.32" personId="{B9B429E0-84A7-4B8B-99E6-C50710E80DEC}" id="{21F10167-1B8C-4E8D-A10A-CCF975B1DE6A}">
    <text>Because mirror locks are used and focus is achieved with moonlite, record AF steps to return to this position when changing configurations</text>
  </threadedComment>
  <threadedComment ref="I40" dT="2025-01-19T23:22:50.32" personId="{B9B429E0-84A7-4B8B-99E6-C50710E80DEC}" id="{CEFA0B04-75F4-4CE5-BE91-DA728DE5D209}">
    <text>Because mirror locks are used and focus is achieved with moonlite, record AF steps to return to this position when changing configurations</text>
  </threadedComment>
  <threadedComment ref="L40" dT="2025-01-19T23:22:50.32" personId="{B9B429E0-84A7-4B8B-99E6-C50710E80DEC}" id="{4394A93A-C02E-4320-970A-279B40555EF6}">
    <text>Because mirror locks are used and focus is achieved with moonlite, record AF steps to return to this position when changing configurations</text>
  </threadedComment>
  <threadedComment ref="O40" dT="2025-01-19T23:22:50.32" personId="{B9B429E0-84A7-4B8B-99E6-C50710E80DEC}" id="{B9E80F27-9A4E-45AB-B944-42510902ABD9}">
    <text>Because mirror locks are used and focus is achieved with moonlite, record AF steps to return to this position when changing configurations</text>
  </threadedComment>
  <threadedComment ref="R40" dT="2025-01-19T23:22:50.32" personId="{B9B429E0-84A7-4B8B-99E6-C50710E80DEC}" id="{46C70476-5325-4350-B6BC-CC5E30F98914}">
    <text>Because mirror locks are used and focus is achieved with moonlite, record AF steps to return to this position when changing configurations</text>
  </threadedComment>
  <threadedComment ref="U40" dT="2025-01-19T23:22:50.32" personId="{B9B429E0-84A7-4B8B-99E6-C50710E80DEC}" id="{5D2C5AE3-CB1C-48CC-A9FA-55E064B3F9F7}">
    <text>Because mirror locks are used and focus is achieved with moonlite, record AF steps to return to this position when changing configurations</text>
  </threadedComment>
  <threadedComment ref="X40" dT="2025-01-19T23:22:50.32" personId="{B9B429E0-84A7-4B8B-99E6-C50710E80DEC}" id="{AC4EC683-F165-484B-B8B5-37F2C68D3D6D}">
    <text>Because mirror locks are used and focus is achieved with moonlite, record AF steps to return to this position when changing configurations</text>
  </threadedComment>
  <threadedComment ref="AA40" dT="2025-01-19T23:22:50.32" personId="{B9B429E0-84A7-4B8B-99E6-C50710E80DEC}" id="{3DCDFC8C-795A-406C-B363-9C2C4B161246}">
    <text>Because mirror locks are used and focus is achieved with moonlite, record AF steps to return to this position when changing configurations</text>
  </threadedComment>
  <threadedComment ref="AD40" dT="2025-01-19T23:22:50.32" personId="{B9B429E0-84A7-4B8B-99E6-C50710E80DEC}" id="{4B9892EF-C284-4D4F-AE9D-8BED0E8FFF15}">
    <text>Because mirror locks are used and focus is achieved with moonlite, record AF steps to return to this position when changing configurations</text>
  </threadedComment>
</ThreadedComments>
</file>

<file path=xl/threadedComments/threadedComment7.xml><?xml version="1.0" encoding="utf-8"?>
<ThreadedComments xmlns="http://schemas.microsoft.com/office/spreadsheetml/2018/threadedcomments" xmlns:x="http://schemas.openxmlformats.org/spreadsheetml/2006/main">
  <threadedComment ref="A3" dT="2025-01-25T14:24:09.42" personId="{B9B429E0-84A7-4B8B-99E6-C50710E80DEC}" id="{FF62942E-63D8-4FC6-8C8F-02CF646E0793}">
    <text>This will autopopulate all configurations on this sheet.
You can override this for each configuration if you want</text>
  </threadedComment>
  <threadedComment ref="E6" dT="2025-02-05T23:15:33.94" personId="{B9B429E0-84A7-4B8B-99E6-C50710E80DEC}" id="{D1A6C6EC-F7F3-40F1-AACD-C9984BD3BF76}">
    <text>https://www.cloudynights.com/documents/Understanding%20Resolution.pdf</text>
    <extLst>
      <x:ext xmlns:xltc2="http://schemas.microsoft.com/office/spreadsheetml/2020/threadedcomments2" uri="{F7C98A9C-CBB3-438F-8F68-D28B6AF4A901}">
        <xltc2:checksum>4210452656</xltc2:checksum>
        <xltc2:hyperlink startIndex="0" length="69" url="https://www.cloudynights.com/documents/Understanding%20Resolution.pdf"/>
      </x:ext>
    </extLst>
  </threadedComment>
  <threadedComment ref="E6" dT="2025-02-07T13:37:37.95" personId="{B9B429E0-84A7-4B8B-99E6-C50710E80DEC}" id="{9CC97436-8D3E-4146-9156-42CF929D8623}" parentId="{D1A6C6EC-F7F3-40F1-AACD-C9984BD3BF76}">
    <text>Think of these values as the ‘ideal’ FWHM of a star if nothing else degrades resolution (for which seeing, guiding accuracy, and camera sampling all influence the final FWHM)</text>
  </threadedComment>
  <threadedComment ref="H6" dT="2025-02-05T23:15:33.94" personId="{B9B429E0-84A7-4B8B-99E6-C50710E80DEC}" id="{98AE3496-1883-4527-9041-A63814102C43}">
    <text>https://www.cloudynights.com/documents/Understanding%20Resolution.pdf</text>
    <extLst>
      <x:ext xmlns:xltc2="http://schemas.microsoft.com/office/spreadsheetml/2020/threadedcomments2" uri="{F7C98A9C-CBB3-438F-8F68-D28B6AF4A901}">
        <xltc2:checksum>4210452656</xltc2:checksum>
        <xltc2:hyperlink startIndex="0" length="69" url="https://www.cloudynights.com/documents/Understanding%20Resolution.pdf"/>
      </x:ext>
    </extLst>
  </threadedComment>
  <threadedComment ref="H6" dT="2025-02-07T13:37:37.95" personId="{B9B429E0-84A7-4B8B-99E6-C50710E80DEC}" id="{87D83A22-493F-4CB4-8ABB-E2E675F19BEB}" parentId="{98AE3496-1883-4527-9041-A63814102C43}">
    <text>Think of these values as the ‘ideal’ FWHM of a star if nothing else degrades resolution (for which seeing, guiding accuracy, and camera sampling all influence the final FWHM)</text>
  </threadedComment>
  <threadedComment ref="K6" dT="2025-02-05T23:15:33.94" personId="{B9B429E0-84A7-4B8B-99E6-C50710E80DEC}" id="{702F546A-5463-46E6-AA00-00BF6BCACE79}">
    <text>https://www.cloudynights.com/documents/Understanding%20Resolution.pdf</text>
    <extLst>
      <x:ext xmlns:xltc2="http://schemas.microsoft.com/office/spreadsheetml/2020/threadedcomments2" uri="{F7C98A9C-CBB3-438F-8F68-D28B6AF4A901}">
        <xltc2:checksum>4210452656</xltc2:checksum>
        <xltc2:hyperlink startIndex="0" length="69" url="https://www.cloudynights.com/documents/Understanding%20Resolution.pdf"/>
      </x:ext>
    </extLst>
  </threadedComment>
  <threadedComment ref="K6" dT="2025-02-07T13:37:37.95" personId="{B9B429E0-84A7-4B8B-99E6-C50710E80DEC}" id="{110427B8-A027-468C-9CD8-F26AF58561CE}" parentId="{702F546A-5463-46E6-AA00-00BF6BCACE79}">
    <text>Think of these values as the ‘ideal’ FWHM of a star if nothing else degrades resolution (for which seeing, guiding accuracy, and camera sampling all influence the final FWHM)</text>
  </threadedComment>
  <threadedComment ref="N6" dT="2025-02-05T23:15:33.94" personId="{B9B429E0-84A7-4B8B-99E6-C50710E80DEC}" id="{6A6B81C3-CEE6-405D-AB75-906750B6AD6D}">
    <text>https://www.cloudynights.com/documents/Understanding%20Resolution.pdf</text>
    <extLst>
      <x:ext xmlns:xltc2="http://schemas.microsoft.com/office/spreadsheetml/2020/threadedcomments2" uri="{F7C98A9C-CBB3-438F-8F68-D28B6AF4A901}">
        <xltc2:checksum>4210452656</xltc2:checksum>
        <xltc2:hyperlink startIndex="0" length="69" url="https://www.cloudynights.com/documents/Understanding%20Resolution.pdf"/>
      </x:ext>
    </extLst>
  </threadedComment>
  <threadedComment ref="N6" dT="2025-02-07T13:37:37.95" personId="{B9B429E0-84A7-4B8B-99E6-C50710E80DEC}" id="{3AEEBD38-771D-48FF-A733-381AC47A6397}" parentId="{6A6B81C3-CEE6-405D-AB75-906750B6AD6D}">
    <text>Think of these values as the ‘ideal’ FWHM of a star if nothing else degrades resolution (for which seeing, guiding accuracy, and camera sampling all influence the final FWHM)</text>
  </threadedComment>
  <threadedComment ref="Q6" dT="2025-02-05T23:15:33.94" personId="{B9B429E0-84A7-4B8B-99E6-C50710E80DEC}" id="{3C357A48-44AA-4281-B628-E50CF85962A0}">
    <text>https://www.cloudynights.com/documents/Understanding%20Resolution.pdf</text>
    <extLst>
      <x:ext xmlns:xltc2="http://schemas.microsoft.com/office/spreadsheetml/2020/threadedcomments2" uri="{F7C98A9C-CBB3-438F-8F68-D28B6AF4A901}">
        <xltc2:checksum>4210452656</xltc2:checksum>
        <xltc2:hyperlink startIndex="0" length="69" url="https://www.cloudynights.com/documents/Understanding%20Resolution.pdf"/>
      </x:ext>
    </extLst>
  </threadedComment>
  <threadedComment ref="Q6" dT="2025-02-07T13:37:37.95" personId="{B9B429E0-84A7-4B8B-99E6-C50710E80DEC}" id="{69CC8FCB-3EDB-4BD0-9C77-9F342DFD3690}" parentId="{3C357A48-44AA-4281-B628-E50CF85962A0}">
    <text>Think of these values as the ‘ideal’ FWHM of a star if nothing else degrades resolution (for which seeing, guiding accuracy, and camera sampling all influence the final FWHM)</text>
  </threadedComment>
  <threadedComment ref="T6" dT="2025-02-05T23:15:33.94" personId="{B9B429E0-84A7-4B8B-99E6-C50710E80DEC}" id="{CA8C6BA0-2E37-4AC8-BEAB-AA95F2B77611}">
    <text>https://www.cloudynights.com/documents/Understanding%20Resolution.pdf</text>
    <extLst>
      <x:ext xmlns:xltc2="http://schemas.microsoft.com/office/spreadsheetml/2020/threadedcomments2" uri="{F7C98A9C-CBB3-438F-8F68-D28B6AF4A901}">
        <xltc2:checksum>4210452656</xltc2:checksum>
        <xltc2:hyperlink startIndex="0" length="69" url="https://www.cloudynights.com/documents/Understanding%20Resolution.pdf"/>
      </x:ext>
    </extLst>
  </threadedComment>
  <threadedComment ref="T6" dT="2025-02-07T13:37:37.95" personId="{B9B429E0-84A7-4B8B-99E6-C50710E80DEC}" id="{C995384F-CF16-49F5-81EB-4F7B14A5F217}" parentId="{CA8C6BA0-2E37-4AC8-BEAB-AA95F2B77611}">
    <text>Think of these values as the ‘ideal’ FWHM of a star if nothing else degrades resolution (for which seeing, guiding accuracy, and camera sampling all influence the final FWHM)</text>
  </threadedComment>
  <threadedComment ref="W6" dT="2025-02-05T23:15:33.94" personId="{B9B429E0-84A7-4B8B-99E6-C50710E80DEC}" id="{F962BB25-2783-4779-9CB7-F887C8F09EE7}">
    <text>https://www.cloudynights.com/documents/Understanding%20Resolution.pdf</text>
    <extLst>
      <x:ext xmlns:xltc2="http://schemas.microsoft.com/office/spreadsheetml/2020/threadedcomments2" uri="{F7C98A9C-CBB3-438F-8F68-D28B6AF4A901}">
        <xltc2:checksum>4210452656</xltc2:checksum>
        <xltc2:hyperlink startIndex="0" length="69" url="https://www.cloudynights.com/documents/Understanding%20Resolution.pdf"/>
      </x:ext>
    </extLst>
  </threadedComment>
  <threadedComment ref="W6" dT="2025-02-07T13:37:37.95" personId="{B9B429E0-84A7-4B8B-99E6-C50710E80DEC}" id="{348B0687-3B72-41AF-B468-12E40D61FCDE}" parentId="{F962BB25-2783-4779-9CB7-F887C8F09EE7}">
    <text>Think of these values as the ‘ideal’ FWHM of a star if nothing else degrades resolution (for which seeing, guiding accuracy, and camera sampling all influence the final FWHM)</text>
  </threadedComment>
  <threadedComment ref="Z6" dT="2025-02-05T23:15:33.94" personId="{B9B429E0-84A7-4B8B-99E6-C50710E80DEC}" id="{B2D046B1-7DED-4077-B101-47A362419C9A}">
    <text>https://www.cloudynights.com/documents/Understanding%20Resolution.pdf</text>
    <extLst>
      <x:ext xmlns:xltc2="http://schemas.microsoft.com/office/spreadsheetml/2020/threadedcomments2" uri="{F7C98A9C-CBB3-438F-8F68-D28B6AF4A901}">
        <xltc2:checksum>4210452656</xltc2:checksum>
        <xltc2:hyperlink startIndex="0" length="69" url="https://www.cloudynights.com/documents/Understanding%20Resolution.pdf"/>
      </x:ext>
    </extLst>
  </threadedComment>
  <threadedComment ref="Z6" dT="2025-02-07T13:37:37.95" personId="{B9B429E0-84A7-4B8B-99E6-C50710E80DEC}" id="{BAE4BA03-161A-499F-A6CE-51B4A3A2A431}" parentId="{B2D046B1-7DED-4077-B101-47A362419C9A}">
    <text>Think of these values as the ‘ideal’ FWHM of a star if nothing else degrades resolution (for which seeing, guiding accuracy, and camera sampling all influence the final FWHM)</text>
  </threadedComment>
  <threadedComment ref="AC6" dT="2025-02-05T23:15:33.94" personId="{B9B429E0-84A7-4B8B-99E6-C50710E80DEC}" id="{DFC5AB75-F6F8-4765-89D7-1900D95BC046}">
    <text>https://www.cloudynights.com/documents/Understanding%20Resolution.pdf</text>
    <extLst>
      <x:ext xmlns:xltc2="http://schemas.microsoft.com/office/spreadsheetml/2020/threadedcomments2" uri="{F7C98A9C-CBB3-438F-8F68-D28B6AF4A901}">
        <xltc2:checksum>4210452656</xltc2:checksum>
        <xltc2:hyperlink startIndex="0" length="69" url="https://www.cloudynights.com/documents/Understanding%20Resolution.pdf"/>
      </x:ext>
    </extLst>
  </threadedComment>
  <threadedComment ref="AC6" dT="2025-02-07T13:37:37.95" personId="{B9B429E0-84A7-4B8B-99E6-C50710E80DEC}" id="{A8B5BB02-ED5E-4A80-A749-B5E89A7CE851}" parentId="{DFC5AB75-F6F8-4765-89D7-1900D95BC046}">
    <text>Think of these values as the ‘ideal’ FWHM of a star if nothing else degrades resolution (for which seeing, guiding accuracy, and camera sampling all influence the final FWHM)</text>
  </threadedComment>
  <threadedComment ref="AF6" dT="2025-02-05T23:15:33.94" personId="{B9B429E0-84A7-4B8B-99E6-C50710E80DEC}" id="{AABDDF04-01F6-40F7-B1D7-AD05DE35BF10}">
    <text>https://www.cloudynights.com/documents/Understanding%20Resolution.pdf</text>
    <extLst>
      <x:ext xmlns:xltc2="http://schemas.microsoft.com/office/spreadsheetml/2020/threadedcomments2" uri="{F7C98A9C-CBB3-438F-8F68-D28B6AF4A901}">
        <xltc2:checksum>4210452656</xltc2:checksum>
        <xltc2:hyperlink startIndex="0" length="69" url="https://www.cloudynights.com/documents/Understanding%20Resolution.pdf"/>
      </x:ext>
    </extLst>
  </threadedComment>
  <threadedComment ref="AF6" dT="2025-02-07T13:37:37.95" personId="{B9B429E0-84A7-4B8B-99E6-C50710E80DEC}" id="{E46266BE-875A-4616-B7A6-3A0148D926EC}" parentId="{AABDDF04-01F6-40F7-B1D7-AD05DE35BF10}">
    <text>Think of these values as the ‘ideal’ FWHM of a star if nothing else degrades resolution (for which seeing, guiding accuracy, and camera sampling all influence the final FWHM)</text>
  </threadedComment>
  <threadedComment ref="A8" dT="2025-01-25T14:36:35.46" personId="{B9B429E0-84A7-4B8B-99E6-C50710E80DEC}" id="{0A2AB6A8-F316-4C6A-B2FF-51199A9573BD}">
    <text>The short version guide to what resolution you want is here
https://www.highpointscientific.com/astronomy-hub/post/astro-photography-guides/undersampling-and-oversampling-in-astrophotography
go to cloudy nights for the debates!☺️</text>
    <extLst>
      <x:ext xmlns:xltc2="http://schemas.microsoft.com/office/spreadsheetml/2020/threadedcomments2" uri="{F7C98A9C-CBB3-438F-8F68-D28B6AF4A901}">
        <xltc2:checksum>4165211824</xltc2:checksum>
        <xltc2:hyperlink startIndex="60" length="130" url="https://www.highpointscientific.com/astronomy-hub/post/astro-photography-guides/undersampling-and-oversampling-in-astrophotography"/>
      </x:ext>
    </extLst>
  </threadedComment>
  <threadedComment ref="E8" dT="2025-02-07T12:48:44.39" personId="{B9B429E0-84A7-4B8B-99E6-C50710E80DEC}" id="{27253216-4221-4F68-8C9A-4DF4CC006C57}">
    <text>Dawes and Rayleigh are about optical resolution of the telescope. Limits apply only to stars of the same visual magnitude and spectral type. They both allow the user to see a notch between two stars – not a completely black space.</text>
  </threadedComment>
  <threadedComment ref="H8" dT="2025-02-07T12:48:44.39" personId="{B9B429E0-84A7-4B8B-99E6-C50710E80DEC}" id="{0738CC72-5B1A-4717-B749-D2DE795C5D32}">
    <text>Dawes and Rayleigh are about optical resolution of the telescope. Limits apply only to stars of the same visual magnitude and spectral type. They both allow the user to see a notch between two stars – not a completely black space.</text>
  </threadedComment>
  <threadedComment ref="K8" dT="2025-02-07T12:48:44.39" personId="{B9B429E0-84A7-4B8B-99E6-C50710E80DEC}" id="{0B73EF2D-5FB4-43E0-BDBB-0AC23B55CB76}">
    <text>Dawes and Rayleigh are about optical resolution of the telescope. Limits apply only to stars of the same visual magnitude and spectral type. They both allow the user to see a notch between two stars – not a completely black space.</text>
  </threadedComment>
  <threadedComment ref="N8" dT="2025-02-07T12:48:44.39" personId="{B9B429E0-84A7-4B8B-99E6-C50710E80DEC}" id="{FACE4849-C36A-4686-BEB0-B3D0873A7A34}">
    <text>Dawes and Rayleigh are about optical resolution of the telescope. Limits apply only to stars of the same visual magnitude and spectral type. They both allow the user to see a notch between two stars – not a completely black space.</text>
  </threadedComment>
  <threadedComment ref="Q8" dT="2025-02-07T12:48:44.39" personId="{B9B429E0-84A7-4B8B-99E6-C50710E80DEC}" id="{803A3EE4-DC02-4D7A-8584-05F71CCFF8CA}">
    <text>Dawes and Rayleigh are about optical resolution of the telescope. Limits apply only to stars of the same visual magnitude and spectral type. They both allow the user to see a notch between two stars – not a completely black space.</text>
  </threadedComment>
  <threadedComment ref="T8" dT="2025-02-07T12:48:44.39" personId="{B9B429E0-84A7-4B8B-99E6-C50710E80DEC}" id="{8EB50DEB-3D67-4B50-B08A-9020876D7289}">
    <text>Dawes and Rayleigh are about optical resolution of the telescope. Limits apply only to stars of the same visual magnitude and spectral type. They both allow the user to see a notch between two stars – not a completely black space.</text>
  </threadedComment>
  <threadedComment ref="W8" dT="2025-02-07T12:48:44.39" personId="{B9B429E0-84A7-4B8B-99E6-C50710E80DEC}" id="{53BE7643-75CD-4A65-A301-A6E8F3184226}">
    <text>Dawes and Rayleigh are about optical resolution of the telescope. Limits apply only to stars of the same visual magnitude and spectral type. They both allow the user to see a notch between two stars – not a completely black space.</text>
  </threadedComment>
  <threadedComment ref="Z8" dT="2025-02-07T12:48:44.39" personId="{B9B429E0-84A7-4B8B-99E6-C50710E80DEC}" id="{E6295084-F901-4BE6-9899-57B11566995F}">
    <text>Dawes and Rayleigh are about optical resolution of the telescope. Limits apply only to stars of the same visual magnitude and spectral type. They both allow the user to see a notch between two stars – not a completely black space.</text>
  </threadedComment>
  <threadedComment ref="AC8" dT="2025-02-07T12:48:44.39" personId="{B9B429E0-84A7-4B8B-99E6-C50710E80DEC}" id="{3B4DB438-7B8A-4D13-BDF9-C5825D80B111}">
    <text>Dawes and Rayleigh are about optical resolution of the telescope. Limits apply only to stars of the same visual magnitude and spectral type. They both allow the user to see a notch between two stars – not a completely black space.</text>
  </threadedComment>
  <threadedComment ref="AF8" dT="2025-02-07T12:48:44.39" personId="{B9B429E0-84A7-4B8B-99E6-C50710E80DEC}" id="{5971F0C9-E0D8-4D92-8C3D-3EFDAB5FD896}">
    <text>Dawes and Rayleigh are about optical resolution of the telescope. Limits apply only to stars of the same visual magnitude and spectral type. They both allow the user to see a notch between two stars – not a completely black space.</text>
  </threadedComment>
  <threadedComment ref="E10" dT="2025-02-07T13:08:37.14" personId="{B9B429E0-84A7-4B8B-99E6-C50710E80DEC}" id="{12A21F9A-E46D-413D-A792-D4D00284A44F}">
    <text>Camera Sampling = 2*Binned pixel resolution
Video with great overview and demonstration from James Lamb - what resolution should you target?
https://www.youtube.com/watch?v=H-cAbF25gcI</text>
    <extLst>
      <x:ext xmlns:xltc2="http://schemas.microsoft.com/office/spreadsheetml/2020/threadedcomments2" uri="{F7C98A9C-CBB3-438F-8F68-D28B6AF4A901}">
        <xltc2:checksum>2862848605</xltc2:checksum>
        <xltc2:hyperlink startIndex="141" length="43" url="https://www.youtube.com/watch?v=H-cAbF25gcI"/>
      </x:ext>
    </extLst>
  </threadedComment>
  <threadedComment ref="H10" dT="2025-02-07T13:08:37.14" personId="{B9B429E0-84A7-4B8B-99E6-C50710E80DEC}" id="{A2527943-EF64-4527-ACFA-BFAA8CFD8BF7}">
    <text>Camera Sampling = 2*Binned pixel resolution
Video with great overview and demonstration from James Lamb - what resolution should you target?
https://www.youtube.com/watch?v=H-cAbF25gcI</text>
    <extLst>
      <x:ext xmlns:xltc2="http://schemas.microsoft.com/office/spreadsheetml/2020/threadedcomments2" uri="{F7C98A9C-CBB3-438F-8F68-D28B6AF4A901}">
        <xltc2:checksum>2862848605</xltc2:checksum>
        <xltc2:hyperlink startIndex="141" length="43" url="https://www.youtube.com/watch?v=H-cAbF25gcI"/>
      </x:ext>
    </extLst>
  </threadedComment>
  <threadedComment ref="K10" dT="2025-02-07T13:08:37.14" personId="{B9B429E0-84A7-4B8B-99E6-C50710E80DEC}" id="{AC72925D-978B-4736-B312-848CABBF0A69}">
    <text>Camera Sampling = 2*Binned pixel resolution
Video with great overview and demonstration from James Lamb - what resolution should you target?
https://www.youtube.com/watch?v=H-cAbF25gcI</text>
    <extLst>
      <x:ext xmlns:xltc2="http://schemas.microsoft.com/office/spreadsheetml/2020/threadedcomments2" uri="{F7C98A9C-CBB3-438F-8F68-D28B6AF4A901}">
        <xltc2:checksum>2862848605</xltc2:checksum>
        <xltc2:hyperlink startIndex="141" length="43" url="https://www.youtube.com/watch?v=H-cAbF25gcI"/>
      </x:ext>
    </extLst>
  </threadedComment>
  <threadedComment ref="N10" dT="2025-02-07T13:08:37.14" personId="{B9B429E0-84A7-4B8B-99E6-C50710E80DEC}" id="{9FDE6D32-0DBB-4BD7-B71F-EAA951A4FDC9}">
    <text>Camera Sampling = 2*Binned pixel resolution
Video with great overview and demonstration from James Lamb - what resolution should you target?
https://www.youtube.com/watch?v=H-cAbF25gcI</text>
    <extLst>
      <x:ext xmlns:xltc2="http://schemas.microsoft.com/office/spreadsheetml/2020/threadedcomments2" uri="{F7C98A9C-CBB3-438F-8F68-D28B6AF4A901}">
        <xltc2:checksum>2862848605</xltc2:checksum>
        <xltc2:hyperlink startIndex="141" length="43" url="https://www.youtube.com/watch?v=H-cAbF25gcI"/>
      </x:ext>
    </extLst>
  </threadedComment>
  <threadedComment ref="Q10" dT="2025-02-07T13:08:37.14" personId="{B9B429E0-84A7-4B8B-99E6-C50710E80DEC}" id="{76B61595-CB72-4094-82A8-B2C7A0CF79B8}">
    <text>Camera Sampling = 2*Binned pixel resolution
Video with great overview and demonstration from James Lamb - what resolution should you target?
https://www.youtube.com/watch?v=H-cAbF25gcI</text>
    <extLst>
      <x:ext xmlns:xltc2="http://schemas.microsoft.com/office/spreadsheetml/2020/threadedcomments2" uri="{F7C98A9C-CBB3-438F-8F68-D28B6AF4A901}">
        <xltc2:checksum>2862848605</xltc2:checksum>
        <xltc2:hyperlink startIndex="141" length="43" url="https://www.youtube.com/watch?v=H-cAbF25gcI"/>
      </x:ext>
    </extLst>
  </threadedComment>
  <threadedComment ref="T10" dT="2025-02-07T13:08:37.14" personId="{B9B429E0-84A7-4B8B-99E6-C50710E80DEC}" id="{89151203-916F-442F-9AC1-92B913D80197}">
    <text>Camera Sampling = 2*Binned pixel resolution
Video with great overview and demonstration from James Lamb - what resolution should you target?
https://www.youtube.com/watch?v=H-cAbF25gcI</text>
    <extLst>
      <x:ext xmlns:xltc2="http://schemas.microsoft.com/office/spreadsheetml/2020/threadedcomments2" uri="{F7C98A9C-CBB3-438F-8F68-D28B6AF4A901}">
        <xltc2:checksum>2862848605</xltc2:checksum>
        <xltc2:hyperlink startIndex="141" length="43" url="https://www.youtube.com/watch?v=H-cAbF25gcI"/>
      </x:ext>
    </extLst>
  </threadedComment>
  <threadedComment ref="W10" dT="2025-02-07T13:08:37.14" personId="{B9B429E0-84A7-4B8B-99E6-C50710E80DEC}" id="{9767C8A1-50A3-4F9B-99B8-257BED060FE6}">
    <text>Camera Sampling = 2*Binned pixel resolution
Video with great overview and demonstration from James Lamb - what resolution should you target?
https://www.youtube.com/watch?v=H-cAbF25gcI</text>
    <extLst>
      <x:ext xmlns:xltc2="http://schemas.microsoft.com/office/spreadsheetml/2020/threadedcomments2" uri="{F7C98A9C-CBB3-438F-8F68-D28B6AF4A901}">
        <xltc2:checksum>2862848605</xltc2:checksum>
        <xltc2:hyperlink startIndex="141" length="43" url="https://www.youtube.com/watch?v=H-cAbF25gcI"/>
      </x:ext>
    </extLst>
  </threadedComment>
  <threadedComment ref="Z10" dT="2025-02-07T13:08:37.14" personId="{B9B429E0-84A7-4B8B-99E6-C50710E80DEC}" id="{DACCADB4-45B7-42FA-88BC-1560E920A1ED}">
    <text>Camera Sampling = 2*Binned pixel resolution
Video with great overview and demonstration from James Lamb - what resolution should you target?
https://www.youtube.com/watch?v=H-cAbF25gcI</text>
    <extLst>
      <x:ext xmlns:xltc2="http://schemas.microsoft.com/office/spreadsheetml/2020/threadedcomments2" uri="{F7C98A9C-CBB3-438F-8F68-D28B6AF4A901}">
        <xltc2:checksum>2862848605</xltc2:checksum>
        <xltc2:hyperlink startIndex="141" length="43" url="https://www.youtube.com/watch?v=H-cAbF25gcI"/>
      </x:ext>
    </extLst>
  </threadedComment>
  <threadedComment ref="AC10" dT="2025-02-07T13:08:37.14" personId="{B9B429E0-84A7-4B8B-99E6-C50710E80DEC}" id="{7532376F-90CA-487A-B440-671282C1519C}">
    <text>Camera Sampling = 2*Binned pixel resolution
Video with great overview and demonstration from James Lamb - what resolution should you target?
https://www.youtube.com/watch?v=H-cAbF25gcI</text>
    <extLst>
      <x:ext xmlns:xltc2="http://schemas.microsoft.com/office/spreadsheetml/2020/threadedcomments2" uri="{F7C98A9C-CBB3-438F-8F68-D28B6AF4A901}">
        <xltc2:checksum>2862848605</xltc2:checksum>
        <xltc2:hyperlink startIndex="141" length="43" url="https://www.youtube.com/watch?v=H-cAbF25gcI"/>
      </x:ext>
    </extLst>
  </threadedComment>
  <threadedComment ref="AF10" dT="2025-02-07T13:08:37.14" personId="{B9B429E0-84A7-4B8B-99E6-C50710E80DEC}" id="{E963DA85-F427-4821-980E-5F12CC67B353}">
    <text>Camera Sampling = 2*Binned pixel resolution
Video with great overview and demonstration from James Lamb - what resolution should you target?
https://www.youtube.com/watch?v=H-cAbF25gcI</text>
    <extLst>
      <x:ext xmlns:xltc2="http://schemas.microsoft.com/office/spreadsheetml/2020/threadedcomments2" uri="{F7C98A9C-CBB3-438F-8F68-D28B6AF4A901}">
        <xltc2:checksum>2862848605</xltc2:checksum>
        <xltc2:hyperlink startIndex="141" length="43" url="https://www.youtube.com/watch?v=H-cAbF25gcI"/>
      </x:ext>
    </extLst>
  </threadedComment>
  <threadedComment ref="E12" dT="2025-02-07T13:25:07.23" personId="{B9B429E0-84A7-4B8B-99E6-C50710E80DEC}" id="{ABB8854B-71D1-40EE-AF6F-3B0A02F701F3}">
    <text>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ext>
    <extLst>
      <x:ext xmlns:xltc2="http://schemas.microsoft.com/office/spreadsheetml/2020/threadedcomments2" uri="{F7C98A9C-CBB3-438F-8F68-D28B6AF4A901}">
        <xltc2:checksum>3102726174</xltc2:checksum>
        <xltc2:hyperlink startIndex="708" length="51" url="https://astronomy.tools/calculators/ccd_suitability"/>
      </x:ext>
    </extLst>
  </threadedComment>
  <threadedComment ref="H12" dT="2025-02-07T13:25:07.23" personId="{B9B429E0-84A7-4B8B-99E6-C50710E80DEC}" id="{D2EACCCF-02ED-4C31-BF6D-FF7AC3193A1C}">
    <text>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ext>
    <extLst>
      <x:ext xmlns:xltc2="http://schemas.microsoft.com/office/spreadsheetml/2020/threadedcomments2" uri="{F7C98A9C-CBB3-438F-8F68-D28B6AF4A901}">
        <xltc2:checksum>3102726174</xltc2:checksum>
        <xltc2:hyperlink startIndex="708" length="51" url="https://astronomy.tools/calculators/ccd_suitability"/>
      </x:ext>
    </extLst>
  </threadedComment>
  <threadedComment ref="K12" dT="2025-02-07T13:25:07.23" personId="{B9B429E0-84A7-4B8B-99E6-C50710E80DEC}" id="{B7BF1E07-4726-45CF-8D1A-16DB13B5E4E0}">
    <text>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ext>
    <extLst>
      <x:ext xmlns:xltc2="http://schemas.microsoft.com/office/spreadsheetml/2020/threadedcomments2" uri="{F7C98A9C-CBB3-438F-8F68-D28B6AF4A901}">
        <xltc2:checksum>3102726174</xltc2:checksum>
        <xltc2:hyperlink startIndex="708" length="51" url="https://astronomy.tools/calculators/ccd_suitability"/>
      </x:ext>
    </extLst>
  </threadedComment>
  <threadedComment ref="N12" dT="2025-02-07T13:25:07.23" personId="{B9B429E0-84A7-4B8B-99E6-C50710E80DEC}" id="{3B98B52B-D1F2-4BA6-81EE-EA52009300B1}">
    <text>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ext>
    <extLst>
      <x:ext xmlns:xltc2="http://schemas.microsoft.com/office/spreadsheetml/2020/threadedcomments2" uri="{F7C98A9C-CBB3-438F-8F68-D28B6AF4A901}">
        <xltc2:checksum>3102726174</xltc2:checksum>
        <xltc2:hyperlink startIndex="708" length="51" url="https://astronomy.tools/calculators/ccd_suitability"/>
      </x:ext>
    </extLst>
  </threadedComment>
  <threadedComment ref="Q12" dT="2025-02-07T13:25:07.23" personId="{B9B429E0-84A7-4B8B-99E6-C50710E80DEC}" id="{CF512370-8DD4-40E2-83F4-E37F4D8A676D}">
    <text>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ext>
    <extLst>
      <x:ext xmlns:xltc2="http://schemas.microsoft.com/office/spreadsheetml/2020/threadedcomments2" uri="{F7C98A9C-CBB3-438F-8F68-D28B6AF4A901}">
        <xltc2:checksum>3102726174</xltc2:checksum>
        <xltc2:hyperlink startIndex="708" length="51" url="https://astronomy.tools/calculators/ccd_suitability"/>
      </x:ext>
    </extLst>
  </threadedComment>
  <threadedComment ref="T12" dT="2025-02-07T13:25:07.23" personId="{B9B429E0-84A7-4B8B-99E6-C50710E80DEC}" id="{5F4F537A-1BD8-4C23-B99A-080379F9A20E}">
    <text>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ext>
    <extLst>
      <x:ext xmlns:xltc2="http://schemas.microsoft.com/office/spreadsheetml/2020/threadedcomments2" uri="{F7C98A9C-CBB3-438F-8F68-D28B6AF4A901}">
        <xltc2:checksum>3102726174</xltc2:checksum>
        <xltc2:hyperlink startIndex="708" length="51" url="https://astronomy.tools/calculators/ccd_suitability"/>
      </x:ext>
    </extLst>
  </threadedComment>
  <threadedComment ref="W12" dT="2025-02-07T13:25:07.23" personId="{B9B429E0-84A7-4B8B-99E6-C50710E80DEC}" id="{7EBD33A2-A873-4DD8-B969-61CF2562A94A}">
    <text>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ext>
    <extLst>
      <x:ext xmlns:xltc2="http://schemas.microsoft.com/office/spreadsheetml/2020/threadedcomments2" uri="{F7C98A9C-CBB3-438F-8F68-D28B6AF4A901}">
        <xltc2:checksum>3102726174</xltc2:checksum>
        <xltc2:hyperlink startIndex="708" length="51" url="https://astronomy.tools/calculators/ccd_suitability"/>
      </x:ext>
    </extLst>
  </threadedComment>
  <threadedComment ref="Z12" dT="2025-02-07T13:25:07.23" personId="{B9B429E0-84A7-4B8B-99E6-C50710E80DEC}" id="{127BC09F-6C22-4A9F-BDCB-E8539151EBF3}">
    <text>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ext>
    <extLst>
      <x:ext xmlns:xltc2="http://schemas.microsoft.com/office/spreadsheetml/2020/threadedcomments2" uri="{F7C98A9C-CBB3-438F-8F68-D28B6AF4A901}">
        <xltc2:checksum>3102726174</xltc2:checksum>
        <xltc2:hyperlink startIndex="708" length="51" url="https://astronomy.tools/calculators/ccd_suitability"/>
      </x:ext>
    </extLst>
  </threadedComment>
  <threadedComment ref="AC12" dT="2025-02-07T13:25:07.23" personId="{B9B429E0-84A7-4B8B-99E6-C50710E80DEC}" id="{A17E684C-4AB2-492A-80DD-BFC5712042FA}">
    <text>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ext>
    <extLst>
      <x:ext xmlns:xltc2="http://schemas.microsoft.com/office/spreadsheetml/2020/threadedcomments2" uri="{F7C98A9C-CBB3-438F-8F68-D28B6AF4A901}">
        <xltc2:checksum>3102726174</xltc2:checksum>
        <xltc2:hyperlink startIndex="708" length="51" url="https://astronomy.tools/calculators/ccd_suitability"/>
      </x:ext>
    </extLst>
  </threadedComment>
  <threadedComment ref="AF12" dT="2025-02-07T13:25:07.23" personId="{B9B429E0-84A7-4B8B-99E6-C50710E80DEC}" id="{00AD44E8-FF70-418A-8D74-F930E0A8704B}">
    <text>Using Dawes as the resolution of the scope and Nyquist as the camera sampling resolution.  A ‘well sampled’ image will have a ratio close to 1.  
How critical is this ratio, depends on what you are imaging. Don’t stress over this too much - in most cases you will be limited by the seeing and other factors.
If the ratio &lt; 1 - camera sampling limited (the optics can theoretically provide more resolution than the camera is sampling)
If the ratio &gt; 1 - optical resolution limited (the camera is sampling with more resolution than the optics theoretically provide). This is a good case to use binning.
Processing techniques like Drizzle apply best to under sampling (ratio &lt; 1)
if you want to read more, 
https://astronomy.tools/calculators/ccd_suitability</text>
    <extLst>
      <x:ext xmlns:xltc2="http://schemas.microsoft.com/office/spreadsheetml/2020/threadedcomments2" uri="{F7C98A9C-CBB3-438F-8F68-D28B6AF4A901}">
        <xltc2:checksum>3102726174</xltc2:checksum>
        <xltc2:hyperlink startIndex="708" length="51" url="https://astronomy.tools/calculators/ccd_suitability"/>
      </x:ext>
    </extLst>
  </threadedComment>
  <threadedComment ref="C14" dT="2023-02-18T21:18:31.32" personId="{B9B429E0-84A7-4B8B-99E6-C50710E80DEC}" id="{98AC2DFF-0756-4A13-B9F7-176E40EB3AF7}">
    <text>Filters have a different index of refraction than air and extend the required back focal distance, offset varies with filter thickness and material.  Different filters may have different optical thickness values.</text>
  </threadedComment>
  <threadedComment ref="E14" dT="2025-02-07T13:44:09.64" personId="{B9B429E0-84A7-4B8B-99E6-C50710E80DEC}" id="{889F8CD3-9BF5-45FA-8FA8-21B4D40DD2BA}">
    <text>The max of Dawes, Rayleigh, and Nyquist (whichever is the limiting case).
Theoretical FWHM of stars should be close to this value.
Actual FWHM may be larger due to seeing and guiding error.</text>
  </threadedComment>
  <threadedComment ref="F14" dT="2023-02-18T21:18:31.32" personId="{B9B429E0-84A7-4B8B-99E6-C50710E80DEC}" id="{DEB965DA-8AE9-48D6-9C01-A7F24E4867BD}">
    <text>Filters have a different index of refraction than air and extend the required back focal distance, offset varies with filter thickness and material.  Different filters may have different optical thickness values.</text>
  </threadedComment>
  <threadedComment ref="H14" dT="2025-02-07T13:44:09.64" personId="{B9B429E0-84A7-4B8B-99E6-C50710E80DEC}" id="{A7BC98ED-AD14-40C4-9467-745AB1874E09}">
    <text>The max of Dawes, Rayleigh, and Nyquist (whichever is the limiting case).
Theoretical FWHM of stars should be close to this value.
Actual FWHM may be larger due to seeing and guiding error.</text>
  </threadedComment>
  <threadedComment ref="I14" dT="2023-02-18T21:18:31.32" personId="{B9B429E0-84A7-4B8B-99E6-C50710E80DEC}" id="{AAE2A4A6-21E8-4954-807D-D7E6F543CE25}">
    <text>Filters have a different index of refraction than air and extend the required back focal distance, offset varies with filter thickness and material.  Different filters may have different optical thickness values.</text>
  </threadedComment>
  <threadedComment ref="K14" dT="2025-02-07T13:44:09.64" personId="{B9B429E0-84A7-4B8B-99E6-C50710E80DEC}" id="{A05637BB-06EE-48F6-9E6A-61B6DE0314E9}">
    <text>The max of Dawes, Rayleigh, and Nyquist (whichever is the limiting case).
Theoretical FWHM of stars should be close to this value.
Actual FWHM may be larger due to seeing and guiding error.</text>
  </threadedComment>
  <threadedComment ref="L14" dT="2023-02-18T21:18:31.32" personId="{B9B429E0-84A7-4B8B-99E6-C50710E80DEC}" id="{9EBCF966-CAA3-4199-B520-00183706E5C4}">
    <text>Filters have a different index of refraction than air and extend the required back focal distance, offset varies with filter thickness and material.  Different filters may have different optical thickness values.</text>
  </threadedComment>
  <threadedComment ref="N14" dT="2025-02-07T13:44:09.64" personId="{B9B429E0-84A7-4B8B-99E6-C50710E80DEC}" id="{78B22D08-7C55-4941-9CDC-E0E7878920DF}">
    <text>The max of Dawes, Rayleigh, and Nyquist (whichever is the limiting case).
Theoretical FWHM of stars should be close to this value.
Actual FWHM may be larger due to seeing and guiding error.</text>
  </threadedComment>
  <threadedComment ref="O14" dT="2023-02-18T21:18:31.32" personId="{B9B429E0-84A7-4B8B-99E6-C50710E80DEC}" id="{A4226C69-91D0-4229-B589-9BF14ABBB618}">
    <text>Filters have a different index of refraction than air and extend the required back focal distance, offset varies with filter thickness and material.  Different filters may have different optical thickness values.</text>
  </threadedComment>
  <threadedComment ref="Q14" dT="2025-02-07T13:44:09.64" personId="{B9B429E0-84A7-4B8B-99E6-C50710E80DEC}" id="{6B8B5FC5-D91C-4815-AFD4-FBA890CCA4F3}">
    <text>The max of Dawes, Rayleigh, and Nyquist (whichever is the limiting case).
Theoretical FWHM of stars should be close to this value.
Actual FWHM may be larger due to seeing and guiding error.</text>
  </threadedComment>
  <threadedComment ref="R14" dT="2023-02-18T21:18:31.32" personId="{B9B429E0-84A7-4B8B-99E6-C50710E80DEC}" id="{B40C2285-BCBC-4F8A-BF3C-529767B48B0A}">
    <text>Filters have a different index of refraction than air and extend the required back focal distance, offset varies with filter thickness and material.  Different filters may have different optical thickness values.</text>
  </threadedComment>
  <threadedComment ref="T14" dT="2025-02-07T13:44:09.64" personId="{B9B429E0-84A7-4B8B-99E6-C50710E80DEC}" id="{273E6CB4-8D05-44C0-8678-179C37A63562}">
    <text>The max of Dawes, Rayleigh, and Nyquist (whichever is the limiting case).
Theoretical FWHM of stars should be close to this value.
Actual FWHM may be larger due to seeing and guiding error.</text>
  </threadedComment>
  <threadedComment ref="U14" dT="2023-02-18T21:18:31.32" personId="{B9B429E0-84A7-4B8B-99E6-C50710E80DEC}" id="{6C6E38BC-2C2A-4F68-8E53-7E2CE89D660E}">
    <text>Filters have a different index of refraction than air and extend the required back focal distance, offset varies with filter thickness and material.  Different filters may have different optical thickness values.</text>
  </threadedComment>
  <threadedComment ref="W14" dT="2025-02-07T13:44:09.64" personId="{B9B429E0-84A7-4B8B-99E6-C50710E80DEC}" id="{59400A06-58C5-47FE-B090-7A6E79CCB3CE}">
    <text>The max of Dawes, Rayleigh, and Nyquist (whichever is the limiting case).
Theoretical FWHM of stars should be close to this value.
Actual FWHM may be larger due to seeing and guiding error.</text>
  </threadedComment>
  <threadedComment ref="X14" dT="2023-02-18T21:18:31.32" personId="{B9B429E0-84A7-4B8B-99E6-C50710E80DEC}" id="{453DB8FA-F0E7-49FC-9BB9-E4F134B727F3}">
    <text>Filters have a different index of refraction than air and extend the required back focal distance, offset varies with filter thickness and material.  Different filters may have different optical thickness values.</text>
  </threadedComment>
  <threadedComment ref="Z14" dT="2025-02-07T13:44:09.64" personId="{B9B429E0-84A7-4B8B-99E6-C50710E80DEC}" id="{F689B271-36E5-49AE-9992-466270F759C7}">
    <text>The max of Dawes, Rayleigh, and Nyquist (whichever is the limiting case).
Theoretical FWHM of stars should be close to this value.
Actual FWHM may be larger due to seeing and guiding error.</text>
  </threadedComment>
  <threadedComment ref="AA14" dT="2023-02-18T21:18:31.32" personId="{B9B429E0-84A7-4B8B-99E6-C50710E80DEC}" id="{7AED1990-4EDE-4D79-9FA5-38EF8310D34B}">
    <text>Filters have a different index of refraction than air and extend the required back focal distance, offset varies with filter thickness and material.  Different filters may have different optical thickness values.</text>
  </threadedComment>
  <threadedComment ref="AC14" dT="2025-02-07T13:44:09.64" personId="{B9B429E0-84A7-4B8B-99E6-C50710E80DEC}" id="{3891E93E-BB1C-437D-8623-53E893CF8382}">
    <text>The max of Dawes, Rayleigh, and Nyquist (whichever is the limiting case).
Theoretical FWHM of stars should be close to this value.
Actual FWHM may be larger due to seeing and guiding error.</text>
  </threadedComment>
  <threadedComment ref="AD14" dT="2023-02-18T21:18:31.32" personId="{B9B429E0-84A7-4B8B-99E6-C50710E80DEC}" id="{BAED08BA-40B0-4EEE-87AE-1630CBBFBB7A}">
    <text>Filters have a different index of refraction than air and extend the required back focal distance, offset varies with filter thickness and material.  Different filters may have different optical thickness values.</text>
  </threadedComment>
  <threadedComment ref="AF14" dT="2025-02-07T13:44:09.64" personId="{B9B429E0-84A7-4B8B-99E6-C50710E80DEC}" id="{7A27E969-BCB5-4A24-9250-37D78C3C3799}">
    <text>The max of Dawes, Rayleigh, and Nyquist (whichever is the limiting case).
Theoretical FWHM of stars should be close to this value.
Actual FWHM may be larger due to seeing and guiding error.</text>
  </threadedComment>
  <threadedComment ref="C40" dT="2025-01-19T23:22:50.32" personId="{B9B429E0-84A7-4B8B-99E6-C50710E80DEC}" id="{BC051E50-9328-403B-8363-0D481A30E43A}">
    <text>Because mirror locks are used and focus is achieved with moonlite, record AF steps to return to this position when changing configurations</text>
  </threadedComment>
  <threadedComment ref="F40" dT="2025-01-19T23:22:50.32" personId="{B9B429E0-84A7-4B8B-99E6-C50710E80DEC}" id="{C8062452-6C7C-41F4-99D0-4790C81A0A70}">
    <text>Because mirror locks are used and focus is achieved with moonlite, record AF steps to return to this position when changing configurations</text>
  </threadedComment>
  <threadedComment ref="I40" dT="2025-01-19T23:22:50.32" personId="{B9B429E0-84A7-4B8B-99E6-C50710E80DEC}" id="{FEC1C306-3018-4839-A0DB-3CDFAD535816}">
    <text>Because mirror locks are used and focus is achieved with moonlite, record AF steps to return to this position when changing configurations</text>
  </threadedComment>
  <threadedComment ref="L40" dT="2025-01-19T23:22:50.32" personId="{B9B429E0-84A7-4B8B-99E6-C50710E80DEC}" id="{A3ACDB62-06B2-40D4-8CC5-C437D92FA989}">
    <text>Because mirror locks are used and focus is achieved with moonlite, record AF steps to return to this position when changing configurations</text>
  </threadedComment>
  <threadedComment ref="O40" dT="2025-01-19T23:22:50.32" personId="{B9B429E0-84A7-4B8B-99E6-C50710E80DEC}" id="{04F1AF1F-D237-4695-9AB1-79088DC165A2}">
    <text>Because mirror locks are used and focus is achieved with moonlite, record AF steps to return to this position when changing configurations</text>
  </threadedComment>
  <threadedComment ref="R40" dT="2025-01-19T23:22:50.32" personId="{B9B429E0-84A7-4B8B-99E6-C50710E80DEC}" id="{29EA6736-1501-4991-BBA6-D0DE1737F86A}">
    <text>Because mirror locks are used and focus is achieved with moonlite, record AF steps to return to this position when changing configurations</text>
  </threadedComment>
  <threadedComment ref="U40" dT="2025-01-19T23:22:50.32" personId="{B9B429E0-84A7-4B8B-99E6-C50710E80DEC}" id="{A8DD439C-EDA6-40E4-A5A6-5C96878BD9D1}">
    <text>Because mirror locks are used and focus is achieved with moonlite, record AF steps to return to this position when changing configurations</text>
  </threadedComment>
  <threadedComment ref="X40" dT="2025-01-19T23:22:50.32" personId="{B9B429E0-84A7-4B8B-99E6-C50710E80DEC}" id="{D0F3728A-814D-49A7-B6BC-7E4A49EB14D2}">
    <text>Because mirror locks are used and focus is achieved with moonlite, record AF steps to return to this position when changing configurations</text>
  </threadedComment>
  <threadedComment ref="AA40" dT="2025-01-19T23:22:50.32" personId="{B9B429E0-84A7-4B8B-99E6-C50710E80DEC}" id="{7CABDA59-C958-4A2C-B776-2CBCED4F2330}">
    <text>Because mirror locks are used and focus is achieved with moonlite, record AF steps to return to this position when changing configurations</text>
  </threadedComment>
  <threadedComment ref="AD40" dT="2025-01-19T23:22:50.32" personId="{B9B429E0-84A7-4B8B-99E6-C50710E80DEC}" id="{C4DD26A9-47FF-4B6C-B503-0718C89D589B}">
    <text>Because mirror locks are used and focus is achieved with moonlite, record AF steps to return to this position when changing configurations</text>
  </threadedComment>
</ThreadedComments>
</file>

<file path=xl/threadedComments/threadedComment8.xml><?xml version="1.0" encoding="utf-8"?>
<ThreadedComments xmlns="http://schemas.microsoft.com/office/spreadsheetml/2018/threadedcomments" xmlns:x="http://schemas.openxmlformats.org/spreadsheetml/2006/main">
  <threadedComment ref="A3" dT="2025-01-25T14:24:09.42" personId="{B9B429E0-84A7-4B8B-99E6-C50710E80DEC}" id="{B254947E-8C3E-4B4C-851A-4AF2A8670B41}">
    <text>This will autopopulate all configurations on this sheet.
You can override this for each configuration if you want</text>
  </threadedComment>
  <threadedComment ref="A8" dT="2025-01-25T14:36:35.46" personId="{B9B429E0-84A7-4B8B-99E6-C50710E80DEC}" id="{A73D026F-0EAE-4B27-83C0-1EDE877C1286}">
    <text>The short version guide to what resolution you want is here
https://www.highpointscientific.com/astronomy-hub/post/astro-photography-guides/undersampling-and-oversampling-in-astrophotography
go to cloudy nights for the debates!☺️</text>
    <extLst>
      <x:ext xmlns:xltc2="http://schemas.microsoft.com/office/spreadsheetml/2020/threadedcomments2" uri="{F7C98A9C-CBB3-438F-8F68-D28B6AF4A901}">
        <xltc2:checksum>4165211824</xltc2:checksum>
        <xltc2:hyperlink startIndex="60" length="130" url="https://www.highpointscientific.com/astronomy-hub/post/astro-photography-guides/undersampling-and-oversampling-in-astrophotography"/>
      </x:ext>
    </extLst>
  </threadedComment>
  <threadedComment ref="C14" dT="2023-02-18T21:18:31.32" personId="{B9B429E0-84A7-4B8B-99E6-C50710E80DEC}" id="{38CDC7D9-7C49-4A5B-9035-200433D6D2B2}">
    <text xml:space="preserve">Filters have a different index of refraction than air and extend the required back focal distance, offset varies with filter thickness and material.  </text>
  </threadedComment>
  <threadedComment ref="F14" dT="2023-02-18T21:18:31.32" personId="{B9B429E0-84A7-4B8B-99E6-C50710E80DEC}" id="{35E1A0F6-79CC-424B-80AF-0F4FBCE32275}">
    <text xml:space="preserve">Filters have a different index of refraction than air and extend the required back focal distance, offset varies with filter thickness and material.  </text>
  </threadedComment>
  <threadedComment ref="I14" dT="2023-02-18T21:18:31.32" personId="{B9B429E0-84A7-4B8B-99E6-C50710E80DEC}" id="{4288E1F9-6E2C-401F-AFBB-23119854E8A9}">
    <text xml:space="preserve">Filters have a different index of refraction than air and extend the required back focal distance, offset varies with filter thickness and material.  </text>
  </threadedComment>
  <threadedComment ref="L14" dT="2023-02-18T21:18:31.32" personId="{B9B429E0-84A7-4B8B-99E6-C50710E80DEC}" id="{C2A9B1B4-6AEA-4004-A95B-1B3A0B0EEBB1}">
    <text xml:space="preserve">Filters have a different index of refraction than air and extend the required back focal distance, offset varies with filter thickness and material.  </text>
  </threadedComment>
  <threadedComment ref="O14" dT="2023-02-18T21:18:31.32" personId="{B9B429E0-84A7-4B8B-99E6-C50710E80DEC}" id="{A705662E-43AF-4510-B7F8-956E1105DA78}">
    <text xml:space="preserve">Filters have a different index of refraction than air and extend the required back focal distance, offset varies with filter thickness and material.  </text>
  </threadedComment>
  <threadedComment ref="R14" dT="2023-02-18T21:18:31.32" personId="{B9B429E0-84A7-4B8B-99E6-C50710E80DEC}" id="{43F895AC-1EB0-409F-A0E0-F2F2A3FB59D1}">
    <text xml:space="preserve">Filters have a different index of refraction than air and extend the required back focal distance, offset varies with filter thickness and material.  </text>
  </threadedComment>
  <threadedComment ref="U14" dT="2023-02-18T21:18:31.32" personId="{B9B429E0-84A7-4B8B-99E6-C50710E80DEC}" id="{13DB8C5E-EBE6-4A1A-9654-D53992FB6F13}">
    <text xml:space="preserve">Filters have a different index of refraction than air and extend the required back focal distance, offset varies with filter thickness and material.  </text>
  </threadedComment>
  <threadedComment ref="X14" dT="2023-02-18T21:18:31.32" personId="{B9B429E0-84A7-4B8B-99E6-C50710E80DEC}" id="{867C977C-9757-48F2-8563-0354B4097933}">
    <text xml:space="preserve">Filters have a different index of refraction than air and extend the required back focal distance, offset varies with filter thickness and material.  </text>
  </threadedComment>
  <threadedComment ref="AA14" dT="2023-02-18T21:18:31.32" personId="{B9B429E0-84A7-4B8B-99E6-C50710E80DEC}" id="{DA10F666-117F-4B3D-948C-0ED15E341BC7}">
    <text xml:space="preserve">Filters have a different index of refraction than air and extend the required back focal distance, offset varies with filter thickness and material.  </text>
  </threadedComment>
  <threadedComment ref="AD14" dT="2023-02-18T21:18:31.32" personId="{B9B429E0-84A7-4B8B-99E6-C50710E80DEC}" id="{0D93AFBF-2171-4111-A815-0D5BE8E591D9}">
    <text xml:space="preserve">Filters have a different index of refraction than air and extend the required back focal distance, offset varies with filter thickness and material.  </text>
  </threadedComment>
  <threadedComment ref="C15" dT="2025-01-25T14:54:11.90" personId="{B9B429E0-84A7-4B8B-99E6-C50710E80DEC}" id="{CC0EDB69-AC55-490F-8C7B-25832142627D}">
    <text>Ideally this value should be around 0.0</text>
  </threadedComment>
  <threadedComment ref="F15" dT="2025-01-25T14:54:11.90" personId="{B9B429E0-84A7-4B8B-99E6-C50710E80DEC}" id="{90FE6BA2-5AAD-4540-BAC1-060FB0D1B1AA}">
    <text>Ideally this value should be around 0.0</text>
  </threadedComment>
  <threadedComment ref="I15" dT="2025-01-25T14:54:11.90" personId="{B9B429E0-84A7-4B8B-99E6-C50710E80DEC}" id="{87EA15EA-2D7A-4494-9E13-F14331553019}">
    <text>Ideally this value should be around 0.0</text>
  </threadedComment>
  <threadedComment ref="L15" dT="2025-01-25T14:54:11.90" personId="{B9B429E0-84A7-4B8B-99E6-C50710E80DEC}" id="{17B1FA91-F34A-48F4-8197-D48FDE03A585}">
    <text>Ideally this value should be around 0.0</text>
  </threadedComment>
  <threadedComment ref="O15" dT="2025-01-25T14:54:11.90" personId="{B9B429E0-84A7-4B8B-99E6-C50710E80DEC}" id="{E120562F-7C15-4A59-9B18-E040C23EC507}">
    <text>Ideally this value should be around 0.0</text>
  </threadedComment>
  <threadedComment ref="R15" dT="2025-01-25T14:54:11.90" personId="{B9B429E0-84A7-4B8B-99E6-C50710E80DEC}" id="{1EE7EF76-A826-416E-BC73-EF4616A6E760}">
    <text>Ideally this value should be around 0.0</text>
  </threadedComment>
  <threadedComment ref="U15" dT="2025-01-25T14:54:11.90" personId="{B9B429E0-84A7-4B8B-99E6-C50710E80DEC}" id="{78A593A1-23D9-4580-8B97-504919DE9C3A}">
    <text>Ideally this value should be around 0.0</text>
  </threadedComment>
  <threadedComment ref="X15" dT="2025-01-25T14:54:11.90" personId="{B9B429E0-84A7-4B8B-99E6-C50710E80DEC}" id="{E5EF9C7F-A0AE-4062-B785-3E65A042AF65}">
    <text>Ideally this value should be around 0.0</text>
  </threadedComment>
  <threadedComment ref="AA15" dT="2025-01-25T14:54:11.90" personId="{B9B429E0-84A7-4B8B-99E6-C50710E80DEC}" id="{C4149968-D472-45DC-94C7-C12DD8D5DA44}">
    <text>Ideally this value should be around 0.0</text>
  </threadedComment>
  <threadedComment ref="AD15" dT="2025-01-25T14:54:11.90" personId="{B9B429E0-84A7-4B8B-99E6-C50710E80DEC}" id="{653AB413-683A-49D7-8D72-F68545FF540F}">
    <text>Ideally this value should be around 0.0</text>
  </threadedComment>
  <threadedComment ref="C40" dT="2025-01-19T23:22:50.32" personId="{B9B429E0-84A7-4B8B-99E6-C50710E80DEC}" id="{DDDEA677-2322-41DF-9068-1EF420433BAC}">
    <text>Because mirror locks are used and focus is achieved with moonlite, record AF steps to return to this position when changing configurations</text>
  </threadedComment>
  <threadedComment ref="F40" dT="2025-01-19T23:22:50.32" personId="{B9B429E0-84A7-4B8B-99E6-C50710E80DEC}" id="{AEF13AAD-C419-4025-B420-93150F055704}">
    <text>Because mirror locks are used and focus is achieved with moonlite, record AF steps to return to this position when changing configurations</text>
  </threadedComment>
  <threadedComment ref="I40" dT="2025-01-19T23:22:50.32" personId="{B9B429E0-84A7-4B8B-99E6-C50710E80DEC}" id="{96F7A7DF-390D-4FF8-B36C-B3B540B7F87E}">
    <text>Because mirror locks are used and focus is achieved with moonlite, record AF steps to return to this position when changing configurations</text>
  </threadedComment>
  <threadedComment ref="L40" dT="2025-01-19T23:22:50.32" personId="{B9B429E0-84A7-4B8B-99E6-C50710E80DEC}" id="{2A8F5559-CBA7-4B3F-A24A-F3F7A0DAA597}">
    <text>Because mirror locks are used and focus is achieved with moonlite, record AF steps to return to this position when changing configurations</text>
  </threadedComment>
  <threadedComment ref="O40" dT="2025-01-19T23:22:50.32" personId="{B9B429E0-84A7-4B8B-99E6-C50710E80DEC}" id="{B9AE017E-1674-4CA1-98BE-D864B29D7E87}">
    <text>Because mirror locks are used and focus is achieved with moonlite, record AF steps to return to this position when changing configurations</text>
  </threadedComment>
  <threadedComment ref="R40" dT="2025-01-19T23:22:50.32" personId="{B9B429E0-84A7-4B8B-99E6-C50710E80DEC}" id="{EB5BC9C8-7744-4877-AFE6-4A5288A2F1CD}">
    <text>Because mirror locks are used and focus is achieved with moonlite, record AF steps to return to this position when changing configurations</text>
  </threadedComment>
  <threadedComment ref="U40" dT="2025-01-19T23:22:50.32" personId="{B9B429E0-84A7-4B8B-99E6-C50710E80DEC}" id="{FC454416-37CF-4977-BF17-4684ED95D6DF}">
    <text>Because mirror locks are used and focus is achieved with moonlite, record AF steps to return to this position when changing configurations</text>
  </threadedComment>
  <threadedComment ref="X40" dT="2025-01-19T23:22:50.32" personId="{B9B429E0-84A7-4B8B-99E6-C50710E80DEC}" id="{76CADE6D-A4AA-4775-83F3-A9D384ED2C00}">
    <text>Because mirror locks are used and focus is achieved with moonlite, record AF steps to return to this position when changing configurations</text>
  </threadedComment>
  <threadedComment ref="AA40" dT="2025-01-19T23:22:50.32" personId="{B9B429E0-84A7-4B8B-99E6-C50710E80DEC}" id="{D12B9FA2-03D3-4E3A-8EE3-E5185CA1CA62}">
    <text>Because mirror locks are used and focus is achieved with moonlite, record AF steps to return to this position when changing configurations</text>
  </threadedComment>
  <threadedComment ref="AD40" dT="2025-01-19T23:22:50.32" personId="{B9B429E0-84A7-4B8B-99E6-C50710E80DEC}" id="{02BF04B7-C029-49ED-BDB8-AB32DEADA7AF}">
    <text>Because mirror locks are used and focus is achieved with moonlite, record AF steps to return to this position when changing configurations</text>
  </threadedComment>
</ThreadedComments>
</file>

<file path=xl/threadedComments/threadedComment9.xml><?xml version="1.0" encoding="utf-8"?>
<ThreadedComments xmlns="http://schemas.microsoft.com/office/spreadsheetml/2018/threadedcomments" xmlns:x="http://schemas.openxmlformats.org/spreadsheetml/2006/main">
  <threadedComment ref="A5" dT="2023-05-13T20:14:58.18" personId="{B9B429E0-84A7-4B8B-99E6-C50710E80DEC}" id="{1A259FDB-6866-48EB-9379-268DEDDCA2AE}">
    <text xml:space="preserve">Not autocalculated, use something like
Bintel Astronomy Setup Calculator - Bintel </text>
    <extLst>
      <x:ext xmlns:xltc2="http://schemas.microsoft.com/office/spreadsheetml/2020/threadedcomments2" uri="{F7C98A9C-CBB3-438F-8F68-D28B6AF4A901}">
        <xltc2:checksum>1368635163</xltc2:checksum>
        <xltc2:hyperlink startIndex="39" length="42" url="http://www.bintel.com.au/tools/astronomy-calculator/"/>
      </x:ext>
    </extLst>
  </threadedComment>
  <threadedComment ref="D5" dT="2023-05-13T20:14:58.18" personId="{B9B429E0-84A7-4B8B-99E6-C50710E80DEC}" id="{ADC359F5-4BB1-4EEE-91EE-1065A16F2BC6}">
    <text xml:space="preserve">Not autocalculated, use something like
Bintel Astronomy Setup Calculator - Bintel </text>
    <extLst>
      <x:ext xmlns:xltc2="http://schemas.microsoft.com/office/spreadsheetml/2020/threadedcomments2" uri="{F7C98A9C-CBB3-438F-8F68-D28B6AF4A901}">
        <xltc2:checksum>1368635163</xltc2:checksum>
        <xltc2:hyperlink startIndex="39" length="42" url="http://www.bintel.com.au/tools/astronomy-calculator/"/>
      </x:ext>
    </extLst>
  </threadedComment>
  <threadedComment ref="G5" dT="2023-05-13T20:14:58.18" personId="{B9B429E0-84A7-4B8B-99E6-C50710E80DEC}" id="{80757D61-60B7-4A6D-A934-384D1331CD93}">
    <text xml:space="preserve">Not autocalculated, use something like
Bintel Astronomy Setup Calculator - Bintel </text>
    <extLst>
      <x:ext xmlns:xltc2="http://schemas.microsoft.com/office/spreadsheetml/2020/threadedcomments2" uri="{F7C98A9C-CBB3-438F-8F68-D28B6AF4A901}">
        <xltc2:checksum>1368635163</xltc2:checksum>
        <xltc2:hyperlink startIndex="39" length="42" url="http://www.bintel.com.au/tools/astronomy-calculator/"/>
      </x:ext>
    </extLst>
  </threadedComment>
  <threadedComment ref="J5" dT="2023-05-13T20:14:58.18" personId="{B9B429E0-84A7-4B8B-99E6-C50710E80DEC}" id="{70772DC3-324B-4E83-9273-7885E32CC1F7}">
    <text xml:space="preserve">Not autocalculated, use something like
Bintel Astronomy Setup Calculator - Bintel </text>
    <extLst>
      <x:ext xmlns:xltc2="http://schemas.microsoft.com/office/spreadsheetml/2020/threadedcomments2" uri="{F7C98A9C-CBB3-438F-8F68-D28B6AF4A901}">
        <xltc2:checksum>1368635163</xltc2:checksum>
        <xltc2:hyperlink startIndex="39" length="42" url="http://www.bintel.com.au/tools/astronomy-calculator/"/>
      </x:ext>
    </extLst>
  </threadedComment>
  <threadedComment ref="M5" dT="2023-05-13T20:14:58.18" personId="{B9B429E0-84A7-4B8B-99E6-C50710E80DEC}" id="{E060CB29-C4DA-4A89-A22B-6A7DCECF243F}">
    <text xml:space="preserve">Not autocalculated, use something like
Bintel Astronomy Setup Calculator - Bintel </text>
    <extLst>
      <x:ext xmlns:xltc2="http://schemas.microsoft.com/office/spreadsheetml/2020/threadedcomments2" uri="{F7C98A9C-CBB3-438F-8F68-D28B6AF4A901}">
        <xltc2:checksum>1368635163</xltc2:checksum>
        <xltc2:hyperlink startIndex="39" length="42" url="http://www.bintel.com.au/tools/astronomy-calculator/"/>
      </x:ext>
    </extLst>
  </threadedComment>
  <threadedComment ref="P5" dT="2023-05-13T20:14:58.18" personId="{B9B429E0-84A7-4B8B-99E6-C50710E80DEC}" id="{8C855DD1-38A6-4717-9C12-05CBD0B3B65B}">
    <text xml:space="preserve">Not autocalculated, use something like
Bintel Astronomy Setup Calculator - Bintel </text>
    <extLst>
      <x:ext xmlns:xltc2="http://schemas.microsoft.com/office/spreadsheetml/2020/threadedcomments2" uri="{F7C98A9C-CBB3-438F-8F68-D28B6AF4A901}">
        <xltc2:checksum>1368635163</xltc2:checksum>
        <xltc2:hyperlink startIndex="39" length="42" url="http://www.bintel.com.au/tools/astronomy-calculator/"/>
      </x:ext>
    </extLst>
  </threadedComment>
  <threadedComment ref="S5" dT="2023-05-13T20:14:58.18" personId="{B9B429E0-84A7-4B8B-99E6-C50710E80DEC}" id="{2AA60AB8-DFFC-4C9F-B4F6-E1687510ABF3}">
    <text xml:space="preserve">Not autocalculated, use something like
Bintel Astronomy Setup Calculator - Bintel </text>
    <extLst>
      <x:ext xmlns:xltc2="http://schemas.microsoft.com/office/spreadsheetml/2020/threadedcomments2" uri="{F7C98A9C-CBB3-438F-8F68-D28B6AF4A901}">
        <xltc2:checksum>1368635163</xltc2:checksum>
        <xltc2:hyperlink startIndex="39" length="42" url="http://www.bintel.com.au/tools/astronomy-calculator/"/>
      </x:ext>
    </extLst>
  </threadedComment>
  <threadedComment ref="V5" dT="2023-05-13T20:14:58.18" personId="{B9B429E0-84A7-4B8B-99E6-C50710E80DEC}" id="{2968D03B-FD61-43EC-8CF5-A638C74EE756}">
    <text xml:space="preserve">Not autocalculated, use something like
Bintel Astronomy Setup Calculator - Bintel </text>
    <extLst>
      <x:ext xmlns:xltc2="http://schemas.microsoft.com/office/spreadsheetml/2020/threadedcomments2" uri="{F7C98A9C-CBB3-438F-8F68-D28B6AF4A901}">
        <xltc2:checksum>1368635163</xltc2:checksum>
        <xltc2:hyperlink startIndex="39" length="42" url="http://www.bintel.com.au/tools/astronomy-calculator/"/>
      </x:ext>
    </extLst>
  </threadedComment>
  <threadedComment ref="Y5" dT="2023-05-13T20:14:58.18" personId="{B9B429E0-84A7-4B8B-99E6-C50710E80DEC}" id="{8EAABDEA-F0F5-4EBE-A2AB-2C296C63988A}">
    <text xml:space="preserve">Not autocalculated, use something like
Bintel Astronomy Setup Calculator - Bintel </text>
    <extLst>
      <x:ext xmlns:xltc2="http://schemas.microsoft.com/office/spreadsheetml/2020/threadedcomments2" uri="{F7C98A9C-CBB3-438F-8F68-D28B6AF4A901}">
        <xltc2:checksum>1368635163</xltc2:checksum>
        <xltc2:hyperlink startIndex="39" length="42" url="http://www.bintel.com.au/tools/astronomy-calculator/"/>
      </x:ext>
    </extLst>
  </threadedComment>
  <threadedComment ref="AB5" dT="2023-05-13T20:14:58.18" personId="{B9B429E0-84A7-4B8B-99E6-C50710E80DEC}" id="{8A70BFDA-46C4-4F20-991F-17CE47B1AD10}">
    <text xml:space="preserve">Not autocalculated, use something like
Bintel Astronomy Setup Calculator - Bintel </text>
    <extLst>
      <x:ext xmlns:xltc2="http://schemas.microsoft.com/office/spreadsheetml/2020/threadedcomments2" uri="{F7C98A9C-CBB3-438F-8F68-D28B6AF4A901}">
        <xltc2:checksum>1368635163</xltc2:checksum>
        <xltc2:hyperlink startIndex="39" length="42" url="http://www.bintel.com.au/tools/astronomy-calculator/"/>
      </x:ext>
    </extLst>
  </threadedComment>
  <threadedComment ref="AE5" dT="2023-05-13T20:14:58.18" personId="{B9B429E0-84A7-4B8B-99E6-C50710E80DEC}" id="{5463B184-4B6A-4725-997F-3D7C83273839}">
    <text xml:space="preserve">Not autocalculated, use something like
Bintel Astronomy Setup Calculator - Bintel </text>
    <extLst>
      <x:ext xmlns:xltc2="http://schemas.microsoft.com/office/spreadsheetml/2020/threadedcomments2" uri="{F7C98A9C-CBB3-438F-8F68-D28B6AF4A901}">
        <xltc2:checksum>1368635163</xltc2:checksum>
        <xltc2:hyperlink startIndex="39" length="42" url="http://www.bintel.com.au/tools/astronomy-calculator/"/>
      </x:ext>
    </extLst>
  </threadedComment>
  <threadedComment ref="AH5" dT="2023-05-13T20:14:58.18" personId="{B9B429E0-84A7-4B8B-99E6-C50710E80DEC}" id="{BCE5177F-EF32-424B-97BA-4FF9BE3A0C87}">
    <text xml:space="preserve">Not autocalculated, use something like
Bintel Astronomy Setup Calculator - Bintel </text>
    <extLst>
      <x:ext xmlns:xltc2="http://schemas.microsoft.com/office/spreadsheetml/2020/threadedcomments2" uri="{F7C98A9C-CBB3-438F-8F68-D28B6AF4A901}">
        <xltc2:checksum>1368635163</xltc2:checksum>
        <xltc2:hyperlink startIndex="39" length="42" url="http://www.bintel.com.au/tools/astronomy-calculator/"/>
      </x:ext>
    </extLst>
  </threadedComment>
  <threadedComment ref="AK5" dT="2023-05-13T20:14:58.18" personId="{B9B429E0-84A7-4B8B-99E6-C50710E80DEC}" id="{77CAC8AE-03E9-4FCA-B5A3-8D59AF05CE4A}">
    <text xml:space="preserve">Not autocalculated, use something like
Bintel Astronomy Setup Calculator - Bintel </text>
    <extLst>
      <x:ext xmlns:xltc2="http://schemas.microsoft.com/office/spreadsheetml/2020/threadedcomments2" uri="{F7C98A9C-CBB3-438F-8F68-D28B6AF4A901}">
        <xltc2:checksum>1368635163</xltc2:checksum>
        <xltc2:hyperlink startIndex="39" length="42" url="http://www.bintel.com.au/tools/astronomy-calculator/"/>
      </x:ext>
    </extLst>
  </threadedComment>
  <threadedComment ref="AN5" dT="2023-05-13T20:14:58.18" personId="{B9B429E0-84A7-4B8B-99E6-C50710E80DEC}" id="{B89DC239-EFB9-4C7A-951D-4F7557EECC1B}">
    <text xml:space="preserve">Not autocalculated, use something like
Bintel Astronomy Setup Calculator - Bintel </text>
    <extLst>
      <x:ext xmlns:xltc2="http://schemas.microsoft.com/office/spreadsheetml/2020/threadedcomments2" uri="{F7C98A9C-CBB3-438F-8F68-D28B6AF4A901}">
        <xltc2:checksum>1368635163</xltc2:checksum>
        <xltc2:hyperlink startIndex="39" length="42" url="http://www.bintel.com.au/tools/astronomy-calculator/"/>
      </x:ext>
    </extLst>
  </threadedComment>
  <threadedComment ref="AQ5" dT="2023-05-13T20:14:58.18" personId="{B9B429E0-84A7-4B8B-99E6-C50710E80DEC}" id="{C6D55AAE-73E6-4C19-A05E-7D396A0A3497}">
    <text>Not autocalculated, use something like
https://astronomy.tools/calculators/field_of_view/</text>
    <extLst>
      <x:ext xmlns:xltc2="http://schemas.microsoft.com/office/spreadsheetml/2020/threadedcomments2" uri="{F7C98A9C-CBB3-438F-8F68-D28B6AF4A901}">
        <xltc2:checksum>1158180628</xltc2:checksum>
        <xltc2:hyperlink startIndex="39" length="50" url="https://astronomy.tools/calculators/field_of_view/"/>
      </x:ext>
    </extLst>
  </threadedComment>
  <threadedComment ref="AT5" dT="2023-05-13T20:14:58.18" personId="{B9B429E0-84A7-4B8B-99E6-C50710E80DEC}" id="{8C351ABA-BD83-48B6-97FD-9DC2892EDF51}">
    <text>Not autocalculated, use something like
https://astronomy.tools/calculators/field_of_view/</text>
    <extLst>
      <x:ext xmlns:xltc2="http://schemas.microsoft.com/office/spreadsheetml/2020/threadedcomments2" uri="{F7C98A9C-CBB3-438F-8F68-D28B6AF4A901}">
        <xltc2:checksum>1158180628</xltc2:checksum>
        <xltc2:hyperlink startIndex="39" length="50" url="https://astronomy.tools/calculators/field_of_view/"/>
      </x:ext>
    </extLst>
  </threadedComment>
  <threadedComment ref="B6" dT="2021-07-11T16:24:56.58" personId="{B9B429E0-84A7-4B8B-99E6-C50710E80DEC}" id="{F0B800A4-07FB-42B2-A30C-C5113362930F}">
    <text>146.5 mm BF without filters for Celestron 9.25 Edge HD</text>
  </threadedComment>
  <threadedComment ref="E6" dT="2021-07-11T16:24:56.58" personId="{B9B429E0-84A7-4B8B-99E6-C50710E80DEC}" id="{A93067E4-176E-46B0-BC10-14D9F6BAD951}">
    <text>146.5 mm BF without filters for Celestron 9.25 Edge HD</text>
  </threadedComment>
  <threadedComment ref="H6" dT="2021-07-11T16:24:56.58" personId="{B9B429E0-84A7-4B8B-99E6-C50710E80DEC}" id="{03A2EB95-F642-49D3-A245-BC4EBD59C11A}">
    <text>146.5 mm BF without filters for Celestron 9.25 Edge HD</text>
  </threadedComment>
  <threadedComment ref="K6" dT="2021-07-11T16:24:56.58" personId="{B9B429E0-84A7-4B8B-99E6-C50710E80DEC}" id="{A80C8FC3-9FC8-446A-8400-2868E201341A}">
    <text>146.5 mm BF without filters for Celestron 9.25 Edge HD</text>
  </threadedComment>
  <threadedComment ref="N6" dT="2021-07-11T16:24:56.58" personId="{B9B429E0-84A7-4B8B-99E6-C50710E80DEC}" id="{D7447154-EDE1-445B-A14C-515918BCC776}">
    <text>146.5 mm BF without filters for Celestron 9.25 Edge HD</text>
  </threadedComment>
  <threadedComment ref="Q6" dT="2021-07-11T16:24:56.58" personId="{B9B429E0-84A7-4B8B-99E6-C50710E80DEC}" id="{75B03DBB-082F-4856-A581-0A13329855B8}">
    <text>146.5 mm BF without filters for Celestron 9.25 Edge HD</text>
  </threadedComment>
  <threadedComment ref="T6" dT="2021-07-11T16:24:56.58" personId="{B9B429E0-84A7-4B8B-99E6-C50710E80DEC}" id="{F1F16247-A0FE-40FF-8AF6-EAD22FC5FE98}">
    <text>146.5 mm BF without filters for Celestron 9.25 Edge HD</text>
  </threadedComment>
  <threadedComment ref="W6" dT="2021-07-11T16:24:56.58" personId="{B9B429E0-84A7-4B8B-99E6-C50710E80DEC}" id="{337860C2-B5B7-4334-99BE-33A70BF3A98C}">
    <text>146.5 mm BF without filters for Celestron 9.25 Edge HD</text>
  </threadedComment>
  <threadedComment ref="Z6" dT="2021-07-11T16:24:56.58" personId="{B9B429E0-84A7-4B8B-99E6-C50710E80DEC}" id="{58F2D1CE-D61F-4AED-92CF-A00435ED1B53}">
    <text>146.5 mm BF without filters for Celestron 9.25 Edge HD</text>
  </threadedComment>
  <threadedComment ref="AC6" dT="2021-07-11T16:24:56.58" personId="{B9B429E0-84A7-4B8B-99E6-C50710E80DEC}" id="{7A4C3F6F-9987-4399-830D-A8D6F72CFF0B}">
    <text>146.5 mm BF without filters for Celestron 9.25 Edge HD</text>
  </threadedComment>
  <threadedComment ref="AF6" dT="2021-07-11T16:24:56.58" personId="{B9B429E0-84A7-4B8B-99E6-C50710E80DEC}" id="{84F62E26-4B8D-4C12-81F1-D479FFF98F99}">
    <text>146.5 mm BF without filters for Celestron 9.25 Edge HD</text>
  </threadedComment>
  <threadedComment ref="AI6" dT="2021-07-11T16:24:56.58" personId="{B9B429E0-84A7-4B8B-99E6-C50710E80DEC}" id="{CF3B7346-475E-4C97-8A0B-9AF5E4ED0327}">
    <text>146.5 mm BF without filters for Celestron 9.25 Edge HD</text>
  </threadedComment>
  <threadedComment ref="AL6" dT="2021-07-11T16:24:56.58" personId="{B9B429E0-84A7-4B8B-99E6-C50710E80DEC}" id="{15F689CB-2321-4137-81B0-2FB523108233}">
    <text>146.5 mm BF without filters for Celestron 9.25 Edge HD</text>
  </threadedComment>
  <threadedComment ref="AO6" dT="2021-07-11T16:24:56.58" personId="{B9B429E0-84A7-4B8B-99E6-C50710E80DEC}" id="{BD723A6C-DE00-495B-A380-93A297603F56}">
    <text>146.5 mm BF without filters for Celestron 9.25 Edge HD</text>
  </threadedComment>
  <threadedComment ref="AR6" dT="2021-07-11T16:24:56.58" personId="{B9B429E0-84A7-4B8B-99E6-C50710E80DEC}" id="{BA3F7A59-C707-4DD5-A8DC-9A483DEC9A34}">
    <text>Should be 55 for nexus, but seems more like 52 mm</text>
  </threadedComment>
  <threadedComment ref="AU6" dT="2021-07-11T16:24:56.58" personId="{B9B429E0-84A7-4B8B-99E6-C50710E80DEC}" id="{52AEDD39-CF5C-4C89-8A3E-03E8A11C8077}">
    <text>Should be 55 for nexus, but seems more like 52 mm</text>
  </threadedComment>
  <threadedComment ref="A7" dT="2023-02-18T21:18:31.32" personId="{B9B429E0-84A7-4B8B-99E6-C50710E80DEC}" id="{F7D24AA5-6A06-44A0-A2CD-14704D89E9EE}">
    <text xml:space="preserve">Filters have a different index of refraction than air and extend the required back focal distance, offset varies with filter thickness and material.  </text>
  </threadedComment>
  <threadedComment ref="B7" dT="2023-02-18T21:19:11.26" personId="{B9B429E0-84A7-4B8B-99E6-C50710E80DEC}" id="{926868DF-9A72-43E5-9FC6-2B53187CE9E1}">
    <text>Astronomik MaxFR filters seem to provide about 1.5 mm additional BF</text>
  </threadedComment>
  <threadedComment ref="D7" dT="2023-02-18T21:18:31.32" personId="{B9B429E0-84A7-4B8B-99E6-C50710E80DEC}" id="{B889E5D2-6F3E-477D-95C4-446E58B6946E}">
    <text xml:space="preserve">Filters have a different index of refraction than air and extend the required back focal distance, offset varies with filter thickness and material.  </text>
  </threadedComment>
  <threadedComment ref="E7" dT="2023-02-18T21:19:11.26" personId="{B9B429E0-84A7-4B8B-99E6-C50710E80DEC}" id="{F4E8BC27-AC8E-423B-8060-F42EDF2F8B00}">
    <text>Astronomik MaxFR filters seem to provide about 1.5 mm additional BF</text>
  </threadedComment>
  <threadedComment ref="G7" dT="2023-02-18T21:18:31.32" personId="{B9B429E0-84A7-4B8B-99E6-C50710E80DEC}" id="{9036E195-F407-4A60-A623-4DB3D58C03C9}">
    <text xml:space="preserve">Filters have a different index of refraction than air and extend the required back focal distance, offset varies with filter thickness and material.  </text>
  </threadedComment>
  <threadedComment ref="H7" dT="2023-02-18T21:19:11.26" personId="{B9B429E0-84A7-4B8B-99E6-C50710E80DEC}" id="{537E64FC-9838-4162-AFD8-D87EA9332279}">
    <text>Astronomik MaxFR filters seem to provide about 1.5 mm additional BF</text>
  </threadedComment>
  <threadedComment ref="J7" dT="2023-02-18T21:18:31.32" personId="{B9B429E0-84A7-4B8B-99E6-C50710E80DEC}" id="{0BACB33E-C8D7-4DB8-B110-B51F4D5BBF0D}">
    <text xml:space="preserve">Filters have a different index of refraction than air and extend the required back focal distance, offset varies with filter thickness and material.  </text>
  </threadedComment>
  <threadedComment ref="K7" dT="2023-02-18T21:19:11.26" personId="{B9B429E0-84A7-4B8B-99E6-C50710E80DEC}" id="{B33E94EB-93D7-4071-A159-71EEF36C1F9B}">
    <text>Astronomik MaxFR filters seem to provide about 1.5 mm additional BF</text>
  </threadedComment>
  <threadedComment ref="M7" dT="2023-02-18T21:18:31.32" personId="{B9B429E0-84A7-4B8B-99E6-C50710E80DEC}" id="{10A0FEF0-5DE6-4861-9BB6-3B76D28DD5E5}">
    <text xml:space="preserve">Filters have a different index of refraction than air and extend the required back focal distance, offset varies with filter thickness and material.  </text>
  </threadedComment>
  <threadedComment ref="N7" dT="2023-02-18T21:19:11.26" personId="{B9B429E0-84A7-4B8B-99E6-C50710E80DEC}" id="{1A38F8C3-B7C5-4678-82EE-560D57F532F4}">
    <text>Astronomik MaxFR filters seem to provide about 1.5 mm additional BF</text>
  </threadedComment>
  <threadedComment ref="P7" dT="2023-02-18T21:18:31.32" personId="{B9B429E0-84A7-4B8B-99E6-C50710E80DEC}" id="{0A2FA39D-71C4-49A9-A14B-33265D165053}">
    <text xml:space="preserve">Filters have a different index of refraction than air and extend the required back focal distance, offset varies with filter thickness and material.  </text>
  </threadedComment>
  <threadedComment ref="Q7" dT="2023-02-18T21:19:11.26" personId="{B9B429E0-84A7-4B8B-99E6-C50710E80DEC}" id="{D2CA44F1-97E2-447D-893D-7FAF74DE9802}">
    <text>Astronomik MaxFR filters seem to provide about 1.5 mm additional BF</text>
  </threadedComment>
  <threadedComment ref="S7" dT="2023-02-18T21:18:31.32" personId="{B9B429E0-84A7-4B8B-99E6-C50710E80DEC}" id="{6D419278-0A6F-49B6-9056-8D4B8B70E3AD}">
    <text xml:space="preserve">Filters have a different index of refraction than air and extend the required back focal distance, offset varies with filter thickness and material.  </text>
  </threadedComment>
  <threadedComment ref="T7" dT="2023-02-18T21:19:11.26" personId="{B9B429E0-84A7-4B8B-99E6-C50710E80DEC}" id="{BF0D1D4E-6DB1-4BAA-B5FC-43DF09165A0F}">
    <text>Astronomik MaxFR filters seem to provide about 1.5 mm additional BF</text>
  </threadedComment>
  <threadedComment ref="V7" dT="2023-02-18T21:18:31.32" personId="{B9B429E0-84A7-4B8B-99E6-C50710E80DEC}" id="{C39933D6-B309-4810-BBC8-4813E56B814F}">
    <text xml:space="preserve">Filters have a different index of refraction than air and extend the required back focal distance, offset varies with filter thickness and material.  </text>
  </threadedComment>
  <threadedComment ref="W7" dT="2023-02-18T21:19:11.26" personId="{B9B429E0-84A7-4B8B-99E6-C50710E80DEC}" id="{4B8C2C18-7947-41BC-957F-EB9FDBAF6A23}">
    <text>Astronomik MaxFR filters seem to provide about 1.5 mm additional BF</text>
  </threadedComment>
  <threadedComment ref="Y7" dT="2023-02-18T21:18:31.32" personId="{B9B429E0-84A7-4B8B-99E6-C50710E80DEC}" id="{F8DAD43E-D229-4B72-8176-2099907CFCBC}">
    <text xml:space="preserve">Filters have a different index of refraction than air and extend the required back focal distance, offset varies with filter thickness and material.  </text>
  </threadedComment>
  <threadedComment ref="Z7" dT="2023-02-18T21:19:11.26" personId="{B9B429E0-84A7-4B8B-99E6-C50710E80DEC}" id="{C7C6958A-C9FD-4465-9C03-35314E1BBC46}">
    <text>Astronomik MaxFR filters seem to provide about 1.5 mm additional BF</text>
  </threadedComment>
  <threadedComment ref="AB7" dT="2023-02-18T21:18:31.32" personId="{B9B429E0-84A7-4B8B-99E6-C50710E80DEC}" id="{71A8CC20-0E13-4C92-A0F0-1A3A7EE17B26}">
    <text xml:space="preserve">Filters have a different index of refraction than air and extend the required back focal distance, offset varies with filter thickness and material.  </text>
  </threadedComment>
  <threadedComment ref="AC7" dT="2023-02-18T21:19:11.26" personId="{B9B429E0-84A7-4B8B-99E6-C50710E80DEC}" id="{62AAE227-ADB4-4CE5-93FF-81605D69798E}">
    <text>Astronomik MaxFR filters seem to provide about 1.5 mm additional BF</text>
  </threadedComment>
  <threadedComment ref="AE7" dT="2023-02-18T21:18:31.32" personId="{B9B429E0-84A7-4B8B-99E6-C50710E80DEC}" id="{B2F6455B-FC66-4F95-A240-7B9DF628304B}">
    <text xml:space="preserve">Filters have a different index of refraction than air and extend the required back focal distance, offset varies with filter thickness and material.  </text>
  </threadedComment>
  <threadedComment ref="AF7" dT="2023-02-18T21:19:11.26" personId="{B9B429E0-84A7-4B8B-99E6-C50710E80DEC}" id="{18FA0BF5-35ED-4DD1-8B4B-9765479F6862}">
    <text>Astronomik MaxFR filters seem to provide about 1.5 mm additional BF</text>
  </threadedComment>
  <threadedComment ref="AH7" dT="2023-02-18T21:18:31.32" personId="{B9B429E0-84A7-4B8B-99E6-C50710E80DEC}" id="{62149980-B9F5-4899-A8DA-7B62BB0E9C38}">
    <text xml:space="preserve">Filters have a different index of refraction than air and extend the required back focal distance, offset varies with filter thickness and material.  </text>
  </threadedComment>
  <threadedComment ref="AI7" dT="2023-02-18T21:19:11.26" personId="{B9B429E0-84A7-4B8B-99E6-C50710E80DEC}" id="{1F759F8E-AD1B-4875-9325-8C648D4DC6F8}">
    <text>Astronomik MaxFR filters seem to provide about 1.5 mm additional BF</text>
  </threadedComment>
  <threadedComment ref="AK7" dT="2023-02-18T21:18:31.32" personId="{B9B429E0-84A7-4B8B-99E6-C50710E80DEC}" id="{FE20EF97-7818-4EED-BC5E-F44E6F7F7BA1}">
    <text xml:space="preserve">Filters have a different index of refraction than air and extend the required back focal distance, offset varies with filter thickness and material.  </text>
  </threadedComment>
  <threadedComment ref="AL7" dT="2023-02-18T21:19:11.26" personId="{B9B429E0-84A7-4B8B-99E6-C50710E80DEC}" id="{E1221038-7C7A-4CFA-BFC7-85650E7F8810}">
    <text>Astronomik MaxFR filters seem to provide about 1.5 mm additional BF</text>
  </threadedComment>
  <threadedComment ref="AN7" dT="2023-02-18T21:18:31.32" personId="{B9B429E0-84A7-4B8B-99E6-C50710E80DEC}" id="{1195F6C1-1BC7-4A7A-B3F7-2FD0E8056F31}">
    <text xml:space="preserve">Filters have a different index of refraction than air and extend the required back focal distance, offset varies with filter thickness and material.  </text>
  </threadedComment>
  <threadedComment ref="AO7" dT="2023-02-18T21:19:11.26" personId="{B9B429E0-84A7-4B8B-99E6-C50710E80DEC}" id="{9927E9B9-3B21-4D7B-A9BF-00D92A046335}">
    <text>Astronomik MaxFR filters seem to provide about 1.5 mm additional BF</text>
  </threadedComment>
  <threadedComment ref="AQ7" dT="2023-02-18T21:18:31.32" personId="{B9B429E0-84A7-4B8B-99E6-C50710E80DEC}" id="{05A9F3DA-C0AA-4A4E-8553-29CCBFA26B2C}">
    <text xml:space="preserve">Filters have a different index of refraction than air and extend the required back focal distance, offset varies with filter thickness and material.  </text>
  </threadedComment>
  <threadedComment ref="AR7" dT="2023-02-18T21:19:11.26" personId="{B9B429E0-84A7-4B8B-99E6-C50710E80DEC}" id="{FE4398F5-ABA9-4B2F-981A-3AACB81423B1}">
    <text>Astronomik MaxFR filters seem to provide about 1.5 mm additional BF</text>
  </threadedComment>
  <threadedComment ref="AT7" dT="2023-02-18T21:18:31.32" personId="{B9B429E0-84A7-4B8B-99E6-C50710E80DEC}" id="{05304ECE-AC36-4FB6-9EEE-7F435797FC86}">
    <text xml:space="preserve">Filters have a different index of refraction than air and extend the required back focal distance, offset varies with filter thickness and material.  </text>
  </threadedComment>
  <threadedComment ref="AU7" dT="2023-02-18T21:19:11.26" personId="{B9B429E0-84A7-4B8B-99E6-C50710E80DEC}" id="{235FA80A-6854-487C-A134-091F3B0A0095}">
    <text>Astronomik MaxFR filters seem to provide about 1.5 mm additional BF</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genaastro.com/blue-fireball-2-pc-fine-tuning-spacer-ring-set-for-m54-threads-s-set6.html" TargetMode="External"/><Relationship Id="rId13" Type="http://schemas.openxmlformats.org/officeDocument/2006/relationships/hyperlink" Target="https://agenaastro.com/blue-fireball-9-pc-fine-tuning-spacer-ring-set-for-m48-threads-0-1-to-1-0-mm-s-set8.html" TargetMode="External"/><Relationship Id="rId18" Type="http://schemas.openxmlformats.org/officeDocument/2006/relationships/hyperlink" Target="https://www.highpointscientific.com/celestron-off-axis-guider-93648" TargetMode="External"/><Relationship Id="rId26" Type="http://schemas.openxmlformats.org/officeDocument/2006/relationships/hyperlink" Target="https://www.highpointscientific.com/zwo-asi174mm-usb-3-cmos-monochrome-camera" TargetMode="External"/><Relationship Id="rId3" Type="http://schemas.openxmlformats.org/officeDocument/2006/relationships/hyperlink" Target="https://focuser.com/products.php" TargetMode="External"/><Relationship Id="rId21" Type="http://schemas.openxmlformats.org/officeDocument/2006/relationships/hyperlink" Target="https://starizona.com/products/hyperstar-c11-v4" TargetMode="External"/><Relationship Id="rId7" Type="http://schemas.openxmlformats.org/officeDocument/2006/relationships/hyperlink" Target="https://starizona.com/products/starizona-nexus-0-75x-newtonian-focal-reducer-coma-corrector" TargetMode="External"/><Relationship Id="rId12" Type="http://schemas.openxmlformats.org/officeDocument/2006/relationships/hyperlink" Target="https://agenaastro.com/blue-fireball-9-pc-fine-tuning-spacer-ring-set-for-m48-threads-0-1-to-1-0-mm-s-set8.html" TargetMode="External"/><Relationship Id="rId17" Type="http://schemas.openxmlformats.org/officeDocument/2006/relationships/hyperlink" Target="https://www.highpointscientific.com/celestron-off-axis-guider-93648" TargetMode="External"/><Relationship Id="rId25" Type="http://schemas.openxmlformats.org/officeDocument/2006/relationships/hyperlink" Target="https://www.highpointscientific.com/zwo-asi120mm-s-super-speed-monochrome-cmos-camera" TargetMode="External"/><Relationship Id="rId2" Type="http://schemas.openxmlformats.org/officeDocument/2006/relationships/hyperlink" Target="https://www.gerdneumann.net/english/astrofotografie-parts-astrophotography/ctu-camera-tilting-unit.html" TargetMode="External"/><Relationship Id="rId16" Type="http://schemas.openxmlformats.org/officeDocument/2006/relationships/hyperlink" Target="https://www.highpointscientific.com/celestron-off-axis-guider-93648" TargetMode="External"/><Relationship Id="rId20" Type="http://schemas.openxmlformats.org/officeDocument/2006/relationships/hyperlink" Target="https://www.highpointscientific.com/zwo-efw-7-position-filter-wheel-for-36mm-filters-efw-7x36-ii" TargetMode="External"/><Relationship Id="rId29" Type="http://schemas.openxmlformats.org/officeDocument/2006/relationships/vmlDrawing" Target="../drawings/vmlDrawing1.vml"/><Relationship Id="rId1" Type="http://schemas.openxmlformats.org/officeDocument/2006/relationships/hyperlink" Target="https://agenaastro.com/blue-fireball-m54x0-75-spacer-ring-with-9mm-extension.html" TargetMode="External"/><Relationship Id="rId6" Type="http://schemas.openxmlformats.org/officeDocument/2006/relationships/hyperlink" Target="https://www.highpointscientific.com/baader-planetarium-rowe-coma-corrector-for-newtonians-triplet-design-long-back-focus-rcc-i" TargetMode="External"/><Relationship Id="rId11" Type="http://schemas.openxmlformats.org/officeDocument/2006/relationships/hyperlink" Target="https://agenaastro.com/blue-fireball-9-pc-fine-tuning-spacer-ring-set-for-m48-threads-0-1-to-1-0-mm-s-set8.html" TargetMode="External"/><Relationship Id="rId24" Type="http://schemas.openxmlformats.org/officeDocument/2006/relationships/hyperlink" Target="https://www.highpointscientific.com/zwo-asi174mm-monochrome-mini-astronomy-camera-asi174mini" TargetMode="External"/><Relationship Id="rId5" Type="http://schemas.openxmlformats.org/officeDocument/2006/relationships/hyperlink" Target="https://focuser.com/products.php" TargetMode="External"/><Relationship Id="rId15" Type="http://schemas.openxmlformats.org/officeDocument/2006/relationships/hyperlink" Target="https://www.highpointscientific.com/celestron-off-axis-guider-93648" TargetMode="External"/><Relationship Id="rId23" Type="http://schemas.openxmlformats.org/officeDocument/2006/relationships/hyperlink" Target="https://www.highpointscientific.com/zwo-efw-8-position-filter-wheel-for-1-25-inch-filters-efw-8x1-25" TargetMode="External"/><Relationship Id="rId28" Type="http://schemas.openxmlformats.org/officeDocument/2006/relationships/printerSettings" Target="../printerSettings/printerSettings1.bin"/><Relationship Id="rId10" Type="http://schemas.openxmlformats.org/officeDocument/2006/relationships/hyperlink" Target="https://agenaastro.com/blue-fireball-9-pc-fine-tuning-spacer-ring-set-for-m48-threads-0-1-to-1-0-mm-s-set8.html" TargetMode="External"/><Relationship Id="rId19" Type="http://schemas.openxmlformats.org/officeDocument/2006/relationships/hyperlink" Target="https://www.highpointscientific.com/celestron-large-sct-and-edgehd-adapter-v2-for-off-axis-guider-93666" TargetMode="External"/><Relationship Id="rId31" Type="http://schemas.microsoft.com/office/2017/10/relationships/threadedComment" Target="../threadedComments/threadedComment1.xml"/><Relationship Id="rId4" Type="http://schemas.openxmlformats.org/officeDocument/2006/relationships/hyperlink" Target="https://focuser.com/products.php" TargetMode="External"/><Relationship Id="rId9" Type="http://schemas.openxmlformats.org/officeDocument/2006/relationships/hyperlink" Target="https://agenaastro.com/blue-fireball-2-pc-fine-tuning-spacer-ring-set-for-m54-threads-s-set6.html" TargetMode="External"/><Relationship Id="rId14" Type="http://schemas.openxmlformats.org/officeDocument/2006/relationships/hyperlink" Target="https://player-one-astronomy.com/product/fhd-oag-max/" TargetMode="External"/><Relationship Id="rId22" Type="http://schemas.openxmlformats.org/officeDocument/2006/relationships/hyperlink" Target="https://www.highpointscientific.com/celestron-reducer-lens-7x-edgehd-1100-94241" TargetMode="External"/><Relationship Id="rId27" Type="http://schemas.openxmlformats.org/officeDocument/2006/relationships/hyperlink" Target="https://agenaastro.com/blue-fireball-gender-changer-inverter-m54x0-75-male-g-8m.html" TargetMode="External"/><Relationship Id="rId30"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 Id="rId4" Type="http://schemas.microsoft.com/office/2017/10/relationships/threadedComment" Target="../threadedComments/threadedComment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microsoft.com/office/2017/10/relationships/threadedComment" Target="../threadedComments/threadedComment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 Id="rId4" Type="http://schemas.microsoft.com/office/2017/10/relationships/threadedComment" Target="../threadedComments/threadedComment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 Id="rId4" Type="http://schemas.microsoft.com/office/2017/10/relationships/threadedComment" Target="../threadedComments/threadedComment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 Id="rId4" Type="http://schemas.microsoft.com/office/2017/10/relationships/threadedComment" Target="../threadedComments/threadedComment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0CE67-5BC0-47BB-AAC9-975D59219EB9}">
  <dimension ref="A1:H150"/>
  <sheetViews>
    <sheetView zoomScale="130" zoomScaleNormal="130" workbookViewId="0">
      <pane ySplit="1" topLeftCell="A38" activePane="bottomLeft" state="frozen"/>
      <selection activeCell="B1" sqref="B1"/>
      <selection pane="bottomLeft" activeCell="D48" sqref="D48"/>
    </sheetView>
    <sheetView workbookViewId="1"/>
  </sheetViews>
  <sheetFormatPr defaultRowHeight="14.5" x14ac:dyDescent="0.35"/>
  <cols>
    <col min="1" max="1" width="48.08984375" bestFit="1" customWidth="1"/>
    <col min="2" max="2" width="15" customWidth="1"/>
    <col min="3" max="3" width="13.08984375" customWidth="1"/>
    <col min="4" max="4" width="15.1796875" customWidth="1"/>
    <col min="5" max="5" width="14.54296875" bestFit="1" customWidth="1"/>
    <col min="6" max="6" width="85.6328125" style="46" bestFit="1" customWidth="1"/>
    <col min="7" max="7" width="46.453125" style="32" customWidth="1"/>
    <col min="8" max="8" width="53.7265625" customWidth="1"/>
  </cols>
  <sheetData>
    <row r="1" spans="1:8" s="14" customFormat="1" x14ac:dyDescent="0.35">
      <c r="A1" s="14" t="s">
        <v>111</v>
      </c>
      <c r="B1" s="14" t="s">
        <v>112</v>
      </c>
      <c r="C1" s="14" t="s">
        <v>113</v>
      </c>
      <c r="D1" s="14" t="s">
        <v>114</v>
      </c>
      <c r="E1" s="14" t="s">
        <v>115</v>
      </c>
      <c r="F1" s="31" t="s">
        <v>116</v>
      </c>
      <c r="G1" s="31" t="s">
        <v>96</v>
      </c>
      <c r="H1" s="14" t="s">
        <v>117</v>
      </c>
    </row>
    <row r="2" spans="1:8" x14ac:dyDescent="0.35">
      <c r="A2" t="s">
        <v>133</v>
      </c>
      <c r="B2">
        <v>2</v>
      </c>
      <c r="C2" t="s">
        <v>119</v>
      </c>
      <c r="D2" t="s">
        <v>134</v>
      </c>
      <c r="E2" t="s">
        <v>120</v>
      </c>
      <c r="F2" s="46" t="str">
        <f t="shared" ref="F2:F33" si="0" xml:space="preserve"> C2 &amp; ": " &amp; A2 &amp; " [" &amp; B2 &amp; " mm] / " &amp; D2 &amp; "-" &amp; E2</f>
        <v>Adapter: Pegasus M54-2 inch nose [2 mm] / 2 inch-Male M54</v>
      </c>
    </row>
    <row r="3" spans="1:8" x14ac:dyDescent="0.35">
      <c r="A3" t="s">
        <v>123</v>
      </c>
      <c r="B3">
        <v>10</v>
      </c>
      <c r="C3" t="s">
        <v>119</v>
      </c>
      <c r="D3" t="s">
        <v>124</v>
      </c>
      <c r="E3" t="s">
        <v>125</v>
      </c>
      <c r="F3" s="46" t="str">
        <f t="shared" si="0"/>
        <v>Adapter: Celestron 2 inch nose to 1.25 inch compression reciever [10 mm] / 2 inch nose-1.25 inch comp</v>
      </c>
    </row>
    <row r="4" spans="1:8" x14ac:dyDescent="0.35">
      <c r="A4" t="s">
        <v>128</v>
      </c>
      <c r="B4">
        <v>16.5</v>
      </c>
      <c r="C4" t="s">
        <v>119</v>
      </c>
      <c r="D4" t="s">
        <v>127</v>
      </c>
      <c r="E4" t="s">
        <v>121</v>
      </c>
      <c r="F4" s="46" t="str">
        <f t="shared" si="0"/>
        <v>Adapter: M48F/M42M 16.6 L [16.5 mm] / Fem M48-Male M42</v>
      </c>
    </row>
    <row r="5" spans="1:8" x14ac:dyDescent="0.35">
      <c r="A5" t="s">
        <v>126</v>
      </c>
      <c r="B5">
        <v>16.5</v>
      </c>
      <c r="C5" t="s">
        <v>119</v>
      </c>
      <c r="D5" t="s">
        <v>121</v>
      </c>
      <c r="E5" t="s">
        <v>127</v>
      </c>
      <c r="F5" s="46" t="str">
        <f t="shared" si="0"/>
        <v>Adapter: M42M-M48F-16.5L [16.5 mm] / Male M42-Fem M48</v>
      </c>
    </row>
    <row r="6" spans="1:8" x14ac:dyDescent="0.35">
      <c r="A6" t="s">
        <v>138</v>
      </c>
      <c r="B6">
        <v>2</v>
      </c>
      <c r="C6" t="s">
        <v>119</v>
      </c>
      <c r="D6" t="s">
        <v>121</v>
      </c>
      <c r="E6" t="s">
        <v>121</v>
      </c>
      <c r="F6" s="46" t="str">
        <f t="shared" si="0"/>
        <v>Adapter: ZWO M42 Male coupler [2 mm] / Male M42-Male M42</v>
      </c>
    </row>
    <row r="7" spans="1:8" x14ac:dyDescent="0.35">
      <c r="A7" t="s">
        <v>118</v>
      </c>
      <c r="B7">
        <v>2</v>
      </c>
      <c r="C7" t="s">
        <v>119</v>
      </c>
      <c r="D7" t="s">
        <v>120</v>
      </c>
      <c r="E7" t="s">
        <v>121</v>
      </c>
      <c r="F7" s="46" t="str">
        <f t="shared" si="0"/>
        <v>Adapter: Blue Fireball M54M-M42M (for EFW) [2 mm] / Male M54-Male M42</v>
      </c>
    </row>
    <row r="8" spans="1:8" x14ac:dyDescent="0.35">
      <c r="A8" t="s">
        <v>122</v>
      </c>
      <c r="B8">
        <v>2</v>
      </c>
      <c r="C8" t="s">
        <v>119</v>
      </c>
      <c r="D8" t="s">
        <v>120</v>
      </c>
      <c r="E8" t="s">
        <v>120</v>
      </c>
      <c r="F8" s="46" t="str">
        <f t="shared" si="0"/>
        <v>Adapter: Blue Fireball M54M-M54M spacer/gender change [2 mm] / Male M54-Male M54</v>
      </c>
    </row>
    <row r="9" spans="1:8" x14ac:dyDescent="0.35">
      <c r="A9" t="s">
        <v>129</v>
      </c>
      <c r="B9">
        <v>2</v>
      </c>
      <c r="C9" t="s">
        <v>119</v>
      </c>
      <c r="D9" t="s">
        <v>120</v>
      </c>
      <c r="E9" t="s">
        <v>127</v>
      </c>
      <c r="F9" s="46" t="str">
        <f t="shared" si="0"/>
        <v>Adapter: M54M-M48F (for ZWO EFW) [2 mm] / Male M54-Fem M48</v>
      </c>
    </row>
    <row r="10" spans="1:8" x14ac:dyDescent="0.35">
      <c r="A10" t="s">
        <v>135</v>
      </c>
      <c r="B10">
        <v>2</v>
      </c>
      <c r="C10" t="s">
        <v>119</v>
      </c>
      <c r="D10" t="s">
        <v>120</v>
      </c>
      <c r="E10" t="s">
        <v>127</v>
      </c>
      <c r="F10" s="46" t="str">
        <f t="shared" si="0"/>
        <v>Adapter: Pegasus M54-M48F adapter [2 mm] / Male M54-Fem M48</v>
      </c>
    </row>
    <row r="11" spans="1:8" x14ac:dyDescent="0.35">
      <c r="A11" t="s">
        <v>136</v>
      </c>
      <c r="B11">
        <v>2</v>
      </c>
      <c r="C11" t="s">
        <v>119</v>
      </c>
      <c r="D11" t="s">
        <v>120</v>
      </c>
      <c r="E11" t="s">
        <v>137</v>
      </c>
      <c r="F11" s="46" t="str">
        <f t="shared" si="0"/>
        <v>Adapter: Pegasus M54-M48M adapter [2 mm] / Male M54-Male M48</v>
      </c>
    </row>
    <row r="12" spans="1:8" x14ac:dyDescent="0.35">
      <c r="A12" t="s">
        <v>339</v>
      </c>
      <c r="B12">
        <v>0</v>
      </c>
      <c r="C12" t="s">
        <v>119</v>
      </c>
      <c r="D12" t="s">
        <v>120</v>
      </c>
      <c r="E12" t="s">
        <v>120</v>
      </c>
      <c r="F12" s="46" t="str">
        <f t="shared" si="0"/>
        <v>Adapter: M54M-M54M Gender Changer [0 mm] / Male M54-Male M54</v>
      </c>
      <c r="G12" t="s">
        <v>340</v>
      </c>
      <c r="H12" s="3" t="s">
        <v>338</v>
      </c>
    </row>
    <row r="13" spans="1:8" x14ac:dyDescent="0.35">
      <c r="A13" t="s">
        <v>130</v>
      </c>
      <c r="B13">
        <v>2</v>
      </c>
      <c r="C13" t="s">
        <v>119</v>
      </c>
      <c r="D13" t="s">
        <v>131</v>
      </c>
      <c r="E13" t="s">
        <v>120</v>
      </c>
      <c r="F13" s="46" t="str">
        <f t="shared" si="0"/>
        <v>Adapter: Moonlight M64-M54 Male Thread Output [2 mm] / Male M64-Male M54</v>
      </c>
      <c r="H13" s="3" t="s">
        <v>132</v>
      </c>
    </row>
    <row r="14" spans="1:8" x14ac:dyDescent="0.35">
      <c r="A14" t="s">
        <v>139</v>
      </c>
      <c r="B14">
        <v>62</v>
      </c>
      <c r="C14" t="s">
        <v>140</v>
      </c>
      <c r="D14" t="s">
        <v>134</v>
      </c>
      <c r="E14" t="s">
        <v>134</v>
      </c>
      <c r="F14" s="46" t="str">
        <f t="shared" si="0"/>
        <v>Barlow: Celestron Lumos 2.5x Barlow [62 mm] / 2 inch-2 inch</v>
      </c>
    </row>
    <row r="15" spans="1:8" x14ac:dyDescent="0.35">
      <c r="A15" t="s">
        <v>149</v>
      </c>
      <c r="B15">
        <v>17.5</v>
      </c>
      <c r="C15" t="s">
        <v>142</v>
      </c>
      <c r="D15" t="s">
        <v>150</v>
      </c>
      <c r="F15" s="46" t="str">
        <f t="shared" si="0"/>
        <v>Camera: QHY600m [17.5 mm] / DoveTail-</v>
      </c>
      <c r="H15" s="3"/>
    </row>
    <row r="16" spans="1:8" x14ac:dyDescent="0.35">
      <c r="A16" t="s">
        <v>141</v>
      </c>
      <c r="B16">
        <v>55</v>
      </c>
      <c r="C16" t="s">
        <v>142</v>
      </c>
      <c r="D16" t="s">
        <v>143</v>
      </c>
      <c r="E16" t="s">
        <v>27</v>
      </c>
      <c r="F16" s="46" t="str">
        <f t="shared" si="0"/>
        <v>Camera: Canon EF Camera (5D Mk 4) [55 mm] / EF Body-N/A</v>
      </c>
    </row>
    <row r="17" spans="1:8" x14ac:dyDescent="0.35">
      <c r="A17" t="s">
        <v>144</v>
      </c>
      <c r="B17">
        <v>44</v>
      </c>
      <c r="C17" t="s">
        <v>142</v>
      </c>
      <c r="D17" t="s">
        <v>143</v>
      </c>
      <c r="E17" t="s">
        <v>27</v>
      </c>
      <c r="F17" s="46" t="str">
        <f t="shared" si="0"/>
        <v>Camera: Canon EF DSLR [44 mm] / EF Body-N/A</v>
      </c>
    </row>
    <row r="18" spans="1:8" x14ac:dyDescent="0.35">
      <c r="A18" t="s">
        <v>145</v>
      </c>
      <c r="B18">
        <v>23.5</v>
      </c>
      <c r="C18" t="s">
        <v>142</v>
      </c>
      <c r="D18" t="s">
        <v>143</v>
      </c>
      <c r="E18" t="s">
        <v>146</v>
      </c>
      <c r="F18" s="46" t="str">
        <f t="shared" si="0"/>
        <v>Camera: Canon EF-RF mount conversion [23.5 mm] / EF Body-RF Lens</v>
      </c>
    </row>
    <row r="19" spans="1:8" x14ac:dyDescent="0.35">
      <c r="A19" t="s">
        <v>153</v>
      </c>
      <c r="B19">
        <v>12.5</v>
      </c>
      <c r="C19" t="s">
        <v>142</v>
      </c>
      <c r="D19" t="s">
        <v>154</v>
      </c>
      <c r="F19" s="46" t="str">
        <f t="shared" si="0"/>
        <v>Camera: ZWO ASI120mm super USB3 (3.75 µm pixel) [12.5 mm] / Fem M42-</v>
      </c>
      <c r="H19" s="3" t="s">
        <v>155</v>
      </c>
    </row>
    <row r="20" spans="1:8" x14ac:dyDescent="0.35">
      <c r="A20" t="s">
        <v>156</v>
      </c>
      <c r="B20">
        <v>8.5</v>
      </c>
      <c r="C20" t="s">
        <v>142</v>
      </c>
      <c r="D20" t="s">
        <v>154</v>
      </c>
      <c r="F20" s="46" t="str">
        <f t="shared" si="0"/>
        <v>Camera: ZWO ASI174mm mini USB2 (5.86 µm pixel) [8.5 mm] / Fem M42-</v>
      </c>
      <c r="G20" s="32" t="s">
        <v>157</v>
      </c>
      <c r="H20" s="3" t="s">
        <v>158</v>
      </c>
    </row>
    <row r="21" spans="1:8" ht="29" x14ac:dyDescent="0.35">
      <c r="A21" t="s">
        <v>159</v>
      </c>
      <c r="B21">
        <v>6.5</v>
      </c>
      <c r="C21" t="s">
        <v>142</v>
      </c>
      <c r="D21" t="s">
        <v>154</v>
      </c>
      <c r="F21" s="46" t="str">
        <f t="shared" si="0"/>
        <v>Camera: ZWO ASI174mm USB3 (5.86 µm pixel) [6.5 mm] / Fem M42-</v>
      </c>
      <c r="G21" s="33" t="s">
        <v>160</v>
      </c>
      <c r="H21" s="3" t="s">
        <v>161</v>
      </c>
    </row>
    <row r="22" spans="1:8" x14ac:dyDescent="0.35">
      <c r="A22" t="s">
        <v>162</v>
      </c>
      <c r="B22">
        <v>6.5</v>
      </c>
      <c r="C22" t="s">
        <v>142</v>
      </c>
      <c r="D22" t="s">
        <v>121</v>
      </c>
      <c r="F22" s="46" t="str">
        <f t="shared" si="0"/>
        <v>Camera: ZWO ASI533MC  [6.5 mm] / Male M42-</v>
      </c>
      <c r="H22" s="3"/>
    </row>
    <row r="23" spans="1:8" x14ac:dyDescent="0.35">
      <c r="A23" t="s">
        <v>147</v>
      </c>
      <c r="B23">
        <v>20</v>
      </c>
      <c r="C23" t="s">
        <v>142</v>
      </c>
      <c r="D23" t="s">
        <v>148</v>
      </c>
      <c r="E23" t="s">
        <v>27</v>
      </c>
      <c r="F23" s="46" t="str">
        <f t="shared" si="0"/>
        <v>Camera: Canon R mount DSLR (R5) [20 mm] / RF Body-N/A</v>
      </c>
    </row>
    <row r="24" spans="1:8" x14ac:dyDescent="0.35">
      <c r="A24" t="s">
        <v>151</v>
      </c>
      <c r="B24">
        <v>12.5</v>
      </c>
      <c r="C24" t="s">
        <v>142</v>
      </c>
      <c r="D24" t="s">
        <v>152</v>
      </c>
      <c r="E24" t="s">
        <v>142</v>
      </c>
      <c r="F24" s="46" t="str">
        <f t="shared" si="0"/>
        <v>Camera: ZWO ASI 2600 (mm/mc) [12.5 mm] / Screw Plate-Camera</v>
      </c>
    </row>
    <row r="25" spans="1:8" x14ac:dyDescent="0.35">
      <c r="A25" t="s">
        <v>163</v>
      </c>
      <c r="B25">
        <v>21.5</v>
      </c>
      <c r="C25" t="s">
        <v>164</v>
      </c>
      <c r="D25" t="s">
        <v>150</v>
      </c>
      <c r="E25" t="s">
        <v>165</v>
      </c>
      <c r="F25" s="46" t="str">
        <f t="shared" si="0"/>
        <v>Filter: QHYCFW3 [21.5 mm] / DoveTail-M54</v>
      </c>
    </row>
    <row r="26" spans="1:8" x14ac:dyDescent="0.35">
      <c r="A26" t="s">
        <v>170</v>
      </c>
      <c r="B26">
        <v>20</v>
      </c>
      <c r="C26" t="s">
        <v>164</v>
      </c>
      <c r="D26" t="s">
        <v>154</v>
      </c>
      <c r="E26" t="s">
        <v>154</v>
      </c>
      <c r="F26" s="46" t="str">
        <f t="shared" si="0"/>
        <v>Filter: ZWO EFW 8 x 1.25 Filter Wheel [20 mm] / Fem M42-Fem M42</v>
      </c>
      <c r="H26" s="3" t="s">
        <v>171</v>
      </c>
    </row>
    <row r="27" spans="1:8" x14ac:dyDescent="0.35">
      <c r="A27" t="s">
        <v>172</v>
      </c>
      <c r="B27">
        <v>21</v>
      </c>
      <c r="C27" t="s">
        <v>164</v>
      </c>
      <c r="D27" t="s">
        <v>154</v>
      </c>
      <c r="E27" t="s">
        <v>121</v>
      </c>
      <c r="F27" s="46" t="str">
        <f t="shared" si="0"/>
        <v>Filter: ZWO Filter drawer (M42F/M42M) [21 mm] / Fem M42-Male M42</v>
      </c>
    </row>
    <row r="28" spans="1:8" x14ac:dyDescent="0.35">
      <c r="A28" t="s">
        <v>167</v>
      </c>
      <c r="B28">
        <v>20</v>
      </c>
      <c r="C28" t="s">
        <v>164</v>
      </c>
      <c r="D28" t="s">
        <v>168</v>
      </c>
      <c r="E28" t="s">
        <v>168</v>
      </c>
      <c r="F28" s="46" t="str">
        <f t="shared" si="0"/>
        <v>Filter: ZWO EFW 7 Pos x 2 inch (M48 filter threads) (M54F/M54F) [20 mm] / Fem M54-Fem M54</v>
      </c>
      <c r="H28" s="3" t="s">
        <v>169</v>
      </c>
    </row>
    <row r="29" spans="1:8" x14ac:dyDescent="0.35">
      <c r="A29" t="s">
        <v>166</v>
      </c>
      <c r="B29">
        <v>17.5</v>
      </c>
      <c r="C29" t="s">
        <v>164</v>
      </c>
      <c r="D29" t="s">
        <v>137</v>
      </c>
      <c r="E29" t="s">
        <v>127</v>
      </c>
      <c r="F29" s="46" t="str">
        <f t="shared" si="0"/>
        <v>Filter: Starizona Filter Drawer (M48M) [17.5 mm] / Male M48-Fem M48</v>
      </c>
    </row>
    <row r="30" spans="1:8" x14ac:dyDescent="0.35">
      <c r="A30" t="s">
        <v>173</v>
      </c>
      <c r="B30">
        <v>10</v>
      </c>
      <c r="C30" t="s">
        <v>174</v>
      </c>
      <c r="D30" t="s">
        <v>131</v>
      </c>
      <c r="E30" t="s">
        <v>175</v>
      </c>
      <c r="F30" s="46" t="str">
        <f t="shared" si="0"/>
        <v>LiteCrawler: Moonlight 2 inch compression ring [10 mm] / Male M64-2 in comp</v>
      </c>
    </row>
    <row r="31" spans="1:8" ht="43.5" x14ac:dyDescent="0.35">
      <c r="A31" t="s">
        <v>176</v>
      </c>
      <c r="B31">
        <v>73.8</v>
      </c>
      <c r="C31" t="s">
        <v>174</v>
      </c>
      <c r="D31" t="s">
        <v>177</v>
      </c>
      <c r="E31" t="s">
        <v>178</v>
      </c>
      <c r="F31" s="46" t="str">
        <f t="shared" si="0"/>
        <v>LiteCrawler: Moonlight LiteCrawler SCT Focus Rotater (7.6 mm travel) [73.8 mm] / SCT Thread-Fem M64</v>
      </c>
      <c r="G31" s="32" t="s">
        <v>179</v>
      </c>
      <c r="H31" s="3" t="s">
        <v>132</v>
      </c>
    </row>
    <row r="32" spans="1:8" x14ac:dyDescent="0.35">
      <c r="A32" t="s">
        <v>180</v>
      </c>
      <c r="B32">
        <v>29</v>
      </c>
      <c r="C32" t="s">
        <v>28</v>
      </c>
      <c r="D32" t="s">
        <v>181</v>
      </c>
      <c r="E32" t="s">
        <v>181</v>
      </c>
      <c r="F32" s="46" t="str">
        <f t="shared" si="0"/>
        <v>OAG: Celestron OAG Body [29 mm] / Celestron Flange-Celestron Flange</v>
      </c>
      <c r="G32" s="32" t="s">
        <v>182</v>
      </c>
      <c r="H32" s="3" t="s">
        <v>183</v>
      </c>
    </row>
    <row r="33" spans="1:8" x14ac:dyDescent="0.35">
      <c r="A33" t="s">
        <v>184</v>
      </c>
      <c r="B33">
        <f>29+4</f>
        <v>33</v>
      </c>
      <c r="C33" t="s">
        <v>28</v>
      </c>
      <c r="D33" t="s">
        <v>181</v>
      </c>
      <c r="E33" t="s">
        <v>154</v>
      </c>
      <c r="F33" s="46" t="str">
        <f t="shared" si="0"/>
        <v>OAG: Celestron OAG M42F Adapter [33 mm] / Celestron Flange-Fem M42</v>
      </c>
      <c r="H33" s="3" t="s">
        <v>183</v>
      </c>
    </row>
    <row r="34" spans="1:8" x14ac:dyDescent="0.35">
      <c r="A34" t="s">
        <v>185</v>
      </c>
      <c r="B34">
        <v>41.5</v>
      </c>
      <c r="C34" t="s">
        <v>28</v>
      </c>
      <c r="D34" t="s">
        <v>181</v>
      </c>
      <c r="E34" t="s">
        <v>121</v>
      </c>
      <c r="F34" s="46" t="str">
        <f t="shared" ref="F34:F65" si="1" xml:space="preserve"> C34 &amp; ": " &amp; A34 &amp; " [" &amp; B34 &amp; " mm] / " &amp; D34 &amp; "-" &amp; E34</f>
        <v>OAG: Celestron OAG M42M Adapter [41.5 mm] / Celestron Flange-Male M42</v>
      </c>
      <c r="H34" s="3" t="s">
        <v>183</v>
      </c>
    </row>
    <row r="35" spans="1:8" x14ac:dyDescent="0.35">
      <c r="A35" t="s">
        <v>186</v>
      </c>
      <c r="B35">
        <f>29+4</f>
        <v>33</v>
      </c>
      <c r="C35" t="s">
        <v>28</v>
      </c>
      <c r="D35" t="s">
        <v>181</v>
      </c>
      <c r="E35" t="s">
        <v>127</v>
      </c>
      <c r="F35" s="46" t="str">
        <f t="shared" si="1"/>
        <v>OAG: Celestron OAG M48F Adapter [33 mm] / Celestron Flange-Fem M48</v>
      </c>
      <c r="H35" s="3" t="s">
        <v>183</v>
      </c>
    </row>
    <row r="36" spans="1:8" x14ac:dyDescent="0.35">
      <c r="A36" t="s">
        <v>187</v>
      </c>
      <c r="B36">
        <f>29+12.5</f>
        <v>41.5</v>
      </c>
      <c r="C36" t="s">
        <v>28</v>
      </c>
      <c r="D36" t="s">
        <v>181</v>
      </c>
      <c r="E36" t="s">
        <v>137</v>
      </c>
      <c r="F36" s="46" t="str">
        <f t="shared" si="1"/>
        <v>OAG: Celestron OAG M48M Adapter [41.5 mm] / Celestron Flange-Male M48</v>
      </c>
    </row>
    <row r="37" spans="1:8" x14ac:dyDescent="0.35">
      <c r="A37" t="s">
        <v>196</v>
      </c>
      <c r="B37">
        <v>16</v>
      </c>
      <c r="C37" t="s">
        <v>28</v>
      </c>
      <c r="D37" t="s">
        <v>127</v>
      </c>
      <c r="E37" t="s">
        <v>137</v>
      </c>
      <c r="F37" s="46" t="str">
        <f t="shared" si="1"/>
        <v>OAG: ZWO OAG [16 mm] / Fem M48-Male M48</v>
      </c>
    </row>
    <row r="38" spans="1:8" x14ac:dyDescent="0.35">
      <c r="A38" t="s">
        <v>191</v>
      </c>
      <c r="B38">
        <v>17.5</v>
      </c>
      <c r="C38" t="s">
        <v>28</v>
      </c>
      <c r="D38" t="s">
        <v>168</v>
      </c>
      <c r="E38" t="s">
        <v>192</v>
      </c>
      <c r="F38" s="46" t="str">
        <f t="shared" si="1"/>
        <v>OAG: Player One OAG (M54, screw) [17.5 mm] / Fem M54-screw Plate</v>
      </c>
      <c r="H38" s="3" t="s">
        <v>193</v>
      </c>
    </row>
    <row r="39" spans="1:8" x14ac:dyDescent="0.35">
      <c r="A39" t="s">
        <v>194</v>
      </c>
      <c r="B39">
        <v>5</v>
      </c>
      <c r="C39" t="s">
        <v>28</v>
      </c>
      <c r="D39" t="s">
        <v>152</v>
      </c>
      <c r="E39" t="s">
        <v>165</v>
      </c>
      <c r="F39" s="46" t="str">
        <f t="shared" si="1"/>
        <v>OAG: QHY OAG 5 mm spacer [5 mm] / Screw Plate-M54</v>
      </c>
    </row>
    <row r="40" spans="1:8" x14ac:dyDescent="0.35">
      <c r="A40" t="s">
        <v>195</v>
      </c>
      <c r="B40">
        <v>12</v>
      </c>
      <c r="C40" t="s">
        <v>28</v>
      </c>
      <c r="D40" t="s">
        <v>152</v>
      </c>
      <c r="E40" t="s">
        <v>152</v>
      </c>
      <c r="F40" s="46" t="str">
        <f t="shared" si="1"/>
        <v>OAG: QHY OAG Pro [12 mm] / Screw Plate-Screw Plate</v>
      </c>
    </row>
    <row r="41" spans="1:8" x14ac:dyDescent="0.35">
      <c r="A41" t="s">
        <v>188</v>
      </c>
      <c r="B41">
        <v>25.3</v>
      </c>
      <c r="C41" t="s">
        <v>28</v>
      </c>
      <c r="D41" t="s">
        <v>177</v>
      </c>
      <c r="E41" t="s">
        <v>181</v>
      </c>
      <c r="F41" s="46" t="str">
        <f t="shared" si="1"/>
        <v>OAG: Celestron SCT-OAG Standard Adapter [25.3 mm] / SCT Thread-Celestron Flange</v>
      </c>
    </row>
    <row r="42" spans="1:8" ht="15" x14ac:dyDescent="0.4">
      <c r="A42" t="s">
        <v>189</v>
      </c>
      <c r="B42">
        <v>38</v>
      </c>
      <c r="C42" t="s">
        <v>28</v>
      </c>
      <c r="D42" t="s">
        <v>177</v>
      </c>
      <c r="E42" t="s">
        <v>181</v>
      </c>
      <c r="F42" s="46" t="str">
        <f t="shared" si="1"/>
        <v>OAG: Celestron SCT-OAG Wide Adapter [38 mm] / SCT Thread-Celestron Flange</v>
      </c>
      <c r="G42" s="124" t="s">
        <v>384</v>
      </c>
      <c r="H42" s="3" t="s">
        <v>190</v>
      </c>
    </row>
    <row r="43" spans="1:8" ht="15.5" customHeight="1" x14ac:dyDescent="0.35">
      <c r="A43" t="s">
        <v>197</v>
      </c>
      <c r="B43">
        <v>0</v>
      </c>
      <c r="C43" t="s">
        <v>198</v>
      </c>
      <c r="D43" t="s">
        <v>124</v>
      </c>
      <c r="E43" t="s">
        <v>137</v>
      </c>
      <c r="F43" s="46" t="str">
        <f t="shared" si="1"/>
        <v>Reducer: Apertura 0.95 Coma Corrector for 150 Carbon Star [0 mm] / 2 inch nose-Male M48</v>
      </c>
      <c r="G43" s="32" t="s">
        <v>199</v>
      </c>
    </row>
    <row r="44" spans="1:8" ht="14.5" customHeight="1" x14ac:dyDescent="0.45">
      <c r="A44" t="s">
        <v>200</v>
      </c>
      <c r="B44">
        <v>0</v>
      </c>
      <c r="C44" t="s">
        <v>198</v>
      </c>
      <c r="D44" t="s">
        <v>137</v>
      </c>
      <c r="E44" t="s">
        <v>27</v>
      </c>
      <c r="F44" s="46" t="str">
        <f t="shared" si="1"/>
        <v>Reducer: Baader Rowe Coma Corrector (M48) [0 mm] / Male M48-N/A</v>
      </c>
      <c r="G44" s="34" t="s">
        <v>201</v>
      </c>
      <c r="H44" s="3" t="s">
        <v>202</v>
      </c>
    </row>
    <row r="45" spans="1:8" x14ac:dyDescent="0.35">
      <c r="A45" t="s">
        <v>205</v>
      </c>
      <c r="B45">
        <v>0</v>
      </c>
      <c r="C45" t="s">
        <v>198</v>
      </c>
      <c r="D45" t="s">
        <v>27</v>
      </c>
      <c r="E45" t="s">
        <v>27</v>
      </c>
      <c r="F45" s="46" t="str">
        <f t="shared" si="1"/>
        <v>Reducer: Starizona HyperStar 11 V4 (540 mm, f/1.9) [0 mm] / N/A-N/A</v>
      </c>
      <c r="H45" s="3" t="s">
        <v>206</v>
      </c>
    </row>
    <row r="46" spans="1:8" x14ac:dyDescent="0.35">
      <c r="A46" t="s">
        <v>207</v>
      </c>
      <c r="B46">
        <v>0</v>
      </c>
      <c r="C46" t="s">
        <v>198</v>
      </c>
      <c r="D46" t="s">
        <v>27</v>
      </c>
      <c r="E46" t="s">
        <v>27</v>
      </c>
      <c r="F46" s="46" t="str">
        <f t="shared" si="1"/>
        <v>Reducer: Starizona HyperStar 9.25 V4 (525 mm, f/2.2) [0 mm] / N/A-N/A</v>
      </c>
    </row>
    <row r="47" spans="1:8" x14ac:dyDescent="0.35">
      <c r="A47" t="s">
        <v>208</v>
      </c>
      <c r="B47">
        <v>0</v>
      </c>
      <c r="C47" t="s">
        <v>198</v>
      </c>
      <c r="D47" t="s">
        <v>390</v>
      </c>
      <c r="E47" t="s">
        <v>27</v>
      </c>
      <c r="F47" s="46" t="str">
        <f t="shared" si="1"/>
        <v>Reducer: Starizona Nexus Coma 0.75 Reducer [0 mm] / male M48-N/A</v>
      </c>
      <c r="G47" s="32" t="s">
        <v>199</v>
      </c>
      <c r="H47" s="3" t="s">
        <v>209</v>
      </c>
    </row>
    <row r="48" spans="1:8" x14ac:dyDescent="0.35">
      <c r="A48" t="s">
        <v>203</v>
      </c>
      <c r="B48">
        <v>0</v>
      </c>
      <c r="C48" t="s">
        <v>198</v>
      </c>
      <c r="D48" t="s">
        <v>177</v>
      </c>
      <c r="E48" t="s">
        <v>177</v>
      </c>
      <c r="F48" s="46" t="str">
        <f t="shared" si="1"/>
        <v>Reducer: Celestron 0.7x Reducer [0 mm] / SCT Thread-SCT Thread</v>
      </c>
      <c r="H48" s="3" t="s">
        <v>204</v>
      </c>
    </row>
    <row r="49" spans="1:8" x14ac:dyDescent="0.35">
      <c r="A49" t="s">
        <v>210</v>
      </c>
      <c r="B49">
        <v>18</v>
      </c>
      <c r="C49" t="s">
        <v>211</v>
      </c>
      <c r="D49" t="s">
        <v>168</v>
      </c>
      <c r="E49" t="s">
        <v>168</v>
      </c>
      <c r="F49" s="46" t="str">
        <f t="shared" si="1"/>
        <v>Rotator: Pegasus Falcon Rotator [18 mm] / Fem M54-Fem M54</v>
      </c>
    </row>
    <row r="50" spans="1:8" x14ac:dyDescent="0.35">
      <c r="A50" t="s">
        <v>212</v>
      </c>
      <c r="B50">
        <v>0.5</v>
      </c>
      <c r="C50" t="s">
        <v>213</v>
      </c>
      <c r="D50" t="s">
        <v>214</v>
      </c>
      <c r="E50" t="s">
        <v>215</v>
      </c>
      <c r="F50" s="46" t="str">
        <f t="shared" si="1"/>
        <v>Shim: Blue Fireball M42 0.5 mm [0.5 mm] / M42-shim</v>
      </c>
    </row>
    <row r="51" spans="1:8" x14ac:dyDescent="0.35">
      <c r="A51" t="s">
        <v>216</v>
      </c>
      <c r="B51">
        <v>0.8</v>
      </c>
      <c r="C51" t="s">
        <v>213</v>
      </c>
      <c r="D51" t="s">
        <v>214</v>
      </c>
      <c r="E51" t="s">
        <v>215</v>
      </c>
      <c r="F51" s="46" t="str">
        <f t="shared" si="1"/>
        <v>Shim: Blue Fireball M42 0.8 mm [0.8 mm] / M42-shim</v>
      </c>
      <c r="H51" s="3" t="s">
        <v>217</v>
      </c>
    </row>
    <row r="52" spans="1:8" x14ac:dyDescent="0.35">
      <c r="A52" t="s">
        <v>218</v>
      </c>
      <c r="B52">
        <v>1</v>
      </c>
      <c r="C52" t="s">
        <v>213</v>
      </c>
      <c r="D52" t="s">
        <v>214</v>
      </c>
      <c r="E52" t="s">
        <v>215</v>
      </c>
      <c r="F52" s="46" t="str">
        <f t="shared" si="1"/>
        <v>Shim: Blue Fireball M42 1 mm [1 mm] / M42-shim</v>
      </c>
      <c r="H52" s="3" t="s">
        <v>217</v>
      </c>
    </row>
    <row r="53" spans="1:8" x14ac:dyDescent="0.35">
      <c r="A53" t="s">
        <v>226</v>
      </c>
      <c r="B53">
        <v>0.1</v>
      </c>
      <c r="C53" t="s">
        <v>213</v>
      </c>
      <c r="D53" t="s">
        <v>214</v>
      </c>
      <c r="E53" t="s">
        <v>215</v>
      </c>
      <c r="F53" s="46" t="str">
        <f t="shared" si="1"/>
        <v>Shim: ZWO poly shim M42 0.1 mm [0.1 mm] / M42-shim</v>
      </c>
    </row>
    <row r="54" spans="1:8" x14ac:dyDescent="0.35">
      <c r="A54" t="s">
        <v>227</v>
      </c>
      <c r="B54">
        <v>0.2</v>
      </c>
      <c r="C54" t="s">
        <v>213</v>
      </c>
      <c r="D54" t="s">
        <v>214</v>
      </c>
      <c r="E54" t="s">
        <v>215</v>
      </c>
      <c r="F54" s="46" t="str">
        <f t="shared" si="1"/>
        <v>Shim: ZWO poly shim M42 0.2 mm [0.2 mm] / M42-shim</v>
      </c>
    </row>
    <row r="55" spans="1:8" x14ac:dyDescent="0.35">
      <c r="A55" t="s">
        <v>227</v>
      </c>
      <c r="B55">
        <v>0.2</v>
      </c>
      <c r="C55" t="s">
        <v>213</v>
      </c>
      <c r="D55" t="s">
        <v>214</v>
      </c>
      <c r="E55" t="s">
        <v>215</v>
      </c>
      <c r="F55" s="46" t="str">
        <f t="shared" si="1"/>
        <v>Shim: ZWO poly shim M42 0.2 mm [0.2 mm] / M42-shim</v>
      </c>
    </row>
    <row r="56" spans="1:8" x14ac:dyDescent="0.35">
      <c r="A56" t="s">
        <v>228</v>
      </c>
      <c r="B56">
        <v>0.5</v>
      </c>
      <c r="C56" t="s">
        <v>213</v>
      </c>
      <c r="D56" t="s">
        <v>214</v>
      </c>
      <c r="E56" t="s">
        <v>215</v>
      </c>
      <c r="F56" s="46" t="str">
        <f t="shared" si="1"/>
        <v>Shim: ZWO poly shim M42 0.5 mm [0.5 mm] / M42-shim</v>
      </c>
    </row>
    <row r="57" spans="1:8" ht="14.5" customHeight="1" x14ac:dyDescent="0.35">
      <c r="A57" t="s">
        <v>219</v>
      </c>
      <c r="B57">
        <v>0.5</v>
      </c>
      <c r="C57" t="s">
        <v>213</v>
      </c>
      <c r="D57" t="s">
        <v>220</v>
      </c>
      <c r="E57" t="s">
        <v>215</v>
      </c>
      <c r="F57" s="46" t="str">
        <f t="shared" si="1"/>
        <v>Shim: Blue Fireball M48 0.5 mm [0.5 mm] / M48-shim</v>
      </c>
      <c r="H57" s="3" t="s">
        <v>217</v>
      </c>
    </row>
    <row r="58" spans="1:8" x14ac:dyDescent="0.35">
      <c r="A58" t="s">
        <v>221</v>
      </c>
      <c r="B58">
        <v>0.8</v>
      </c>
      <c r="C58" t="s">
        <v>213</v>
      </c>
      <c r="D58" t="s">
        <v>220</v>
      </c>
      <c r="E58" t="s">
        <v>215</v>
      </c>
      <c r="F58" s="46" t="str">
        <f t="shared" si="1"/>
        <v>Shim: Blue Fireball M48 0.8 mm [0.8 mm] / M48-shim</v>
      </c>
      <c r="H58" s="3" t="s">
        <v>217</v>
      </c>
    </row>
    <row r="59" spans="1:8" x14ac:dyDescent="0.35">
      <c r="A59" t="s">
        <v>222</v>
      </c>
      <c r="B59">
        <v>1</v>
      </c>
      <c r="C59" t="s">
        <v>213</v>
      </c>
      <c r="D59" t="s">
        <v>220</v>
      </c>
      <c r="E59" t="s">
        <v>215</v>
      </c>
      <c r="F59" s="46" t="str">
        <f t="shared" si="1"/>
        <v>Shim: Blue Fireball M48 1 mm [1 mm] / M48-shim</v>
      </c>
    </row>
    <row r="60" spans="1:8" x14ac:dyDescent="0.35">
      <c r="A60" t="s">
        <v>223</v>
      </c>
      <c r="B60">
        <v>0.5</v>
      </c>
      <c r="C60" t="s">
        <v>213</v>
      </c>
      <c r="D60" t="s">
        <v>165</v>
      </c>
      <c r="E60" t="s">
        <v>215</v>
      </c>
      <c r="F60" s="46" t="str">
        <f t="shared" si="1"/>
        <v>Shim: Blue Fireball M54 0.5 mm (black) [0.5 mm] / M54-shim</v>
      </c>
      <c r="H60" s="3" t="s">
        <v>224</v>
      </c>
    </row>
    <row r="61" spans="1:8" x14ac:dyDescent="0.35">
      <c r="A61" t="s">
        <v>225</v>
      </c>
      <c r="B61">
        <v>1</v>
      </c>
      <c r="C61" t="s">
        <v>213</v>
      </c>
      <c r="D61" t="s">
        <v>165</v>
      </c>
      <c r="E61" t="s">
        <v>215</v>
      </c>
      <c r="F61" s="46" t="str">
        <f t="shared" si="1"/>
        <v>Shim: Blue Fireball M54 1 mm (black) [1 mm] / M54-shim</v>
      </c>
      <c r="H61" s="3" t="s">
        <v>224</v>
      </c>
    </row>
    <row r="62" spans="1:8" x14ac:dyDescent="0.35">
      <c r="A62" t="s">
        <v>260</v>
      </c>
      <c r="B62">
        <v>35</v>
      </c>
      <c r="C62" t="s">
        <v>230</v>
      </c>
      <c r="D62" t="s">
        <v>124</v>
      </c>
      <c r="E62" t="s">
        <v>261</v>
      </c>
      <c r="F62" s="46" t="str">
        <f t="shared" si="1"/>
        <v>Spacer: Orion Extension Tube [35 mm] / 2 inch nose-2 inch comp</v>
      </c>
    </row>
    <row r="63" spans="1:8" x14ac:dyDescent="0.35">
      <c r="A63" t="s">
        <v>260</v>
      </c>
      <c r="B63">
        <v>50</v>
      </c>
      <c r="C63" t="s">
        <v>230</v>
      </c>
      <c r="D63" t="s">
        <v>124</v>
      </c>
      <c r="E63" t="s">
        <v>261</v>
      </c>
      <c r="F63" s="46" t="str">
        <f t="shared" si="1"/>
        <v>Spacer: Orion Extension Tube [50 mm] / 2 inch nose-2 inch comp</v>
      </c>
    </row>
    <row r="64" spans="1:8" x14ac:dyDescent="0.35">
      <c r="A64" t="s">
        <v>255</v>
      </c>
      <c r="B64">
        <v>11</v>
      </c>
      <c r="C64" t="s">
        <v>230</v>
      </c>
      <c r="D64" t="s">
        <v>154</v>
      </c>
      <c r="E64" t="s">
        <v>154</v>
      </c>
      <c r="F64" s="46" t="str">
        <f t="shared" si="1"/>
        <v>Spacer: M42 (f/f) 11 mm [11 mm] / Fem M42-Fem M42</v>
      </c>
      <c r="G64" s="32" t="s">
        <v>256</v>
      </c>
    </row>
    <row r="65" spans="1:6" x14ac:dyDescent="0.35">
      <c r="A65" t="s">
        <v>248</v>
      </c>
      <c r="B65">
        <v>21</v>
      </c>
      <c r="C65" t="s">
        <v>230</v>
      </c>
      <c r="D65" t="s">
        <v>121</v>
      </c>
      <c r="E65" t="s">
        <v>154</v>
      </c>
      <c r="F65" s="46" t="str">
        <f t="shared" si="1"/>
        <v>Spacer: M42  (m/f) - 21L [21 mm] / Male M42-Fem M42</v>
      </c>
    </row>
    <row r="66" spans="1:6" x14ac:dyDescent="0.35">
      <c r="A66" t="s">
        <v>249</v>
      </c>
      <c r="B66">
        <v>12</v>
      </c>
      <c r="C66" t="s">
        <v>230</v>
      </c>
      <c r="D66" t="s">
        <v>121</v>
      </c>
      <c r="E66" t="s">
        <v>154</v>
      </c>
      <c r="F66" s="46" t="str">
        <f t="shared" ref="F66:F97" si="2" xml:space="preserve"> C66 &amp; ": " &amp; A66 &amp; " [" &amp; B66 &amp; " mm] / " &amp; D66 &amp; "-" &amp; E66</f>
        <v>Spacer: M42  (m/f) 12 mm [12 mm] / Male M42-Fem M42</v>
      </c>
    </row>
    <row r="67" spans="1:6" x14ac:dyDescent="0.35">
      <c r="A67" t="s">
        <v>250</v>
      </c>
      <c r="B67">
        <v>30</v>
      </c>
      <c r="C67" t="s">
        <v>230</v>
      </c>
      <c r="D67" t="s">
        <v>121</v>
      </c>
      <c r="E67" t="s">
        <v>154</v>
      </c>
      <c r="F67" s="46" t="str">
        <f t="shared" si="2"/>
        <v>Spacer: M42  (m/f) 30 mm [30 mm] / Male M42-Fem M42</v>
      </c>
    </row>
    <row r="68" spans="1:6" x14ac:dyDescent="0.35">
      <c r="A68" t="s">
        <v>251</v>
      </c>
      <c r="B68">
        <v>7.6</v>
      </c>
      <c r="C68" t="s">
        <v>230</v>
      </c>
      <c r="D68" t="s">
        <v>121</v>
      </c>
      <c r="E68" t="s">
        <v>154</v>
      </c>
      <c r="F68" s="46" t="str">
        <f t="shared" si="2"/>
        <v>Spacer: M42  (m/f) 7.5 mm [7.6 mm] / Male M42-Fem M42</v>
      </c>
    </row>
    <row r="69" spans="1:6" x14ac:dyDescent="0.35">
      <c r="A69" t="s">
        <v>252</v>
      </c>
      <c r="B69">
        <v>11.5</v>
      </c>
      <c r="C69" t="s">
        <v>230</v>
      </c>
      <c r="D69" t="s">
        <v>121</v>
      </c>
      <c r="E69" t="s">
        <v>154</v>
      </c>
      <c r="F69" s="46" t="str">
        <f t="shared" si="2"/>
        <v>Spacer: M42  (m/f) textured 11.5 [11.5 mm] / Male M42-Fem M42</v>
      </c>
    </row>
    <row r="70" spans="1:6" x14ac:dyDescent="0.35">
      <c r="A70" t="s">
        <v>253</v>
      </c>
      <c r="B70">
        <v>24.5</v>
      </c>
      <c r="C70" t="s">
        <v>230</v>
      </c>
      <c r="D70" t="s">
        <v>121</v>
      </c>
      <c r="E70" t="s">
        <v>154</v>
      </c>
      <c r="F70" s="46" t="str">
        <f t="shared" si="2"/>
        <v>Spacer: M42  (m/f) textured 24.5 [24.5 mm] / Male M42-Fem M42</v>
      </c>
    </row>
    <row r="71" spans="1:6" x14ac:dyDescent="0.35">
      <c r="A71" t="s">
        <v>254</v>
      </c>
      <c r="B71">
        <v>6</v>
      </c>
      <c r="C71" t="s">
        <v>230</v>
      </c>
      <c r="D71" t="s">
        <v>121</v>
      </c>
      <c r="E71" t="s">
        <v>154</v>
      </c>
      <c r="F71" s="46" t="str">
        <f t="shared" si="2"/>
        <v>Spacer: M42  (m/f) textured 6 [6 mm] / Male M42-Fem M42</v>
      </c>
    </row>
    <row r="72" spans="1:6" x14ac:dyDescent="0.35">
      <c r="A72" t="s">
        <v>231</v>
      </c>
      <c r="B72">
        <v>20</v>
      </c>
      <c r="C72" t="s">
        <v>230</v>
      </c>
      <c r="D72" t="s">
        <v>137</v>
      </c>
      <c r="E72" t="s">
        <v>127</v>
      </c>
      <c r="F72" s="46" t="str">
        <f t="shared" si="2"/>
        <v>Spacer: Blue Fireball M48 spacer 20mm [20 mm] / Male M48-Fem M48</v>
      </c>
    </row>
    <row r="73" spans="1:6" x14ac:dyDescent="0.35">
      <c r="A73" t="s">
        <v>232</v>
      </c>
      <c r="B73">
        <v>3</v>
      </c>
      <c r="C73" t="s">
        <v>230</v>
      </c>
      <c r="D73" t="s">
        <v>137</v>
      </c>
      <c r="E73" t="s">
        <v>127</v>
      </c>
      <c r="F73" s="46" t="str">
        <f t="shared" si="2"/>
        <v>Spacer: Blue Fireball M48 spacer 3 mm [3 mm] / Male M48-Fem M48</v>
      </c>
    </row>
    <row r="74" spans="1:6" x14ac:dyDescent="0.35">
      <c r="A74" t="s">
        <v>233</v>
      </c>
      <c r="B74">
        <v>4</v>
      </c>
      <c r="C74" t="s">
        <v>230</v>
      </c>
      <c r="D74" t="s">
        <v>137</v>
      </c>
      <c r="E74" t="s">
        <v>127</v>
      </c>
      <c r="F74" s="46" t="str">
        <f t="shared" si="2"/>
        <v>Spacer: Blue Fireball M48 spacer 4 mm [4 mm] / Male M48-Fem M48</v>
      </c>
    </row>
    <row r="75" spans="1:6" x14ac:dyDescent="0.35">
      <c r="A75" t="s">
        <v>234</v>
      </c>
      <c r="B75">
        <v>5</v>
      </c>
      <c r="C75" t="s">
        <v>230</v>
      </c>
      <c r="D75" t="s">
        <v>137</v>
      </c>
      <c r="E75" t="s">
        <v>127</v>
      </c>
      <c r="F75" s="46" t="str">
        <f t="shared" si="2"/>
        <v>Spacer: Blue Fireball M48 spacer 5 mm [5 mm] / Male M48-Fem M48</v>
      </c>
    </row>
    <row r="76" spans="1:6" x14ac:dyDescent="0.35">
      <c r="A76" t="s">
        <v>235</v>
      </c>
      <c r="B76">
        <v>6</v>
      </c>
      <c r="C76" t="s">
        <v>230</v>
      </c>
      <c r="D76" t="s">
        <v>137</v>
      </c>
      <c r="E76" t="s">
        <v>127</v>
      </c>
      <c r="F76" s="46" t="str">
        <f t="shared" si="2"/>
        <v>Spacer: Blue Fireball M48 spacer 6mm [6 mm] / Male M48-Fem M48</v>
      </c>
    </row>
    <row r="77" spans="1:6" x14ac:dyDescent="0.35">
      <c r="A77" t="s">
        <v>236</v>
      </c>
      <c r="B77">
        <v>7.5</v>
      </c>
      <c r="C77" t="s">
        <v>230</v>
      </c>
      <c r="D77" t="s">
        <v>137</v>
      </c>
      <c r="E77" t="s">
        <v>127</v>
      </c>
      <c r="F77" s="46" t="str">
        <f t="shared" si="2"/>
        <v>Spacer: Blue Fireball M48 spacer 7.5 mm [7.5 mm] / Male M48-Fem M48</v>
      </c>
    </row>
    <row r="78" spans="1:6" x14ac:dyDescent="0.35">
      <c r="A78" t="s">
        <v>237</v>
      </c>
      <c r="B78">
        <v>10</v>
      </c>
      <c r="C78" t="s">
        <v>230</v>
      </c>
      <c r="D78" t="s">
        <v>137</v>
      </c>
      <c r="E78" t="s">
        <v>127</v>
      </c>
      <c r="F78" s="46" t="str">
        <f t="shared" si="2"/>
        <v>Spacer: Blue Fireball M48 spacer 9-14 mm variable [10 mm] / Male M48-Fem M48</v>
      </c>
    </row>
    <row r="79" spans="1:6" x14ac:dyDescent="0.35">
      <c r="A79" t="s">
        <v>257</v>
      </c>
      <c r="B79">
        <v>11.6</v>
      </c>
      <c r="C79" t="s">
        <v>230</v>
      </c>
      <c r="D79" t="s">
        <v>137</v>
      </c>
      <c r="E79" t="s">
        <v>127</v>
      </c>
      <c r="F79" s="46" t="str">
        <f t="shared" si="2"/>
        <v>Spacer: M48  (m/f) textured 11.5 [11.6 mm] / Male M48-Fem M48</v>
      </c>
    </row>
    <row r="80" spans="1:6" x14ac:dyDescent="0.35">
      <c r="A80" t="s">
        <v>229</v>
      </c>
      <c r="B80">
        <v>0</v>
      </c>
      <c r="C80" t="s">
        <v>230</v>
      </c>
      <c r="D80" t="s">
        <v>120</v>
      </c>
      <c r="E80" t="s">
        <v>134</v>
      </c>
      <c r="F80" s="46" t="str">
        <f t="shared" si="2"/>
        <v>Spacer: Baader Click Lock [0 mm] / Male M54-2 inch</v>
      </c>
    </row>
    <row r="81" spans="1:8" x14ac:dyDescent="0.35">
      <c r="A81" t="s">
        <v>238</v>
      </c>
      <c r="B81">
        <v>4</v>
      </c>
      <c r="C81" t="s">
        <v>230</v>
      </c>
      <c r="D81" t="s">
        <v>120</v>
      </c>
      <c r="E81" t="s">
        <v>168</v>
      </c>
      <c r="F81" s="46" t="str">
        <f t="shared" si="2"/>
        <v>Spacer: Blue Fireball M54 Spacer 4 mm [4 mm] / Male M54-Fem M54</v>
      </c>
    </row>
    <row r="82" spans="1:8" x14ac:dyDescent="0.35">
      <c r="A82" t="s">
        <v>239</v>
      </c>
      <c r="B82">
        <v>5</v>
      </c>
      <c r="C82" t="s">
        <v>230</v>
      </c>
      <c r="D82" t="s">
        <v>120</v>
      </c>
      <c r="E82" t="s">
        <v>168</v>
      </c>
      <c r="F82" s="46" t="str">
        <f t="shared" si="2"/>
        <v>Spacer: Blue Fireball M54 Spacer 5 mm [5 mm] / Male M54-Fem M54</v>
      </c>
    </row>
    <row r="83" spans="1:8" x14ac:dyDescent="0.35">
      <c r="A83" t="s">
        <v>240</v>
      </c>
      <c r="B83">
        <v>6</v>
      </c>
      <c r="C83" t="s">
        <v>230</v>
      </c>
      <c r="D83" t="s">
        <v>120</v>
      </c>
      <c r="E83" t="s">
        <v>168</v>
      </c>
      <c r="F83" s="46" t="str">
        <f t="shared" si="2"/>
        <v>Spacer: Blue Fireball M54 Spacer 6 mm [6 mm] / Male M54-Fem M54</v>
      </c>
    </row>
    <row r="84" spans="1:8" x14ac:dyDescent="0.35">
      <c r="A84" t="s">
        <v>241</v>
      </c>
      <c r="B84">
        <v>7</v>
      </c>
      <c r="C84" t="s">
        <v>230</v>
      </c>
      <c r="D84" t="s">
        <v>120</v>
      </c>
      <c r="E84" t="s">
        <v>168</v>
      </c>
      <c r="F84" s="46" t="str">
        <f t="shared" si="2"/>
        <v>Spacer: Blue Fireball M54 Spacer 7 mm [7 mm] / Male M54-Fem M54</v>
      </c>
    </row>
    <row r="85" spans="1:8" x14ac:dyDescent="0.35">
      <c r="A85" t="s">
        <v>242</v>
      </c>
      <c r="B85">
        <v>8</v>
      </c>
      <c r="C85" t="s">
        <v>230</v>
      </c>
      <c r="D85" t="s">
        <v>120</v>
      </c>
      <c r="E85" t="s">
        <v>168</v>
      </c>
      <c r="F85" s="46" t="str">
        <f t="shared" si="2"/>
        <v>Spacer: Blue Fireball M54M spacer 8mm [8 mm] / Male M54-Fem M54</v>
      </c>
    </row>
    <row r="86" spans="1:8" x14ac:dyDescent="0.35">
      <c r="A86" t="s">
        <v>243</v>
      </c>
      <c r="B86">
        <v>9</v>
      </c>
      <c r="C86" t="s">
        <v>230</v>
      </c>
      <c r="D86" t="s">
        <v>120</v>
      </c>
      <c r="E86" t="s">
        <v>168</v>
      </c>
      <c r="F86" s="46" t="str">
        <f t="shared" si="2"/>
        <v>Spacer: Blue Fireball M54M spacer 9mm [9 mm] / Male M54-Fem M54</v>
      </c>
      <c r="H86" s="3" t="s">
        <v>244</v>
      </c>
    </row>
    <row r="87" spans="1:8" x14ac:dyDescent="0.35">
      <c r="A87" t="s">
        <v>258</v>
      </c>
      <c r="B87">
        <v>25.54</v>
      </c>
      <c r="C87" t="s">
        <v>230</v>
      </c>
      <c r="D87" t="s">
        <v>131</v>
      </c>
      <c r="E87" t="s">
        <v>178</v>
      </c>
      <c r="F87" s="46" t="str">
        <f t="shared" si="2"/>
        <v>Spacer: Moonlight M64 Spacer 25.54 mm [25.54 mm] / Male M64-Fem M64</v>
      </c>
    </row>
    <row r="88" spans="1:8" x14ac:dyDescent="0.35">
      <c r="A88" t="s">
        <v>259</v>
      </c>
      <c r="B88">
        <v>6.4</v>
      </c>
      <c r="C88" t="s">
        <v>230</v>
      </c>
      <c r="D88" t="s">
        <v>131</v>
      </c>
      <c r="E88" t="s">
        <v>178</v>
      </c>
      <c r="F88" s="46" t="str">
        <f t="shared" si="2"/>
        <v>Spacer: Moonlight M64 Spacer 6.4 mm [6.4 mm] / Male M64-Fem M64</v>
      </c>
    </row>
    <row r="89" spans="1:8" x14ac:dyDescent="0.35">
      <c r="A89" t="s">
        <v>245</v>
      </c>
      <c r="B89">
        <v>91</v>
      </c>
      <c r="C89" t="s">
        <v>230</v>
      </c>
      <c r="D89" t="s">
        <v>177</v>
      </c>
      <c r="E89" t="s">
        <v>137</v>
      </c>
      <c r="F89" s="46" t="str">
        <f t="shared" si="2"/>
        <v>Spacer: Celestron SCT-M48 wide boar T adapter [91 mm] / SCT Thread-Male M48</v>
      </c>
    </row>
    <row r="90" spans="1:8" x14ac:dyDescent="0.35">
      <c r="A90" t="s">
        <v>246</v>
      </c>
      <c r="B90">
        <v>12.7</v>
      </c>
      <c r="C90" t="s">
        <v>230</v>
      </c>
      <c r="D90" t="s">
        <v>177</v>
      </c>
      <c r="E90" t="s">
        <v>247</v>
      </c>
      <c r="F90" s="46" t="str">
        <f t="shared" si="2"/>
        <v>Spacer: Celestron SCT-Visual Back [12.7 mm] / SCT Thread-1.25 inch</v>
      </c>
    </row>
    <row r="91" spans="1:8" x14ac:dyDescent="0.35">
      <c r="A91" t="s">
        <v>262</v>
      </c>
      <c r="B91">
        <v>2</v>
      </c>
      <c r="C91" t="s">
        <v>263</v>
      </c>
      <c r="D91" t="s">
        <v>127</v>
      </c>
      <c r="E91" t="s">
        <v>120</v>
      </c>
      <c r="F91" s="46" t="str">
        <f t="shared" si="2"/>
        <v>Thread Converter: M48 to M54 (f/m) [2 mm] / Fem M48-Male M54</v>
      </c>
      <c r="H91" t="s">
        <v>303</v>
      </c>
    </row>
    <row r="92" spans="1:8" x14ac:dyDescent="0.35">
      <c r="A92" t="s">
        <v>262</v>
      </c>
      <c r="B92">
        <v>0</v>
      </c>
      <c r="C92" t="s">
        <v>263</v>
      </c>
      <c r="D92" t="s">
        <v>127</v>
      </c>
      <c r="E92" t="s">
        <v>120</v>
      </c>
      <c r="F92" s="46" t="str">
        <f t="shared" si="2"/>
        <v>Thread Converter: M48 to M54 (f/m) [0 mm] / Fem M48-Male M54</v>
      </c>
    </row>
    <row r="93" spans="1:8" x14ac:dyDescent="0.35">
      <c r="A93" t="s">
        <v>269</v>
      </c>
      <c r="B93">
        <v>5</v>
      </c>
      <c r="C93" t="s">
        <v>265</v>
      </c>
      <c r="D93" t="s">
        <v>154</v>
      </c>
      <c r="E93" t="s">
        <v>152</v>
      </c>
      <c r="F93" s="46" t="str">
        <f t="shared" si="2"/>
        <v>Tilt Plate: ZWO Tilt Plate (M42) [5 mm] / Fem M42-Screw Plate</v>
      </c>
    </row>
    <row r="94" spans="1:8" x14ac:dyDescent="0.35">
      <c r="A94" t="s">
        <v>264</v>
      </c>
      <c r="B94">
        <v>17.3</v>
      </c>
      <c r="C94" t="s">
        <v>265</v>
      </c>
      <c r="D94" t="s">
        <v>137</v>
      </c>
      <c r="E94" t="s">
        <v>127</v>
      </c>
      <c r="F94" s="46" t="str">
        <f t="shared" si="2"/>
        <v>Tilt Plate: Gerd Neumann Tilt Plate [17.3 mm] / Male M48-Fem M48</v>
      </c>
      <c r="H94" s="3" t="s">
        <v>266</v>
      </c>
    </row>
    <row r="95" spans="1:8" x14ac:dyDescent="0.35">
      <c r="A95" t="s">
        <v>267</v>
      </c>
      <c r="B95">
        <v>13</v>
      </c>
      <c r="C95" t="s">
        <v>265</v>
      </c>
      <c r="D95" t="s">
        <v>120</v>
      </c>
      <c r="E95" t="s">
        <v>168</v>
      </c>
      <c r="F95" s="46" t="str">
        <f t="shared" si="2"/>
        <v>Tilt Plate: Hercules M54 TiltPlate [13 mm] / Male M54-Fem M54</v>
      </c>
    </row>
    <row r="96" spans="1:8" x14ac:dyDescent="0.35">
      <c r="A96" t="s">
        <v>268</v>
      </c>
      <c r="B96">
        <f>CONVERT(0.8,"in","mm")</f>
        <v>20.32</v>
      </c>
      <c r="C96" t="s">
        <v>265</v>
      </c>
      <c r="D96" t="s">
        <v>131</v>
      </c>
      <c r="E96" t="s">
        <v>178</v>
      </c>
      <c r="F96" s="46" t="str">
        <f t="shared" si="2"/>
        <v>Tilt Plate: Moonlight Camera Tilt Plate Sidewinder [20.32 mm] / Male M64-Fem M64</v>
      </c>
      <c r="H96" s="3" t="s">
        <v>132</v>
      </c>
    </row>
    <row r="97" spans="1:6" x14ac:dyDescent="0.35">
      <c r="A97" t="s">
        <v>270</v>
      </c>
      <c r="B97">
        <v>9</v>
      </c>
      <c r="C97" t="s">
        <v>271</v>
      </c>
      <c r="D97" t="s">
        <v>127</v>
      </c>
      <c r="E97" t="s">
        <v>146</v>
      </c>
      <c r="F97" s="46" t="str">
        <f t="shared" si="2"/>
        <v>Tmount: Baader T-ring Adapter for ER mount (M48F) [9 mm] / Fem M48-RF Lens</v>
      </c>
    </row>
    <row r="98" spans="1:6" x14ac:dyDescent="0.35">
      <c r="A98" t="s">
        <v>272</v>
      </c>
      <c r="B98">
        <v>11</v>
      </c>
      <c r="C98" t="s">
        <v>271</v>
      </c>
      <c r="D98" t="s">
        <v>127</v>
      </c>
      <c r="E98" t="s">
        <v>273</v>
      </c>
      <c r="F98" s="46" t="str">
        <f t="shared" ref="F98:F129" si="3" xml:space="preserve"> C98 &amp; ": " &amp; A98 &amp; " [" &amp; B98 &amp; " mm] / " &amp; D98 &amp; "-" &amp; E98</f>
        <v>Tmount: T-ring Adapter for EF mount (M48F) [11 mm] / Fem M48-EF lens</v>
      </c>
    </row>
    <row r="99" spans="1:6" x14ac:dyDescent="0.35">
      <c r="F99" s="46" t="str">
        <f t="shared" si="3"/>
        <v>:  [ mm] / -</v>
      </c>
    </row>
    <row r="100" spans="1:6" x14ac:dyDescent="0.35">
      <c r="F100" s="46" t="str">
        <f t="shared" si="3"/>
        <v>:  [ mm] / -</v>
      </c>
    </row>
    <row r="101" spans="1:6" x14ac:dyDescent="0.35">
      <c r="F101" s="46" t="str">
        <f t="shared" si="3"/>
        <v>:  [ mm] / -</v>
      </c>
    </row>
    <row r="102" spans="1:6" x14ac:dyDescent="0.35">
      <c r="F102" s="46" t="str">
        <f t="shared" si="3"/>
        <v>:  [ mm] / -</v>
      </c>
    </row>
    <row r="103" spans="1:6" x14ac:dyDescent="0.35">
      <c r="F103" s="46" t="str">
        <f t="shared" si="3"/>
        <v>:  [ mm] / -</v>
      </c>
    </row>
    <row r="104" spans="1:6" x14ac:dyDescent="0.35">
      <c r="F104" s="46" t="str">
        <f t="shared" si="3"/>
        <v>:  [ mm] / -</v>
      </c>
    </row>
    <row r="105" spans="1:6" x14ac:dyDescent="0.35">
      <c r="F105" s="46" t="str">
        <f t="shared" si="3"/>
        <v>:  [ mm] / -</v>
      </c>
    </row>
    <row r="106" spans="1:6" x14ac:dyDescent="0.35">
      <c r="F106" s="46" t="str">
        <f t="shared" si="3"/>
        <v>:  [ mm] / -</v>
      </c>
    </row>
    <row r="107" spans="1:6" x14ac:dyDescent="0.35">
      <c r="F107" s="46" t="str">
        <f t="shared" si="3"/>
        <v>:  [ mm] / -</v>
      </c>
    </row>
    <row r="108" spans="1:6" x14ac:dyDescent="0.35">
      <c r="F108" s="46" t="str">
        <f t="shared" si="3"/>
        <v>:  [ mm] / -</v>
      </c>
    </row>
    <row r="109" spans="1:6" x14ac:dyDescent="0.35">
      <c r="F109" s="46" t="str">
        <f t="shared" si="3"/>
        <v>:  [ mm] / -</v>
      </c>
    </row>
    <row r="110" spans="1:6" x14ac:dyDescent="0.35">
      <c r="F110" s="46" t="str">
        <f t="shared" si="3"/>
        <v>:  [ mm] / -</v>
      </c>
    </row>
    <row r="111" spans="1:6" x14ac:dyDescent="0.35">
      <c r="F111" s="46" t="str">
        <f t="shared" si="3"/>
        <v>:  [ mm] / -</v>
      </c>
    </row>
    <row r="112" spans="1:6" x14ac:dyDescent="0.35">
      <c r="F112" s="46" t="str">
        <f t="shared" si="3"/>
        <v>:  [ mm] / -</v>
      </c>
    </row>
    <row r="113" spans="6:6" x14ac:dyDescent="0.35">
      <c r="F113" s="46" t="str">
        <f t="shared" si="3"/>
        <v>:  [ mm] / -</v>
      </c>
    </row>
    <row r="114" spans="6:6" x14ac:dyDescent="0.35">
      <c r="F114" s="46" t="str">
        <f t="shared" si="3"/>
        <v>:  [ mm] / -</v>
      </c>
    </row>
    <row r="115" spans="6:6" x14ac:dyDescent="0.35">
      <c r="F115" s="46" t="str">
        <f t="shared" si="3"/>
        <v>:  [ mm] / -</v>
      </c>
    </row>
    <row r="116" spans="6:6" x14ac:dyDescent="0.35">
      <c r="F116" s="46" t="str">
        <f t="shared" si="3"/>
        <v>:  [ mm] / -</v>
      </c>
    </row>
    <row r="117" spans="6:6" x14ac:dyDescent="0.35">
      <c r="F117" s="46" t="str">
        <f t="shared" si="3"/>
        <v>:  [ mm] / -</v>
      </c>
    </row>
    <row r="118" spans="6:6" x14ac:dyDescent="0.35">
      <c r="F118" s="46" t="str">
        <f t="shared" si="3"/>
        <v>:  [ mm] / -</v>
      </c>
    </row>
    <row r="119" spans="6:6" x14ac:dyDescent="0.35">
      <c r="F119" s="46" t="str">
        <f t="shared" si="3"/>
        <v>:  [ mm] / -</v>
      </c>
    </row>
    <row r="120" spans="6:6" x14ac:dyDescent="0.35">
      <c r="F120" s="46" t="str">
        <f t="shared" si="3"/>
        <v>:  [ mm] / -</v>
      </c>
    </row>
    <row r="121" spans="6:6" x14ac:dyDescent="0.35">
      <c r="F121" s="46" t="str">
        <f t="shared" si="3"/>
        <v>:  [ mm] / -</v>
      </c>
    </row>
    <row r="122" spans="6:6" x14ac:dyDescent="0.35">
      <c r="F122" s="46" t="str">
        <f t="shared" si="3"/>
        <v>:  [ mm] / -</v>
      </c>
    </row>
    <row r="123" spans="6:6" x14ac:dyDescent="0.35">
      <c r="F123" s="46" t="str">
        <f t="shared" si="3"/>
        <v>:  [ mm] / -</v>
      </c>
    </row>
    <row r="124" spans="6:6" x14ac:dyDescent="0.35">
      <c r="F124" s="46" t="str">
        <f t="shared" si="3"/>
        <v>:  [ mm] / -</v>
      </c>
    </row>
    <row r="125" spans="6:6" x14ac:dyDescent="0.35">
      <c r="F125" s="46" t="str">
        <f t="shared" si="3"/>
        <v>:  [ mm] / -</v>
      </c>
    </row>
    <row r="126" spans="6:6" x14ac:dyDescent="0.35">
      <c r="F126" s="46" t="str">
        <f t="shared" si="3"/>
        <v>:  [ mm] / -</v>
      </c>
    </row>
    <row r="127" spans="6:6" x14ac:dyDescent="0.35">
      <c r="F127" s="46" t="str">
        <f t="shared" si="3"/>
        <v>:  [ mm] / -</v>
      </c>
    </row>
    <row r="128" spans="6:6" x14ac:dyDescent="0.35">
      <c r="F128" s="46" t="str">
        <f t="shared" si="3"/>
        <v>:  [ mm] / -</v>
      </c>
    </row>
    <row r="129" spans="6:6" x14ac:dyDescent="0.35">
      <c r="F129" s="46" t="str">
        <f t="shared" si="3"/>
        <v>:  [ mm] / -</v>
      </c>
    </row>
    <row r="130" spans="6:6" x14ac:dyDescent="0.35">
      <c r="F130" s="46" t="str">
        <f t="shared" ref="F130:F150" si="4" xml:space="preserve"> C130 &amp; ": " &amp; A130 &amp; " [" &amp; B130 &amp; " mm] / " &amp; D130 &amp; "-" &amp; E130</f>
        <v>:  [ mm] / -</v>
      </c>
    </row>
    <row r="131" spans="6:6" x14ac:dyDescent="0.35">
      <c r="F131" s="46" t="str">
        <f t="shared" si="4"/>
        <v>:  [ mm] / -</v>
      </c>
    </row>
    <row r="132" spans="6:6" x14ac:dyDescent="0.35">
      <c r="F132" s="46" t="str">
        <f t="shared" si="4"/>
        <v>:  [ mm] / -</v>
      </c>
    </row>
    <row r="133" spans="6:6" x14ac:dyDescent="0.35">
      <c r="F133" s="46" t="str">
        <f t="shared" si="4"/>
        <v>:  [ mm] / -</v>
      </c>
    </row>
    <row r="134" spans="6:6" x14ac:dyDescent="0.35">
      <c r="F134" s="46" t="str">
        <f t="shared" si="4"/>
        <v>:  [ mm] / -</v>
      </c>
    </row>
    <row r="135" spans="6:6" x14ac:dyDescent="0.35">
      <c r="F135" s="46" t="str">
        <f t="shared" si="4"/>
        <v>:  [ mm] / -</v>
      </c>
    </row>
    <row r="136" spans="6:6" x14ac:dyDescent="0.35">
      <c r="F136" s="46" t="str">
        <f t="shared" si="4"/>
        <v>:  [ mm] / -</v>
      </c>
    </row>
    <row r="137" spans="6:6" x14ac:dyDescent="0.35">
      <c r="F137" s="46" t="str">
        <f t="shared" si="4"/>
        <v>:  [ mm] / -</v>
      </c>
    </row>
    <row r="138" spans="6:6" x14ac:dyDescent="0.35">
      <c r="F138" s="46" t="str">
        <f t="shared" si="4"/>
        <v>:  [ mm] / -</v>
      </c>
    </row>
    <row r="139" spans="6:6" x14ac:dyDescent="0.35">
      <c r="F139" s="46" t="str">
        <f t="shared" si="4"/>
        <v>:  [ mm] / -</v>
      </c>
    </row>
    <row r="140" spans="6:6" x14ac:dyDescent="0.35">
      <c r="F140" s="46" t="str">
        <f t="shared" si="4"/>
        <v>:  [ mm] / -</v>
      </c>
    </row>
    <row r="141" spans="6:6" x14ac:dyDescent="0.35">
      <c r="F141" s="46" t="str">
        <f t="shared" si="4"/>
        <v>:  [ mm] / -</v>
      </c>
    </row>
    <row r="142" spans="6:6" x14ac:dyDescent="0.35">
      <c r="F142" s="46" t="str">
        <f t="shared" si="4"/>
        <v>:  [ mm] / -</v>
      </c>
    </row>
    <row r="143" spans="6:6" x14ac:dyDescent="0.35">
      <c r="F143" s="46" t="str">
        <f t="shared" si="4"/>
        <v>:  [ mm] / -</v>
      </c>
    </row>
    <row r="144" spans="6:6" x14ac:dyDescent="0.35">
      <c r="F144" s="46" t="str">
        <f t="shared" si="4"/>
        <v>:  [ mm] / -</v>
      </c>
    </row>
    <row r="145" spans="6:6" x14ac:dyDescent="0.35">
      <c r="F145" s="46" t="str">
        <f t="shared" si="4"/>
        <v>:  [ mm] / -</v>
      </c>
    </row>
    <row r="146" spans="6:6" x14ac:dyDescent="0.35">
      <c r="F146" s="46" t="str">
        <f t="shared" si="4"/>
        <v>:  [ mm] / -</v>
      </c>
    </row>
    <row r="147" spans="6:6" x14ac:dyDescent="0.35">
      <c r="F147" s="46" t="str">
        <f t="shared" si="4"/>
        <v>:  [ mm] / -</v>
      </c>
    </row>
    <row r="148" spans="6:6" x14ac:dyDescent="0.35">
      <c r="F148" s="46" t="str">
        <f t="shared" si="4"/>
        <v>:  [ mm] / -</v>
      </c>
    </row>
    <row r="149" spans="6:6" x14ac:dyDescent="0.35">
      <c r="F149" s="46" t="str">
        <f t="shared" si="4"/>
        <v>:  [ mm] / -</v>
      </c>
    </row>
    <row r="150" spans="6:6" x14ac:dyDescent="0.35">
      <c r="F150" s="46" t="str">
        <f t="shared" si="4"/>
        <v>:  [ mm] / -</v>
      </c>
    </row>
  </sheetData>
  <autoFilter ref="A1:H150" xr:uid="{78E0CE67-5BC0-47BB-AAC9-975D59219EB9}">
    <sortState xmlns:xlrd2="http://schemas.microsoft.com/office/spreadsheetml/2017/richdata2" ref="A2:H150">
      <sortCondition ref="C1:C150"/>
    </sortState>
  </autoFilter>
  <sortState xmlns:xlrd2="http://schemas.microsoft.com/office/spreadsheetml/2017/richdata2" ref="A2:H97">
    <sortCondition ref="C2:C97"/>
    <sortCondition ref="A2:A97"/>
  </sortState>
  <dataValidations count="1">
    <dataValidation allowBlank="1" showInputMessage="1" showErrorMessage="1" promptTitle="Optical Length" prompt="units: mm" sqref="B1:B1048576" xr:uid="{E969A798-CA77-4D5C-9D87-66ECB503822B}"/>
  </dataValidations>
  <hyperlinks>
    <hyperlink ref="H86" r:id="rId1" display="https://agenaastro.com/blue-fireball-m54x0-75-spacer-ring-with-9mm-extension.html" xr:uid="{DCED0F7B-9AEB-4FF4-A82A-0767D3F52276}"/>
    <hyperlink ref="H94" r:id="rId2" display="https://www.gerdneumann.net/english/astrofotografie-parts-astrophotography/ctu-camera-tilting-unit.html" xr:uid="{D2A64E27-849D-484F-9FCF-1AD6E1AFC70C}"/>
    <hyperlink ref="H96" r:id="rId3" display="https://focuser.com/products.php" xr:uid="{897270CD-4F76-4134-A74E-02CE7DC62C05}"/>
    <hyperlink ref="H13" r:id="rId4" display="https://focuser.com/products.php" xr:uid="{20D494C5-0DA1-40A1-ADCB-F149F7AAF1D0}"/>
    <hyperlink ref="H31" r:id="rId5" display="https://focuser.com/products.php" xr:uid="{A2E60EDC-D19D-43D3-972F-D26FFD5CED54}"/>
    <hyperlink ref="H44" r:id="rId6" display="https://www.highpointscientific.com/baader-planetarium-rowe-coma-corrector-for-newtonians-triplet-design-long-back-focus-rcc-i" xr:uid="{3F708C7A-E6E3-4002-898C-E7B261F534F4}"/>
    <hyperlink ref="H47" r:id="rId7" display="https://starizona.com/products/starizona-nexus-0-75x-newtonian-focal-reducer-coma-corrector" xr:uid="{C5BC4F51-9C2D-472B-B58A-5A3AE138DFD4}"/>
    <hyperlink ref="H60" r:id="rId8" display="https://agenaastro.com/blue-fireball-2-pc-fine-tuning-spacer-ring-set-for-m54-threads-s-set6.html" xr:uid="{DC202530-DFC7-4EFC-B024-8990E876F4BF}"/>
    <hyperlink ref="H61" r:id="rId9" display="https://agenaastro.com/blue-fireball-2-pc-fine-tuning-spacer-ring-set-for-m54-threads-s-set6.html" xr:uid="{3D47554E-BB39-4B24-94B2-DCF4F91320A5}"/>
    <hyperlink ref="H52" r:id="rId10" display="https://agenaastro.com/blue-fireball-9-pc-fine-tuning-spacer-ring-set-for-m48-threads-0-1-to-1-0-mm-s-set8.html" xr:uid="{57A15F0D-4BF3-4351-ABF1-357706EB01F9}"/>
    <hyperlink ref="H57" r:id="rId11" display="https://agenaastro.com/blue-fireball-9-pc-fine-tuning-spacer-ring-set-for-m48-threads-0-1-to-1-0-mm-s-set8.html" xr:uid="{A98FC857-5AE1-4272-9941-776CEC8AC28F}"/>
    <hyperlink ref="H58" r:id="rId12" display="https://agenaastro.com/blue-fireball-9-pc-fine-tuning-spacer-ring-set-for-m48-threads-0-1-to-1-0-mm-s-set8.html" xr:uid="{61E4B766-BA89-4C34-9892-AF3F9BA257BE}"/>
    <hyperlink ref="H51" r:id="rId13" display="https://agenaastro.com/blue-fireball-9-pc-fine-tuning-spacer-ring-set-for-m48-threads-0-1-to-1-0-mm-s-set8.html" xr:uid="{0BA67C6C-139A-443D-996F-1D270E1FF203}"/>
    <hyperlink ref="H38" r:id="rId14" display="https://player-one-astronomy.com/product/fhd-oag-max/" xr:uid="{C630A47D-6582-4951-A580-51EFFE5FD7E3}"/>
    <hyperlink ref="H32" r:id="rId15" display="https://www.highpointscientific.com/celestron-off-axis-guider-93648" xr:uid="{5C02E228-8989-4DF8-B95C-063E0D5413D4}"/>
    <hyperlink ref="H33" r:id="rId16" display="https://www.highpointscientific.com/celestron-off-axis-guider-93648" xr:uid="{42EC9AA2-6681-4D74-A7ED-5B8A3107F3A3}"/>
    <hyperlink ref="H34" r:id="rId17" display="https://www.highpointscientific.com/celestron-off-axis-guider-93648" xr:uid="{5FEEC40E-A4FB-4FF1-85E9-98649C4FBCEB}"/>
    <hyperlink ref="H35" r:id="rId18" display="https://www.highpointscientific.com/celestron-off-axis-guider-93648" xr:uid="{03539979-905B-44C9-921F-05296D528E67}"/>
    <hyperlink ref="H42" r:id="rId19" display="https://www.highpointscientific.com/celestron-large-sct-and-edgehd-adapter-v2-for-off-axis-guider-93666" xr:uid="{2B60C623-1419-4505-970E-F004D8FE71E3}"/>
    <hyperlink ref="H28" r:id="rId20" display="https://www.highpointscientific.com/zwo-efw-7-position-filter-wheel-for-36mm-filters-efw-7x36-ii" xr:uid="{71E2B51C-B72F-410F-BB01-64E4BCE67F4D}"/>
    <hyperlink ref="H45" r:id="rId21" display="https://starizona.com/products/hyperstar-c11-v4" xr:uid="{97DD5897-73DF-403B-93BD-1E4DF328D653}"/>
    <hyperlink ref="H48" r:id="rId22" display="https://www.highpointscientific.com/celestron-reducer-lens-7x-edgehd-1100-94241" xr:uid="{040D95BA-00DF-4C03-B10B-658D2675EB0B}"/>
    <hyperlink ref="H26" r:id="rId23" display="https://www.highpointscientific.com/zwo-efw-8-position-filter-wheel-for-1-25-inch-filters-efw-8x1-25" xr:uid="{681BAF9E-8E3B-44C6-8FDF-1D0CA40A8D6E}"/>
    <hyperlink ref="H20" r:id="rId24" display="https://www.highpointscientific.com/zwo-asi174mm-monochrome-mini-astronomy-camera-asi174mini" xr:uid="{17706C95-1A8B-44D7-9A5A-4E88A6B5D063}"/>
    <hyperlink ref="H19" r:id="rId25" display="https://www.highpointscientific.com/zwo-asi120mm-s-super-speed-monochrome-cmos-camera" xr:uid="{46714266-FD51-4801-BCB9-56DA23AC762F}"/>
    <hyperlink ref="H21" r:id="rId26" display="https://www.highpointscientific.com/zwo-asi174mm-usb-3-cmos-monochrome-camera" xr:uid="{5E84897B-52B2-426E-B51B-10F87B0BE16B}"/>
    <hyperlink ref="H12" r:id="rId27" xr:uid="{4D187D7D-8C83-4E8F-A39F-136B23EFC655}"/>
  </hyperlinks>
  <pageMargins left="0.7" right="0.7" top="0.75" bottom="0.75" header="0.3" footer="0.3"/>
  <pageSetup orientation="portrait" r:id="rId28"/>
  <legacyDrawing r:id="rId29"/>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14F61-7D17-4474-9686-AD1E4E60698F}">
  <dimension ref="A1:AV33"/>
  <sheetViews>
    <sheetView zoomScaleNormal="100" workbookViewId="0">
      <pane xSplit="33970" topLeftCell="AZ1"/>
      <selection activeCell="B37" sqref="B37"/>
      <selection pane="topRight" activeCell="AZ32" sqref="AZ32"/>
    </sheetView>
    <sheetView workbookViewId="1"/>
  </sheetViews>
  <sheetFormatPr defaultRowHeight="14.5" x14ac:dyDescent="0.35"/>
  <cols>
    <col min="1" max="1" width="34.08984375" customWidth="1"/>
    <col min="2" max="2" width="39.6328125" customWidth="1"/>
    <col min="3" max="3" width="15" customWidth="1"/>
    <col min="4" max="4" width="32" customWidth="1"/>
    <col min="5" max="5" width="36.453125" customWidth="1"/>
    <col min="7" max="7" width="32" style="7" customWidth="1"/>
    <col min="8" max="8" width="45.54296875" customWidth="1"/>
    <col min="9" max="9" width="8.90625" style="8"/>
    <col min="10" max="10" width="32" style="7" customWidth="1"/>
    <col min="11" max="11" width="45.54296875" customWidth="1"/>
    <col min="12" max="12" width="8.90625" style="8"/>
    <col min="13" max="13" width="32" style="7" customWidth="1"/>
    <col min="14" max="14" width="45.54296875" customWidth="1"/>
    <col min="15" max="15" width="8.90625" style="8"/>
    <col min="16" max="16" width="32" style="7" customWidth="1"/>
    <col min="17" max="17" width="45.54296875" customWidth="1"/>
    <col min="18" max="18" width="8.90625" style="8"/>
    <col min="19" max="19" width="32" style="7" customWidth="1"/>
    <col min="20" max="20" width="45.54296875" customWidth="1"/>
    <col min="21" max="21" width="8.6328125" style="8"/>
    <col min="22" max="22" width="32" style="7" customWidth="1"/>
    <col min="23" max="23" width="45.54296875" customWidth="1"/>
    <col min="24" max="24" width="8.6328125" style="8"/>
    <col min="25" max="25" width="32" style="7" customWidth="1"/>
    <col min="26" max="26" width="45.54296875" customWidth="1"/>
    <col min="27" max="27" width="8.6328125" style="8"/>
    <col min="28" max="28" width="32" style="7" customWidth="1"/>
    <col min="29" max="29" width="45.54296875" customWidth="1"/>
    <col min="30" max="30" width="8.6328125" style="8"/>
    <col min="31" max="31" width="32" style="7" customWidth="1"/>
    <col min="32" max="32" width="45.54296875" customWidth="1"/>
    <col min="33" max="33" width="8.6328125" style="8"/>
    <col min="34" max="34" width="32" style="7" customWidth="1"/>
    <col min="35" max="35" width="49.90625" customWidth="1"/>
    <col min="36" max="36" width="10.36328125" style="8" customWidth="1"/>
    <col min="37" max="37" width="41.26953125" customWidth="1"/>
    <col min="38" max="38" width="43.08984375" customWidth="1"/>
    <col min="40" max="40" width="34.453125" customWidth="1"/>
    <col min="41" max="41" width="47.453125" customWidth="1"/>
    <col min="42" max="42" width="16.6328125" customWidth="1"/>
    <col min="43" max="43" width="33" customWidth="1"/>
    <col min="44" max="44" width="44.08984375" customWidth="1"/>
    <col min="46" max="46" width="39.54296875" customWidth="1"/>
    <col min="47" max="47" width="40.7265625" customWidth="1"/>
  </cols>
  <sheetData>
    <row r="1" spans="1:48" s="1" customFormat="1" x14ac:dyDescent="0.35">
      <c r="A1" s="24" t="s">
        <v>0</v>
      </c>
      <c r="B1" s="98" t="s">
        <v>1</v>
      </c>
      <c r="C1" s="99"/>
      <c r="D1" s="24" t="s">
        <v>0</v>
      </c>
      <c r="E1" s="98" t="s">
        <v>2</v>
      </c>
      <c r="F1" s="99"/>
      <c r="G1" s="25" t="s">
        <v>0</v>
      </c>
      <c r="H1" s="96" t="s">
        <v>3</v>
      </c>
      <c r="I1" s="97"/>
      <c r="J1" s="25" t="s">
        <v>0</v>
      </c>
      <c r="K1" s="96" t="s">
        <v>4</v>
      </c>
      <c r="L1" s="97"/>
      <c r="M1" s="25" t="s">
        <v>0</v>
      </c>
      <c r="N1" s="96" t="s">
        <v>5</v>
      </c>
      <c r="O1" s="97"/>
      <c r="P1" s="27" t="s">
        <v>0</v>
      </c>
      <c r="Q1" s="95" t="s">
        <v>6</v>
      </c>
      <c r="R1" s="103"/>
      <c r="S1" s="27" t="s">
        <v>0</v>
      </c>
      <c r="T1" s="95" t="s">
        <v>7</v>
      </c>
      <c r="U1" s="103"/>
      <c r="V1" s="27" t="s">
        <v>0</v>
      </c>
      <c r="W1" s="95" t="s">
        <v>8</v>
      </c>
      <c r="X1" s="103"/>
      <c r="Y1" s="27" t="s">
        <v>0</v>
      </c>
      <c r="Z1" s="95" t="s">
        <v>9</v>
      </c>
      <c r="AA1" s="103"/>
      <c r="AB1" s="27" t="s">
        <v>0</v>
      </c>
      <c r="AC1" s="95" t="s">
        <v>9</v>
      </c>
      <c r="AD1" s="103"/>
      <c r="AE1" s="27" t="s">
        <v>0</v>
      </c>
      <c r="AF1" s="95" t="s">
        <v>10</v>
      </c>
      <c r="AG1" s="103"/>
      <c r="AH1" s="27" t="s">
        <v>0</v>
      </c>
      <c r="AI1" s="95" t="s">
        <v>11</v>
      </c>
      <c r="AJ1" s="103"/>
      <c r="AK1" s="27" t="s">
        <v>0</v>
      </c>
      <c r="AL1" s="95" t="s">
        <v>12</v>
      </c>
      <c r="AM1" s="103"/>
      <c r="AN1" s="27" t="s">
        <v>0</v>
      </c>
      <c r="AO1" s="95" t="s">
        <v>13</v>
      </c>
      <c r="AP1" s="103"/>
      <c r="AQ1" s="27" t="s">
        <v>0</v>
      </c>
      <c r="AR1" s="95" t="s">
        <v>298</v>
      </c>
      <c r="AS1" s="103"/>
      <c r="AT1" s="27" t="s">
        <v>0</v>
      </c>
      <c r="AU1" s="95" t="s">
        <v>305</v>
      </c>
      <c r="AV1" s="103"/>
    </row>
    <row r="2" spans="1:48" ht="15.5" x14ac:dyDescent="0.35">
      <c r="A2" s="15" t="s">
        <v>14</v>
      </c>
      <c r="B2" s="16" t="s">
        <v>15</v>
      </c>
      <c r="C2" s="17"/>
      <c r="D2" s="15" t="s">
        <v>14</v>
      </c>
      <c r="E2" s="16" t="s">
        <v>16</v>
      </c>
      <c r="F2" s="16"/>
      <c r="G2" s="15" t="s">
        <v>14</v>
      </c>
      <c r="H2" s="16" t="s">
        <v>16</v>
      </c>
      <c r="I2" s="17"/>
      <c r="J2" s="15" t="s">
        <v>14</v>
      </c>
      <c r="K2" s="16" t="s">
        <v>16</v>
      </c>
      <c r="L2" s="17"/>
      <c r="M2" s="15" t="s">
        <v>14</v>
      </c>
      <c r="N2" s="16" t="s">
        <v>16</v>
      </c>
      <c r="O2" s="17"/>
      <c r="P2" s="15" t="s">
        <v>14</v>
      </c>
      <c r="Q2" s="16" t="s">
        <v>17</v>
      </c>
      <c r="R2" s="17"/>
      <c r="S2" s="15" t="s">
        <v>14</v>
      </c>
      <c r="T2" s="16" t="s">
        <v>18</v>
      </c>
      <c r="U2" s="17"/>
      <c r="V2" s="15" t="s">
        <v>14</v>
      </c>
      <c r="W2" s="16" t="s">
        <v>19</v>
      </c>
      <c r="X2" s="17"/>
      <c r="Y2" s="15" t="s">
        <v>14</v>
      </c>
      <c r="Z2" s="16" t="s">
        <v>20</v>
      </c>
      <c r="AA2" s="17"/>
      <c r="AB2" s="15" t="s">
        <v>14</v>
      </c>
      <c r="AC2" s="16" t="s">
        <v>20</v>
      </c>
      <c r="AD2" s="17"/>
      <c r="AE2" s="15" t="s">
        <v>14</v>
      </c>
      <c r="AF2" s="16" t="s">
        <v>21</v>
      </c>
      <c r="AG2" s="17"/>
      <c r="AH2" s="15" t="s">
        <v>14</v>
      </c>
      <c r="AI2" s="16" t="s">
        <v>22</v>
      </c>
      <c r="AJ2" s="17"/>
      <c r="AK2" s="15" t="s">
        <v>14</v>
      </c>
      <c r="AL2" s="16" t="s">
        <v>23</v>
      </c>
      <c r="AM2" s="17"/>
      <c r="AN2" s="15" t="s">
        <v>14</v>
      </c>
      <c r="AO2" s="16"/>
      <c r="AP2" s="17"/>
      <c r="AQ2" s="15" t="s">
        <v>14</v>
      </c>
      <c r="AR2" s="16"/>
      <c r="AS2" s="17"/>
      <c r="AT2" s="15" t="s">
        <v>14</v>
      </c>
      <c r="AU2" s="16"/>
      <c r="AV2" s="17"/>
    </row>
    <row r="3" spans="1:48" ht="15.5" x14ac:dyDescent="0.35">
      <c r="A3" s="15" t="s">
        <v>24</v>
      </c>
      <c r="B3" s="16" t="s">
        <v>25</v>
      </c>
      <c r="C3" s="17"/>
      <c r="D3" s="15" t="s">
        <v>24</v>
      </c>
      <c r="E3" s="16" t="s">
        <v>25</v>
      </c>
      <c r="F3" s="16"/>
      <c r="G3" s="15" t="s">
        <v>24</v>
      </c>
      <c r="H3" s="16" t="s">
        <v>26</v>
      </c>
      <c r="I3" s="17"/>
      <c r="J3" s="15" t="s">
        <v>24</v>
      </c>
      <c r="K3" s="16" t="s">
        <v>26</v>
      </c>
      <c r="L3" s="17"/>
      <c r="M3" s="15" t="s">
        <v>24</v>
      </c>
      <c r="N3" s="16" t="s">
        <v>26</v>
      </c>
      <c r="O3" s="17"/>
      <c r="P3" s="15" t="s">
        <v>24</v>
      </c>
      <c r="Q3" s="16" t="s">
        <v>26</v>
      </c>
      <c r="R3" s="17"/>
      <c r="S3" s="15" t="s">
        <v>24</v>
      </c>
      <c r="T3" s="16" t="s">
        <v>27</v>
      </c>
      <c r="U3" s="17"/>
      <c r="V3" s="15" t="s">
        <v>24</v>
      </c>
      <c r="W3" s="16" t="s">
        <v>27</v>
      </c>
      <c r="X3" s="17"/>
      <c r="Y3" s="15" t="s">
        <v>24</v>
      </c>
      <c r="Z3" s="16" t="s">
        <v>27</v>
      </c>
      <c r="AA3" s="17"/>
      <c r="AB3" s="15" t="s">
        <v>24</v>
      </c>
      <c r="AC3" s="16" t="s">
        <v>27</v>
      </c>
      <c r="AD3" s="17"/>
      <c r="AE3" s="15" t="s">
        <v>24</v>
      </c>
      <c r="AF3" s="16" t="s">
        <v>27</v>
      </c>
      <c r="AG3" s="17"/>
      <c r="AH3" s="15" t="s">
        <v>24</v>
      </c>
      <c r="AI3" s="16" t="s">
        <v>28</v>
      </c>
      <c r="AJ3" s="17"/>
      <c r="AK3" s="15" t="s">
        <v>24</v>
      </c>
      <c r="AL3" s="16" t="s">
        <v>27</v>
      </c>
      <c r="AM3" s="17"/>
      <c r="AN3" s="15" t="s">
        <v>24</v>
      </c>
      <c r="AO3" s="16" t="s">
        <v>27</v>
      </c>
      <c r="AP3" s="17"/>
      <c r="AQ3" s="15" t="s">
        <v>24</v>
      </c>
      <c r="AR3" s="16" t="s">
        <v>27</v>
      </c>
      <c r="AS3" s="17"/>
      <c r="AT3" s="15" t="s">
        <v>24</v>
      </c>
      <c r="AU3" s="16" t="s">
        <v>27</v>
      </c>
      <c r="AV3" s="17"/>
    </row>
    <row r="4" spans="1:48" ht="15.5" x14ac:dyDescent="0.35">
      <c r="A4" s="15" t="s">
        <v>29</v>
      </c>
      <c r="B4" s="23">
        <v>2350</v>
      </c>
      <c r="C4" s="17"/>
      <c r="D4" s="15" t="s">
        <v>29</v>
      </c>
      <c r="E4" s="23">
        <v>2350</v>
      </c>
      <c r="F4" s="16"/>
      <c r="G4" s="15" t="s">
        <v>29</v>
      </c>
      <c r="H4" s="23" t="s">
        <v>30</v>
      </c>
      <c r="I4" s="17"/>
      <c r="J4" s="15" t="s">
        <v>29</v>
      </c>
      <c r="K4" s="23" t="s">
        <v>30</v>
      </c>
      <c r="L4" s="17"/>
      <c r="M4" s="15" t="s">
        <v>29</v>
      </c>
      <c r="N4" s="23" t="s">
        <v>30</v>
      </c>
      <c r="O4" s="17"/>
      <c r="P4" s="15" t="s">
        <v>31</v>
      </c>
      <c r="Q4" s="23" t="s">
        <v>32</v>
      </c>
      <c r="R4" s="17"/>
      <c r="S4" s="15" t="s">
        <v>31</v>
      </c>
      <c r="T4" s="23" t="s">
        <v>33</v>
      </c>
      <c r="U4" s="17"/>
      <c r="V4" s="15" t="s">
        <v>31</v>
      </c>
      <c r="W4" s="23" t="s">
        <v>34</v>
      </c>
      <c r="X4" s="17"/>
      <c r="Y4" s="15" t="s">
        <v>31</v>
      </c>
      <c r="Z4" s="23" t="s">
        <v>35</v>
      </c>
      <c r="AA4" s="17"/>
      <c r="AB4" s="15" t="s">
        <v>31</v>
      </c>
      <c r="AC4" s="23" t="s">
        <v>35</v>
      </c>
      <c r="AD4" s="17"/>
      <c r="AE4" s="15" t="s">
        <v>31</v>
      </c>
      <c r="AF4" s="23" t="s">
        <v>36</v>
      </c>
      <c r="AG4" s="17"/>
      <c r="AH4" s="15" t="s">
        <v>31</v>
      </c>
      <c r="AI4" s="23" t="s">
        <v>27</v>
      </c>
      <c r="AJ4" s="17"/>
      <c r="AK4" s="15" t="s">
        <v>31</v>
      </c>
      <c r="AL4" s="23" t="s">
        <v>33</v>
      </c>
      <c r="AM4" s="17"/>
      <c r="AN4" s="15" t="s">
        <v>31</v>
      </c>
      <c r="AO4" s="23" t="s">
        <v>37</v>
      </c>
      <c r="AP4" s="17"/>
      <c r="AQ4" s="15" t="s">
        <v>31</v>
      </c>
      <c r="AR4" s="23" t="s">
        <v>304</v>
      </c>
      <c r="AS4" s="17"/>
      <c r="AT4" s="15" t="s">
        <v>31</v>
      </c>
      <c r="AU4" s="23" t="s">
        <v>304</v>
      </c>
      <c r="AV4" s="17"/>
    </row>
    <row r="5" spans="1:48" ht="15.5" x14ac:dyDescent="0.35">
      <c r="A5" s="15" t="s">
        <v>38</v>
      </c>
      <c r="B5" s="23">
        <v>0.33</v>
      </c>
      <c r="C5" s="30" t="s">
        <v>39</v>
      </c>
      <c r="D5" s="15" t="s">
        <v>38</v>
      </c>
      <c r="E5" s="23">
        <v>0.33</v>
      </c>
      <c r="F5" s="30" t="s">
        <v>39</v>
      </c>
      <c r="G5" s="15" t="s">
        <v>38</v>
      </c>
      <c r="H5" s="23">
        <v>0.28000000000000003</v>
      </c>
      <c r="I5" s="30" t="s">
        <v>39</v>
      </c>
      <c r="J5" s="15" t="s">
        <v>38</v>
      </c>
      <c r="K5" s="23" t="s">
        <v>40</v>
      </c>
      <c r="L5" s="30" t="s">
        <v>39</v>
      </c>
      <c r="M5" s="15" t="s">
        <v>38</v>
      </c>
      <c r="N5" s="23">
        <v>0.28000000000000003</v>
      </c>
      <c r="O5" s="30" t="s">
        <v>39</v>
      </c>
      <c r="P5" s="15" t="s">
        <v>38</v>
      </c>
      <c r="Q5" s="23">
        <v>0.78</v>
      </c>
      <c r="R5" s="30" t="s">
        <v>39</v>
      </c>
      <c r="S5" s="15" t="s">
        <v>38</v>
      </c>
      <c r="T5" s="23">
        <v>0.78</v>
      </c>
      <c r="U5" s="30" t="s">
        <v>39</v>
      </c>
      <c r="V5" s="15" t="s">
        <v>38</v>
      </c>
      <c r="W5" s="23" t="s">
        <v>41</v>
      </c>
      <c r="X5" s="30" t="s">
        <v>42</v>
      </c>
      <c r="Y5" s="15" t="s">
        <v>38</v>
      </c>
      <c r="Z5" s="23" t="s">
        <v>43</v>
      </c>
      <c r="AA5" s="30" t="s">
        <v>42</v>
      </c>
      <c r="AB5" s="15" t="s">
        <v>38</v>
      </c>
      <c r="AC5" s="23" t="s">
        <v>43</v>
      </c>
      <c r="AD5" s="30" t="s">
        <v>42</v>
      </c>
      <c r="AE5" s="15" t="s">
        <v>38</v>
      </c>
      <c r="AF5" s="23" t="s">
        <v>43</v>
      </c>
      <c r="AG5" s="30" t="s">
        <v>42</v>
      </c>
      <c r="AH5" s="15" t="s">
        <v>38</v>
      </c>
      <c r="AI5" s="23"/>
      <c r="AJ5" s="30"/>
      <c r="AK5" s="15" t="s">
        <v>38</v>
      </c>
      <c r="AL5" s="23">
        <v>0.78</v>
      </c>
      <c r="AM5" s="30" t="s">
        <v>39</v>
      </c>
      <c r="AN5" s="15" t="s">
        <v>38</v>
      </c>
      <c r="AO5" s="23">
        <v>1.72</v>
      </c>
      <c r="AP5" s="30" t="s">
        <v>39</v>
      </c>
      <c r="AQ5" s="15" t="s">
        <v>38</v>
      </c>
      <c r="AR5" s="23">
        <v>1.72</v>
      </c>
      <c r="AS5" s="30" t="s">
        <v>39</v>
      </c>
      <c r="AT5" s="15" t="s">
        <v>38</v>
      </c>
      <c r="AU5" s="23">
        <v>1.29</v>
      </c>
      <c r="AV5" s="30" t="s">
        <v>39</v>
      </c>
    </row>
    <row r="6" spans="1:48" ht="15.5" x14ac:dyDescent="0.35">
      <c r="A6" s="15" t="s">
        <v>44</v>
      </c>
      <c r="B6" s="18">
        <v>146.05000000000001</v>
      </c>
      <c r="C6" s="17"/>
      <c r="D6" s="15" t="s">
        <v>44</v>
      </c>
      <c r="E6" s="18">
        <v>146.05000000000001</v>
      </c>
      <c r="F6" s="16"/>
      <c r="G6" s="15" t="s">
        <v>44</v>
      </c>
      <c r="H6" s="18">
        <v>146.05000000000001</v>
      </c>
      <c r="I6" s="17"/>
      <c r="J6" s="15" t="s">
        <v>44</v>
      </c>
      <c r="K6" s="18">
        <v>146.05000000000001</v>
      </c>
      <c r="L6" s="17"/>
      <c r="M6" s="15" t="s">
        <v>44</v>
      </c>
      <c r="N6" s="18">
        <v>146.05000000000001</v>
      </c>
      <c r="O6" s="17"/>
      <c r="P6" s="15" t="s">
        <v>44</v>
      </c>
      <c r="Q6" s="18">
        <v>92.5</v>
      </c>
      <c r="R6" s="17"/>
      <c r="S6" s="15" t="s">
        <v>44</v>
      </c>
      <c r="T6" s="18">
        <v>55</v>
      </c>
      <c r="U6" s="17"/>
      <c r="V6" s="15" t="s">
        <v>44</v>
      </c>
      <c r="W6" s="18">
        <v>146.05000000000001</v>
      </c>
      <c r="X6" s="17"/>
      <c r="Y6" s="15" t="s">
        <v>44</v>
      </c>
      <c r="Z6" s="18">
        <v>146.05000000000001</v>
      </c>
      <c r="AA6" s="17"/>
      <c r="AB6" s="15" t="s">
        <v>44</v>
      </c>
      <c r="AC6" s="18">
        <v>146.05000000000001</v>
      </c>
      <c r="AD6" s="17"/>
      <c r="AE6" s="15" t="s">
        <v>44</v>
      </c>
      <c r="AF6" s="18">
        <v>146.05000000000001</v>
      </c>
      <c r="AG6" s="17"/>
      <c r="AH6" s="15" t="s">
        <v>44</v>
      </c>
      <c r="AI6" s="18">
        <v>146.05000000000001</v>
      </c>
      <c r="AJ6" s="17"/>
      <c r="AK6" s="15" t="s">
        <v>44</v>
      </c>
      <c r="AL6" s="18">
        <v>55</v>
      </c>
      <c r="AM6" s="17"/>
      <c r="AN6" s="15" t="s">
        <v>44</v>
      </c>
      <c r="AO6" s="18">
        <v>55</v>
      </c>
      <c r="AP6" s="17"/>
      <c r="AQ6" s="15" t="s">
        <v>44</v>
      </c>
      <c r="AR6" s="18">
        <v>55</v>
      </c>
      <c r="AS6" s="17"/>
      <c r="AT6" s="15" t="s">
        <v>44</v>
      </c>
      <c r="AU6" s="18">
        <v>55</v>
      </c>
      <c r="AV6" s="17"/>
    </row>
    <row r="7" spans="1:48" ht="15.5" x14ac:dyDescent="0.35">
      <c r="A7" s="15" t="s">
        <v>45</v>
      </c>
      <c r="B7" s="18">
        <v>1.3</v>
      </c>
      <c r="C7" s="17"/>
      <c r="D7" s="15" t="s">
        <v>45</v>
      </c>
      <c r="E7" s="18">
        <v>1.3</v>
      </c>
      <c r="F7" s="16"/>
      <c r="G7" s="15" t="s">
        <v>45</v>
      </c>
      <c r="H7" s="18">
        <v>1.3</v>
      </c>
      <c r="I7" s="17"/>
      <c r="J7" s="15" t="s">
        <v>45</v>
      </c>
      <c r="K7" s="18">
        <v>1.3</v>
      </c>
      <c r="L7" s="17"/>
      <c r="M7" s="15" t="s">
        <v>45</v>
      </c>
      <c r="N7" s="18">
        <v>1.3</v>
      </c>
      <c r="O7" s="17"/>
      <c r="P7" s="15" t="s">
        <v>45</v>
      </c>
      <c r="Q7" s="18">
        <v>1.3</v>
      </c>
      <c r="R7" s="17"/>
      <c r="S7" s="15" t="s">
        <v>45</v>
      </c>
      <c r="T7" s="18">
        <v>1.3</v>
      </c>
      <c r="U7" s="17"/>
      <c r="V7" s="15" t="s">
        <v>45</v>
      </c>
      <c r="W7" s="18">
        <v>1.3</v>
      </c>
      <c r="X7" s="17"/>
      <c r="Y7" s="15" t="s">
        <v>45</v>
      </c>
      <c r="Z7" s="18">
        <v>1.3</v>
      </c>
      <c r="AA7" s="17"/>
      <c r="AB7" s="15" t="s">
        <v>45</v>
      </c>
      <c r="AC7" s="18">
        <v>1.3</v>
      </c>
      <c r="AD7" s="17"/>
      <c r="AE7" s="15" t="s">
        <v>45</v>
      </c>
      <c r="AF7" s="18">
        <v>0</v>
      </c>
      <c r="AG7" s="17"/>
      <c r="AH7" s="15" t="s">
        <v>45</v>
      </c>
      <c r="AI7" s="18">
        <v>1.5</v>
      </c>
      <c r="AJ7" s="17"/>
      <c r="AK7" s="15" t="s">
        <v>45</v>
      </c>
      <c r="AL7" s="18">
        <v>0</v>
      </c>
      <c r="AM7" s="17"/>
      <c r="AN7" s="15" t="s">
        <v>45</v>
      </c>
      <c r="AO7" s="18">
        <v>0</v>
      </c>
      <c r="AP7" s="17"/>
      <c r="AQ7" s="15" t="s">
        <v>45</v>
      </c>
      <c r="AR7" s="18">
        <v>1</v>
      </c>
      <c r="AS7" s="17"/>
      <c r="AT7" s="15" t="s">
        <v>45</v>
      </c>
      <c r="AU7" s="18">
        <v>1</v>
      </c>
      <c r="AV7" s="17"/>
    </row>
    <row r="8" spans="1:48" ht="15.5" x14ac:dyDescent="0.35">
      <c r="A8" s="15" t="s">
        <v>46</v>
      </c>
      <c r="B8" s="19">
        <f>B6+B7-C26</f>
        <v>-1.4499999999999886</v>
      </c>
      <c r="C8" s="35" t="s">
        <v>47</v>
      </c>
      <c r="D8" s="15" t="s">
        <v>46</v>
      </c>
      <c r="E8" s="19">
        <f>E6+E7-F26</f>
        <v>-16.449999999999989</v>
      </c>
      <c r="F8" s="35" t="s">
        <v>47</v>
      </c>
      <c r="G8" s="15" t="s">
        <v>46</v>
      </c>
      <c r="H8" s="19">
        <f>H6+H7-I26</f>
        <v>-5.7699999999999818</v>
      </c>
      <c r="I8" s="35" t="s">
        <v>47</v>
      </c>
      <c r="J8" s="15" t="s">
        <v>46</v>
      </c>
      <c r="K8" s="19">
        <f>K6+K7-L26</f>
        <v>5.0000000000011369E-2</v>
      </c>
      <c r="L8" s="35" t="s">
        <v>47</v>
      </c>
      <c r="M8" s="15" t="s">
        <v>46</v>
      </c>
      <c r="N8" s="19">
        <f>N6+N7-O26</f>
        <v>-0.44999999999998863</v>
      </c>
      <c r="O8" s="35" t="s">
        <v>47</v>
      </c>
      <c r="P8" s="15" t="s">
        <v>46</v>
      </c>
      <c r="Q8" s="19">
        <f>Q6+Q7-R26</f>
        <v>0</v>
      </c>
      <c r="R8" s="17"/>
      <c r="S8" s="15" t="s">
        <v>46</v>
      </c>
      <c r="T8" s="19">
        <f>T6+T7-U26</f>
        <v>-0.70000000000000284</v>
      </c>
      <c r="U8" s="17"/>
      <c r="V8" s="15" t="s">
        <v>46</v>
      </c>
      <c r="W8" s="19">
        <f>W6+W7-X26</f>
        <v>-26.949999999999989</v>
      </c>
      <c r="X8" s="17"/>
      <c r="Y8" s="15" t="s">
        <v>46</v>
      </c>
      <c r="Z8" s="19">
        <f>Z6+Z7-AA26</f>
        <v>25.050000000000026</v>
      </c>
      <c r="AA8" s="17"/>
      <c r="AB8" s="15" t="s">
        <v>46</v>
      </c>
      <c r="AC8" s="19">
        <f>AC6+AC7-AD26</f>
        <v>118.85000000000002</v>
      </c>
      <c r="AD8" s="17"/>
      <c r="AE8" s="15" t="s">
        <v>46</v>
      </c>
      <c r="AF8" s="19">
        <f>AF6+AF7-AG26</f>
        <v>0.25</v>
      </c>
      <c r="AG8" s="17"/>
      <c r="AH8" s="15" t="s">
        <v>46</v>
      </c>
      <c r="AI8" s="19">
        <f>AI6+AI7-AJ26</f>
        <v>-1.25</v>
      </c>
      <c r="AJ8" s="17"/>
      <c r="AK8" s="15" t="s">
        <v>46</v>
      </c>
      <c r="AL8" s="19">
        <f>AL6+AL7-AM26</f>
        <v>0</v>
      </c>
      <c r="AM8" s="17"/>
      <c r="AN8" s="15" t="s">
        <v>46</v>
      </c>
      <c r="AO8" s="19">
        <f>AO6+AO7-AP26</f>
        <v>0.5</v>
      </c>
      <c r="AP8" s="17"/>
      <c r="AQ8" s="15" t="s">
        <v>46</v>
      </c>
      <c r="AR8" s="19">
        <f>AR6+AR7-AS26</f>
        <v>6</v>
      </c>
      <c r="AS8" s="17"/>
      <c r="AT8" s="15" t="s">
        <v>46</v>
      </c>
      <c r="AU8" s="19">
        <f>AU6+AU7-AV26</f>
        <v>3.5</v>
      </c>
      <c r="AV8" s="17"/>
    </row>
    <row r="9" spans="1:48" x14ac:dyDescent="0.35">
      <c r="A9" s="4" t="s">
        <v>48</v>
      </c>
      <c r="B9" s="5"/>
      <c r="C9" s="6" t="s">
        <v>49</v>
      </c>
      <c r="D9" s="4" t="s">
        <v>48</v>
      </c>
      <c r="E9" s="5"/>
      <c r="F9" s="6" t="s">
        <v>49</v>
      </c>
      <c r="G9" s="4" t="s">
        <v>48</v>
      </c>
      <c r="H9" s="5"/>
      <c r="I9" s="6" t="s">
        <v>49</v>
      </c>
      <c r="J9" s="4" t="s">
        <v>48</v>
      </c>
      <c r="K9" s="5"/>
      <c r="L9" s="6" t="s">
        <v>49</v>
      </c>
      <c r="M9" s="4" t="s">
        <v>48</v>
      </c>
      <c r="N9" s="5"/>
      <c r="O9" s="6" t="s">
        <v>49</v>
      </c>
      <c r="P9" s="4" t="s">
        <v>48</v>
      </c>
      <c r="Q9" s="5"/>
      <c r="R9" s="6" t="s">
        <v>50</v>
      </c>
      <c r="S9" s="4" t="s">
        <v>48</v>
      </c>
      <c r="T9" s="5"/>
      <c r="U9" s="6" t="s">
        <v>50</v>
      </c>
      <c r="V9" s="4" t="s">
        <v>48</v>
      </c>
      <c r="W9" s="5"/>
      <c r="X9" s="6" t="s">
        <v>50</v>
      </c>
      <c r="Y9" s="4" t="s">
        <v>48</v>
      </c>
      <c r="Z9" s="5"/>
      <c r="AA9" s="6" t="s">
        <v>50</v>
      </c>
      <c r="AB9" s="4" t="s">
        <v>48</v>
      </c>
      <c r="AC9" s="5"/>
      <c r="AD9" s="6" t="s">
        <v>50</v>
      </c>
      <c r="AE9" s="4" t="s">
        <v>48</v>
      </c>
      <c r="AF9" s="5"/>
      <c r="AG9" s="6" t="s">
        <v>50</v>
      </c>
      <c r="AH9" s="4" t="s">
        <v>48</v>
      </c>
      <c r="AI9" s="5"/>
      <c r="AJ9" s="6" t="s">
        <v>50</v>
      </c>
      <c r="AK9" s="4" t="s">
        <v>48</v>
      </c>
      <c r="AL9" s="5"/>
      <c r="AM9" s="6" t="s">
        <v>50</v>
      </c>
      <c r="AN9" s="4" t="s">
        <v>48</v>
      </c>
      <c r="AO9" s="5"/>
      <c r="AP9" s="6" t="s">
        <v>50</v>
      </c>
      <c r="AQ9" s="4" t="s">
        <v>48</v>
      </c>
      <c r="AR9" s="5"/>
      <c r="AS9" s="6" t="s">
        <v>50</v>
      </c>
      <c r="AT9" s="4" t="s">
        <v>48</v>
      </c>
      <c r="AU9" s="5"/>
      <c r="AV9" s="6" t="s">
        <v>50</v>
      </c>
    </row>
    <row r="10" spans="1:48" x14ac:dyDescent="0.35">
      <c r="A10" s="83" t="s">
        <v>51</v>
      </c>
      <c r="B10" s="82"/>
      <c r="C10" s="26">
        <f t="shared" ref="C10:C25" si="0">_xlfn.XLOOKUP(A10,Drop_Down_Name,Optical_Length__mm,"")</f>
        <v>38</v>
      </c>
      <c r="D10" s="79" t="s">
        <v>52</v>
      </c>
      <c r="E10" s="80"/>
      <c r="F10" s="26">
        <f t="shared" ref="F10:F25" si="1">_xlfn.XLOOKUP(D10,Drop_Down_Name,Optical_Length__mm,"")</f>
        <v>0</v>
      </c>
      <c r="G10" s="79" t="s">
        <v>53</v>
      </c>
      <c r="H10" s="80"/>
      <c r="I10" s="26">
        <f t="shared" ref="I10:I25" si="2">_xlfn.XLOOKUP(G10,Drop_Down_Name,Optical_Length__mm,"")</f>
        <v>73.8</v>
      </c>
      <c r="J10" s="79" t="s">
        <v>53</v>
      </c>
      <c r="K10" s="80"/>
      <c r="L10" s="26">
        <f t="shared" ref="L10:L12" si="3">_xlfn.XLOOKUP(J10,Drop_Down_Name,Optical_Length__mm,"")</f>
        <v>73.8</v>
      </c>
      <c r="M10" s="79" t="s">
        <v>53</v>
      </c>
      <c r="N10" s="80"/>
      <c r="O10" s="26">
        <f t="shared" ref="O10:O12" si="4">_xlfn.XLOOKUP(M10,Drop_Down_Name,Optical_Length__mm,"")</f>
        <v>73.8</v>
      </c>
      <c r="P10" s="79" t="s">
        <v>54</v>
      </c>
      <c r="Q10" s="80"/>
      <c r="R10" s="26" t="str">
        <f t="shared" ref="R10:R25" si="5">_xlfn.XLOOKUP(P10,Drop_Down_Name,Optical_Length__mm,"")</f>
        <v/>
      </c>
      <c r="S10" s="79"/>
      <c r="T10" s="80"/>
      <c r="U10" s="26">
        <f t="shared" ref="U10:U25" si="6">_xlfn.XLOOKUP(S10,Drop_Down_Name,Optical_Length__mm,"")</f>
        <v>0</v>
      </c>
      <c r="V10" s="79" t="s">
        <v>53</v>
      </c>
      <c r="W10" s="80"/>
      <c r="X10" s="26">
        <f t="shared" ref="X10:X25" si="7">_xlfn.XLOOKUP(V10,Drop_Down_Name,Optical_Length__mm,"")</f>
        <v>73.8</v>
      </c>
      <c r="Y10" s="79" t="s">
        <v>53</v>
      </c>
      <c r="Z10" s="80"/>
      <c r="AA10" s="26">
        <f t="shared" ref="AA10:AA25" si="8">_xlfn.XLOOKUP(Y10,Drop_Down_Name,Optical_Length__mm,"")</f>
        <v>73.8</v>
      </c>
      <c r="AB10" s="79"/>
      <c r="AC10" s="80"/>
      <c r="AD10" s="26">
        <f t="shared" ref="AD10:AD25" si="9">_xlfn.XLOOKUP(AB10,Drop_Down_Name,Optical_Length__mm,"")</f>
        <v>0</v>
      </c>
      <c r="AE10" s="79" t="s">
        <v>52</v>
      </c>
      <c r="AF10" s="80"/>
      <c r="AG10" s="26">
        <f t="shared" ref="AG10:AG25" si="10">_xlfn.XLOOKUP(AE10,Drop_Down_Name,Optical_Length__mm,"")</f>
        <v>0</v>
      </c>
      <c r="AH10" s="79" t="s">
        <v>52</v>
      </c>
      <c r="AI10" s="80"/>
      <c r="AJ10" s="26">
        <f t="shared" ref="AJ10:AJ25" si="11">_xlfn.XLOOKUP(AH10,Drop_Down_Name,Optical_Length__mm,"")</f>
        <v>0</v>
      </c>
      <c r="AK10" s="79"/>
      <c r="AL10" s="80"/>
      <c r="AM10" s="26">
        <f t="shared" ref="AM10:AM25" si="12">_xlfn.XLOOKUP(AK10,Drop_Down_Name,Optical_Length__mm,"")</f>
        <v>0</v>
      </c>
      <c r="AN10" s="79" t="s">
        <v>55</v>
      </c>
      <c r="AO10" s="80"/>
      <c r="AP10" s="26">
        <f t="shared" ref="AP10:AP25" si="13">_xlfn.XLOOKUP(AN10,Drop_Down_Name,Optical_Length__mm,"")</f>
        <v>0</v>
      </c>
      <c r="AQ10" s="79" t="s">
        <v>299</v>
      </c>
      <c r="AR10" s="80"/>
      <c r="AS10" s="26" t="str">
        <f t="shared" ref="AS10:AS25" si="14">_xlfn.XLOOKUP(AQ10,Drop_Down_Name,Optical_Length__mm,"")</f>
        <v/>
      </c>
      <c r="AT10" s="79" t="s">
        <v>299</v>
      </c>
      <c r="AU10" s="80"/>
      <c r="AV10" s="26" t="str">
        <f t="shared" ref="AV10:AV25" si="15">_xlfn.XLOOKUP(AT10,Drop_Down_Name,Optical_Length__mm,"")</f>
        <v/>
      </c>
    </row>
    <row r="11" spans="1:48" x14ac:dyDescent="0.35">
      <c r="A11" s="83" t="s">
        <v>56</v>
      </c>
      <c r="B11" s="82"/>
      <c r="C11" s="26">
        <f t="shared" si="0"/>
        <v>33</v>
      </c>
      <c r="D11" s="79" t="s">
        <v>51</v>
      </c>
      <c r="E11" s="80"/>
      <c r="F11" s="26">
        <f t="shared" si="1"/>
        <v>38</v>
      </c>
      <c r="G11" s="79" t="s">
        <v>57</v>
      </c>
      <c r="H11" s="80"/>
      <c r="I11" s="26">
        <f t="shared" si="2"/>
        <v>20.32</v>
      </c>
      <c r="J11" s="79" t="s">
        <v>58</v>
      </c>
      <c r="K11" s="80"/>
      <c r="L11" s="26">
        <f t="shared" si="3"/>
        <v>2</v>
      </c>
      <c r="M11" s="79" t="s">
        <v>58</v>
      </c>
      <c r="N11" s="80"/>
      <c r="O11" s="26">
        <f t="shared" si="4"/>
        <v>2</v>
      </c>
      <c r="P11" s="79" t="s">
        <v>59</v>
      </c>
      <c r="Q11" s="80"/>
      <c r="R11" s="26">
        <f t="shared" si="5"/>
        <v>17.3</v>
      </c>
      <c r="S11" s="79"/>
      <c r="T11" s="80"/>
      <c r="U11" s="26">
        <f t="shared" si="6"/>
        <v>0</v>
      </c>
      <c r="V11" s="79" t="s">
        <v>60</v>
      </c>
      <c r="W11" s="80"/>
      <c r="X11" s="26">
        <f t="shared" si="7"/>
        <v>10</v>
      </c>
      <c r="Y11" s="79" t="s">
        <v>60</v>
      </c>
      <c r="Z11" s="80"/>
      <c r="AA11" s="26">
        <f t="shared" si="8"/>
        <v>10</v>
      </c>
      <c r="AB11" s="79"/>
      <c r="AC11" s="80"/>
      <c r="AD11" s="26">
        <f t="shared" si="9"/>
        <v>0</v>
      </c>
      <c r="AE11" s="79" t="s">
        <v>53</v>
      </c>
      <c r="AF11" s="80"/>
      <c r="AG11" s="26">
        <f t="shared" si="10"/>
        <v>73.8</v>
      </c>
      <c r="AH11" s="79" t="s">
        <v>53</v>
      </c>
      <c r="AI11" s="80"/>
      <c r="AJ11" s="26">
        <f t="shared" si="11"/>
        <v>73.8</v>
      </c>
      <c r="AK11" s="79"/>
      <c r="AL11" s="80"/>
      <c r="AM11" s="26">
        <f t="shared" si="12"/>
        <v>0</v>
      </c>
      <c r="AN11" s="79"/>
      <c r="AO11" s="80"/>
      <c r="AP11" s="26">
        <f t="shared" si="13"/>
        <v>0</v>
      </c>
      <c r="AQ11" s="79"/>
      <c r="AR11" s="80"/>
      <c r="AS11" s="26">
        <f t="shared" si="14"/>
        <v>0</v>
      </c>
      <c r="AT11" s="79" t="s">
        <v>306</v>
      </c>
      <c r="AU11" s="80"/>
      <c r="AV11" s="26">
        <f t="shared" si="15"/>
        <v>2</v>
      </c>
    </row>
    <row r="12" spans="1:48" x14ac:dyDescent="0.35">
      <c r="A12" s="83"/>
      <c r="B12" s="82"/>
      <c r="C12" s="26">
        <f t="shared" si="0"/>
        <v>0</v>
      </c>
      <c r="D12" s="79" t="s">
        <v>56</v>
      </c>
      <c r="E12" s="80"/>
      <c r="F12" s="26">
        <f t="shared" si="1"/>
        <v>33</v>
      </c>
      <c r="G12" s="79" t="s">
        <v>58</v>
      </c>
      <c r="H12" s="80"/>
      <c r="I12" s="26">
        <f t="shared" si="2"/>
        <v>2</v>
      </c>
      <c r="J12" s="79" t="s">
        <v>61</v>
      </c>
      <c r="K12" s="80"/>
      <c r="L12" s="26">
        <f t="shared" si="3"/>
        <v>13</v>
      </c>
      <c r="M12" s="79" t="s">
        <v>61</v>
      </c>
      <c r="N12" s="80"/>
      <c r="O12" s="26">
        <f t="shared" si="4"/>
        <v>13</v>
      </c>
      <c r="P12" s="79"/>
      <c r="Q12" s="80"/>
      <c r="R12" s="26">
        <f t="shared" si="5"/>
        <v>0</v>
      </c>
      <c r="S12" s="79"/>
      <c r="T12" s="80"/>
      <c r="U12" s="26">
        <f t="shared" si="6"/>
        <v>0</v>
      </c>
      <c r="V12" s="79" t="s">
        <v>62</v>
      </c>
      <c r="W12" s="80"/>
      <c r="X12" s="26">
        <f t="shared" si="7"/>
        <v>62</v>
      </c>
      <c r="Y12" s="79" t="s">
        <v>63</v>
      </c>
      <c r="Z12" s="80"/>
      <c r="AA12" s="26" t="str">
        <f t="shared" si="8"/>
        <v/>
      </c>
      <c r="AB12" s="79"/>
      <c r="AC12" s="80"/>
      <c r="AD12" s="26">
        <f t="shared" si="9"/>
        <v>0</v>
      </c>
      <c r="AE12" s="79" t="s">
        <v>58</v>
      </c>
      <c r="AF12" s="80"/>
      <c r="AG12" s="26">
        <f t="shared" si="10"/>
        <v>2</v>
      </c>
      <c r="AH12" s="79" t="s">
        <v>58</v>
      </c>
      <c r="AI12" s="80"/>
      <c r="AJ12" s="26">
        <f t="shared" si="11"/>
        <v>2</v>
      </c>
      <c r="AK12" s="79"/>
      <c r="AL12" s="80"/>
      <c r="AM12" s="26">
        <f t="shared" si="12"/>
        <v>0</v>
      </c>
      <c r="AN12" s="79"/>
      <c r="AO12" s="80"/>
      <c r="AP12" s="26">
        <f t="shared" si="13"/>
        <v>0</v>
      </c>
      <c r="AQ12" s="79"/>
      <c r="AR12" s="80"/>
      <c r="AS12" s="26">
        <f t="shared" si="14"/>
        <v>0</v>
      </c>
      <c r="AT12" s="79" t="s">
        <v>68</v>
      </c>
      <c r="AU12" s="80"/>
      <c r="AV12" s="26">
        <f t="shared" si="15"/>
        <v>18</v>
      </c>
    </row>
    <row r="13" spans="1:48" x14ac:dyDescent="0.35">
      <c r="A13" s="83" t="s">
        <v>59</v>
      </c>
      <c r="B13" s="82"/>
      <c r="C13" s="26">
        <f t="shared" si="0"/>
        <v>17.3</v>
      </c>
      <c r="D13" s="79" t="s">
        <v>64</v>
      </c>
      <c r="E13" s="80"/>
      <c r="F13" s="26">
        <f t="shared" si="1"/>
        <v>20</v>
      </c>
      <c r="G13" s="79"/>
      <c r="H13" s="80"/>
      <c r="I13" s="26">
        <f>_xlfn.XLOOKUP(G13,Drop_Down_Name,Optical_Length__mm,"")</f>
        <v>0</v>
      </c>
      <c r="J13" s="79" t="s">
        <v>65</v>
      </c>
      <c r="K13" s="80"/>
      <c r="L13" s="26">
        <f>_xlfn.XLOOKUP(J13,Drop_Down_Name,Optical_Length__mm,"")</f>
        <v>8</v>
      </c>
      <c r="M13" s="79" t="s">
        <v>66</v>
      </c>
      <c r="N13" s="80"/>
      <c r="O13" s="26">
        <f>_xlfn.XLOOKUP(M13,Drop_Down_Name,Optical_Length__mm,"")</f>
        <v>4</v>
      </c>
      <c r="P13" s="79"/>
      <c r="Q13" s="80"/>
      <c r="R13" s="26">
        <f t="shared" si="5"/>
        <v>0</v>
      </c>
      <c r="S13" s="79"/>
      <c r="T13" s="80"/>
      <c r="U13" s="26">
        <f t="shared" si="6"/>
        <v>0</v>
      </c>
      <c r="V13" s="79"/>
      <c r="W13" s="80"/>
      <c r="X13" s="26">
        <f t="shared" si="7"/>
        <v>0</v>
      </c>
      <c r="Y13" s="79" t="s">
        <v>67</v>
      </c>
      <c r="Z13" s="80"/>
      <c r="AA13" s="26">
        <f t="shared" si="8"/>
        <v>10</v>
      </c>
      <c r="AB13" s="79"/>
      <c r="AC13" s="80"/>
      <c r="AD13" s="26">
        <f t="shared" si="9"/>
        <v>0</v>
      </c>
      <c r="AE13" s="79" t="s">
        <v>68</v>
      </c>
      <c r="AF13" s="80"/>
      <c r="AG13" s="26">
        <f t="shared" si="10"/>
        <v>18</v>
      </c>
      <c r="AH13" s="79"/>
      <c r="AI13" s="80"/>
      <c r="AJ13" s="26">
        <f>_xlfn.XLOOKUP(AH13,Drop_Down_Name,Optical_Length__mm,"")</f>
        <v>0</v>
      </c>
      <c r="AK13" s="79"/>
      <c r="AL13" s="80"/>
      <c r="AM13" s="26">
        <f t="shared" si="12"/>
        <v>0</v>
      </c>
      <c r="AN13" s="79"/>
      <c r="AO13" s="80"/>
      <c r="AP13" s="26">
        <f t="shared" si="13"/>
        <v>0</v>
      </c>
      <c r="AQ13" s="79"/>
      <c r="AR13" s="80"/>
      <c r="AS13" s="26">
        <f t="shared" si="14"/>
        <v>0</v>
      </c>
      <c r="AT13" s="79"/>
      <c r="AU13" s="80"/>
      <c r="AV13" s="26">
        <f t="shared" si="15"/>
        <v>0</v>
      </c>
    </row>
    <row r="14" spans="1:48" x14ac:dyDescent="0.35">
      <c r="A14" s="83"/>
      <c r="B14" s="82"/>
      <c r="C14" s="26">
        <f t="shared" si="0"/>
        <v>0</v>
      </c>
      <c r="D14" s="79" t="s">
        <v>59</v>
      </c>
      <c r="E14" s="80"/>
      <c r="F14" s="26">
        <f t="shared" si="1"/>
        <v>17.3</v>
      </c>
      <c r="G14" s="79"/>
      <c r="H14" s="80"/>
      <c r="I14" s="26">
        <f t="shared" si="2"/>
        <v>0</v>
      </c>
      <c r="J14" s="79" t="s">
        <v>69</v>
      </c>
      <c r="K14" s="80"/>
      <c r="L14" s="26">
        <f t="shared" ref="L14:L25" si="16">_xlfn.XLOOKUP(J14,Drop_Down_Name,Optical_Length__mm,"")</f>
        <v>0.5</v>
      </c>
      <c r="M14" s="79"/>
      <c r="N14" s="80"/>
      <c r="O14" s="26">
        <f t="shared" ref="O14:O25" si="17">_xlfn.XLOOKUP(M14,Drop_Down_Name,Optical_Length__mm,"")</f>
        <v>0</v>
      </c>
      <c r="P14" s="79"/>
      <c r="Q14" s="80"/>
      <c r="R14" s="26">
        <f t="shared" si="5"/>
        <v>0</v>
      </c>
      <c r="S14" s="79"/>
      <c r="T14" s="80"/>
      <c r="U14" s="26">
        <f t="shared" si="6"/>
        <v>0</v>
      </c>
      <c r="V14" s="79"/>
      <c r="W14" s="80"/>
      <c r="X14" s="26">
        <f t="shared" si="7"/>
        <v>0</v>
      </c>
      <c r="Y14" s="79"/>
      <c r="Z14" s="80"/>
      <c r="AA14" s="26">
        <f t="shared" si="8"/>
        <v>0</v>
      </c>
      <c r="AB14" s="79"/>
      <c r="AC14" s="80"/>
      <c r="AD14" s="26">
        <f t="shared" si="9"/>
        <v>0</v>
      </c>
      <c r="AE14" s="79" t="s">
        <v>70</v>
      </c>
      <c r="AF14" s="80"/>
      <c r="AG14" s="26">
        <f t="shared" si="10"/>
        <v>2</v>
      </c>
      <c r="AH14" s="79"/>
      <c r="AI14" s="80"/>
      <c r="AJ14" s="26">
        <f t="shared" si="11"/>
        <v>0</v>
      </c>
      <c r="AK14" s="79"/>
      <c r="AL14" s="80"/>
      <c r="AM14" s="26">
        <f t="shared" si="12"/>
        <v>0</v>
      </c>
      <c r="AN14" s="79"/>
      <c r="AO14" s="80"/>
      <c r="AP14" s="26">
        <f t="shared" si="13"/>
        <v>0</v>
      </c>
      <c r="AQ14" s="79"/>
      <c r="AR14" s="80"/>
      <c r="AS14" s="26">
        <f t="shared" si="14"/>
        <v>0</v>
      </c>
      <c r="AT14" s="79"/>
      <c r="AU14" s="80"/>
      <c r="AV14" s="26">
        <f t="shared" si="15"/>
        <v>0</v>
      </c>
    </row>
    <row r="15" spans="1:48" x14ac:dyDescent="0.35">
      <c r="A15" s="83" t="s">
        <v>71</v>
      </c>
      <c r="B15" s="82"/>
      <c r="C15" s="26">
        <f t="shared" si="0"/>
        <v>18</v>
      </c>
      <c r="D15" s="79" t="s">
        <v>71</v>
      </c>
      <c r="E15" s="80"/>
      <c r="F15" s="26">
        <f t="shared" si="1"/>
        <v>18</v>
      </c>
      <c r="G15" s="79"/>
      <c r="H15" s="80"/>
      <c r="I15" s="26">
        <f t="shared" si="2"/>
        <v>0</v>
      </c>
      <c r="J15" s="79"/>
      <c r="K15" s="80"/>
      <c r="L15" s="26">
        <f t="shared" si="16"/>
        <v>0</v>
      </c>
      <c r="M15" s="79"/>
      <c r="N15" s="80"/>
      <c r="O15" s="26">
        <f t="shared" si="17"/>
        <v>0</v>
      </c>
      <c r="P15" s="79" t="s">
        <v>72</v>
      </c>
      <c r="Q15" s="80"/>
      <c r="R15" s="26">
        <f t="shared" si="5"/>
        <v>2</v>
      </c>
      <c r="S15" s="79"/>
      <c r="T15" s="80"/>
      <c r="U15" s="26">
        <f t="shared" si="6"/>
        <v>0</v>
      </c>
      <c r="V15" s="79"/>
      <c r="W15" s="80"/>
      <c r="X15" s="26">
        <f t="shared" si="7"/>
        <v>0</v>
      </c>
      <c r="Y15" s="79"/>
      <c r="Z15" s="80"/>
      <c r="AA15" s="26">
        <f t="shared" si="8"/>
        <v>0</v>
      </c>
      <c r="AB15" s="79"/>
      <c r="AC15" s="80"/>
      <c r="AD15" s="26">
        <f t="shared" si="9"/>
        <v>0</v>
      </c>
      <c r="AE15" s="113" t="s">
        <v>73</v>
      </c>
      <c r="AF15" s="109"/>
      <c r="AG15" s="26">
        <f t="shared" si="10"/>
        <v>11.5</v>
      </c>
      <c r="AH15" s="83" t="s">
        <v>66</v>
      </c>
      <c r="AI15" s="82"/>
      <c r="AJ15" s="26">
        <f>_xlfn.XLOOKUP(AH15,Drop_Down_Name,Optical_Length__mm,"")</f>
        <v>4</v>
      </c>
      <c r="AK15" s="79"/>
      <c r="AL15" s="80"/>
      <c r="AM15" s="26">
        <f t="shared" si="12"/>
        <v>0</v>
      </c>
      <c r="AN15" s="79"/>
      <c r="AO15" s="80"/>
      <c r="AP15" s="26">
        <f t="shared" si="13"/>
        <v>0</v>
      </c>
      <c r="AQ15" s="79"/>
      <c r="AR15" s="80"/>
      <c r="AS15" s="26">
        <f t="shared" si="14"/>
        <v>0</v>
      </c>
      <c r="AT15" s="79"/>
      <c r="AU15" s="80"/>
      <c r="AV15" s="26">
        <f t="shared" si="15"/>
        <v>0</v>
      </c>
    </row>
    <row r="16" spans="1:48" x14ac:dyDescent="0.35">
      <c r="A16" s="83"/>
      <c r="B16" s="82"/>
      <c r="C16" s="26">
        <f t="shared" si="0"/>
        <v>0</v>
      </c>
      <c r="D16" s="83"/>
      <c r="E16" s="82"/>
      <c r="F16" s="26">
        <f t="shared" si="1"/>
        <v>0</v>
      </c>
      <c r="G16" s="79"/>
      <c r="H16" s="80"/>
      <c r="I16" s="26">
        <f t="shared" si="2"/>
        <v>0</v>
      </c>
      <c r="J16" s="79"/>
      <c r="K16" s="80"/>
      <c r="L16" s="26">
        <f t="shared" si="16"/>
        <v>0</v>
      </c>
      <c r="M16" s="79"/>
      <c r="N16" s="80"/>
      <c r="O16" s="26">
        <f t="shared" si="17"/>
        <v>0</v>
      </c>
      <c r="P16" s="79" t="s">
        <v>68</v>
      </c>
      <c r="Q16" s="80"/>
      <c r="R16" s="26">
        <f t="shared" si="5"/>
        <v>18</v>
      </c>
      <c r="S16" s="79"/>
      <c r="T16" s="80"/>
      <c r="U16" s="26">
        <f t="shared" si="6"/>
        <v>0</v>
      </c>
      <c r="V16" s="79"/>
      <c r="W16" s="80"/>
      <c r="X16" s="26">
        <f t="shared" si="7"/>
        <v>0</v>
      </c>
      <c r="Y16" s="79"/>
      <c r="Z16" s="80"/>
      <c r="AA16" s="26">
        <f t="shared" si="8"/>
        <v>0</v>
      </c>
      <c r="AB16" s="79"/>
      <c r="AC16" s="80"/>
      <c r="AD16" s="26">
        <f t="shared" si="9"/>
        <v>0</v>
      </c>
      <c r="AE16" s="113"/>
      <c r="AF16" s="109"/>
      <c r="AG16" s="26">
        <f t="shared" si="10"/>
        <v>0</v>
      </c>
      <c r="AH16" s="83" t="s">
        <v>61</v>
      </c>
      <c r="AI16" s="82"/>
      <c r="AJ16" s="26">
        <f>_xlfn.XLOOKUP(AH16,Drop_Down_Name,Optical_Length__mm,"")</f>
        <v>13</v>
      </c>
      <c r="AK16" s="79"/>
      <c r="AL16" s="80"/>
      <c r="AM16" s="26">
        <f t="shared" si="12"/>
        <v>0</v>
      </c>
      <c r="AN16" s="79"/>
      <c r="AO16" s="80"/>
      <c r="AP16" s="26">
        <f t="shared" si="13"/>
        <v>0</v>
      </c>
      <c r="AQ16" s="79"/>
      <c r="AR16" s="80"/>
      <c r="AS16" s="26">
        <f t="shared" si="14"/>
        <v>0</v>
      </c>
      <c r="AT16" s="79"/>
      <c r="AU16" s="80"/>
      <c r="AV16" s="26">
        <f t="shared" si="15"/>
        <v>0</v>
      </c>
    </row>
    <row r="17" spans="1:48" x14ac:dyDescent="0.35">
      <c r="A17" s="83"/>
      <c r="B17" s="82"/>
      <c r="C17" s="26">
        <f t="shared" si="0"/>
        <v>0</v>
      </c>
      <c r="D17" s="83"/>
      <c r="E17" s="82"/>
      <c r="F17" s="26">
        <f t="shared" si="1"/>
        <v>0</v>
      </c>
      <c r="G17" s="79"/>
      <c r="H17" s="80"/>
      <c r="I17" s="26">
        <f t="shared" si="2"/>
        <v>0</v>
      </c>
      <c r="J17" s="79"/>
      <c r="K17" s="80"/>
      <c r="L17" s="26">
        <f t="shared" si="16"/>
        <v>0</v>
      </c>
      <c r="M17" s="79"/>
      <c r="N17" s="80"/>
      <c r="O17" s="26">
        <f t="shared" si="17"/>
        <v>0</v>
      </c>
      <c r="P17" s="79" t="s">
        <v>74</v>
      </c>
      <c r="Q17" s="80"/>
      <c r="R17" s="26">
        <f t="shared" si="5"/>
        <v>2</v>
      </c>
      <c r="S17" s="79"/>
      <c r="T17" s="80"/>
      <c r="U17" s="26">
        <f t="shared" si="6"/>
        <v>0</v>
      </c>
      <c r="V17" s="79"/>
      <c r="W17" s="80"/>
      <c r="X17" s="26">
        <f t="shared" si="7"/>
        <v>0</v>
      </c>
      <c r="Y17" s="79"/>
      <c r="Z17" s="80"/>
      <c r="AA17" s="26">
        <f t="shared" si="8"/>
        <v>0</v>
      </c>
      <c r="AB17" s="79"/>
      <c r="AC17" s="80"/>
      <c r="AD17" s="26">
        <f t="shared" si="9"/>
        <v>0</v>
      </c>
      <c r="AE17" s="79"/>
      <c r="AF17" s="80"/>
      <c r="AG17" s="26">
        <f t="shared" si="10"/>
        <v>0</v>
      </c>
      <c r="AH17" s="79"/>
      <c r="AI17" s="80"/>
      <c r="AJ17" s="26">
        <f t="shared" si="11"/>
        <v>0</v>
      </c>
      <c r="AK17" s="79"/>
      <c r="AL17" s="80"/>
      <c r="AM17" s="26">
        <f t="shared" si="12"/>
        <v>0</v>
      </c>
      <c r="AN17" s="79"/>
      <c r="AO17" s="80"/>
      <c r="AP17" s="26">
        <f t="shared" si="13"/>
        <v>0</v>
      </c>
      <c r="AQ17" s="79"/>
      <c r="AR17" s="80"/>
      <c r="AS17" s="26">
        <f t="shared" si="14"/>
        <v>0</v>
      </c>
      <c r="AT17" s="79"/>
      <c r="AU17" s="80"/>
      <c r="AV17" s="26">
        <f t="shared" si="15"/>
        <v>0</v>
      </c>
    </row>
    <row r="18" spans="1:48" x14ac:dyDescent="0.35">
      <c r="A18" s="83"/>
      <c r="B18" s="82"/>
      <c r="C18" s="26">
        <f t="shared" si="0"/>
        <v>0</v>
      </c>
      <c r="D18" s="83"/>
      <c r="E18" s="82"/>
      <c r="F18" s="26">
        <f t="shared" si="1"/>
        <v>0</v>
      </c>
      <c r="G18" s="79"/>
      <c r="H18" s="80"/>
      <c r="I18" s="26">
        <f t="shared" si="2"/>
        <v>0</v>
      </c>
      <c r="J18" s="79"/>
      <c r="K18" s="80"/>
      <c r="L18" s="26">
        <f t="shared" si="16"/>
        <v>0</v>
      </c>
      <c r="M18" s="79"/>
      <c r="N18" s="80"/>
      <c r="O18" s="26">
        <f t="shared" si="17"/>
        <v>0</v>
      </c>
      <c r="P18" s="79" t="s">
        <v>75</v>
      </c>
      <c r="Q18" s="80"/>
      <c r="R18" s="26">
        <f t="shared" si="5"/>
        <v>4</v>
      </c>
      <c r="S18" s="79"/>
      <c r="T18" s="80"/>
      <c r="U18" s="26">
        <f t="shared" si="6"/>
        <v>0</v>
      </c>
      <c r="V18" s="79"/>
      <c r="W18" s="80"/>
      <c r="X18" s="26">
        <f t="shared" si="7"/>
        <v>0</v>
      </c>
      <c r="Y18" s="79"/>
      <c r="Z18" s="80"/>
      <c r="AA18" s="26">
        <f t="shared" si="8"/>
        <v>0</v>
      </c>
      <c r="AB18" s="79"/>
      <c r="AC18" s="80"/>
      <c r="AD18" s="26">
        <f t="shared" si="9"/>
        <v>0</v>
      </c>
      <c r="AE18" s="79"/>
      <c r="AF18" s="80"/>
      <c r="AG18" s="26">
        <f t="shared" si="10"/>
        <v>0</v>
      </c>
      <c r="AH18" s="79"/>
      <c r="AI18" s="80"/>
      <c r="AJ18" s="26">
        <f t="shared" si="11"/>
        <v>0</v>
      </c>
      <c r="AK18" s="79"/>
      <c r="AL18" s="80"/>
      <c r="AM18" s="26">
        <f t="shared" si="12"/>
        <v>0</v>
      </c>
      <c r="AN18" s="79"/>
      <c r="AO18" s="80"/>
      <c r="AP18" s="26">
        <f t="shared" si="13"/>
        <v>0</v>
      </c>
      <c r="AQ18" s="79"/>
      <c r="AR18" s="80"/>
      <c r="AS18" s="26">
        <f t="shared" si="14"/>
        <v>0</v>
      </c>
      <c r="AT18" s="79"/>
      <c r="AU18" s="80"/>
      <c r="AV18" s="26">
        <f t="shared" si="15"/>
        <v>0</v>
      </c>
    </row>
    <row r="19" spans="1:48" x14ac:dyDescent="0.35">
      <c r="A19" s="83"/>
      <c r="B19" s="82"/>
      <c r="C19" s="26">
        <f t="shared" si="0"/>
        <v>0</v>
      </c>
      <c r="D19" s="83"/>
      <c r="E19" s="82"/>
      <c r="F19" s="26">
        <f t="shared" si="1"/>
        <v>0</v>
      </c>
      <c r="G19" s="79"/>
      <c r="H19" s="80"/>
      <c r="I19" s="26">
        <f t="shared" si="2"/>
        <v>0</v>
      </c>
      <c r="J19" s="79"/>
      <c r="K19" s="80"/>
      <c r="L19" s="26">
        <f t="shared" si="16"/>
        <v>0</v>
      </c>
      <c r="M19" s="79"/>
      <c r="N19" s="80"/>
      <c r="O19" s="26">
        <f t="shared" si="17"/>
        <v>0</v>
      </c>
      <c r="P19" s="79" t="s">
        <v>69</v>
      </c>
      <c r="Q19" s="80"/>
      <c r="R19" s="26">
        <f t="shared" si="5"/>
        <v>0.5</v>
      </c>
      <c r="S19" s="79"/>
      <c r="T19" s="80"/>
      <c r="U19" s="26">
        <f t="shared" si="6"/>
        <v>0</v>
      </c>
      <c r="V19" s="79"/>
      <c r="W19" s="80"/>
      <c r="X19" s="26">
        <f t="shared" si="7"/>
        <v>0</v>
      </c>
      <c r="Y19" s="79"/>
      <c r="Z19" s="80"/>
      <c r="AA19" s="26">
        <f t="shared" si="8"/>
        <v>0</v>
      </c>
      <c r="AB19" s="79"/>
      <c r="AC19" s="80"/>
      <c r="AD19" s="26">
        <f t="shared" si="9"/>
        <v>0</v>
      </c>
      <c r="AE19" s="79"/>
      <c r="AF19" s="80"/>
      <c r="AG19" s="26">
        <f t="shared" si="10"/>
        <v>0</v>
      </c>
      <c r="AH19" s="79"/>
      <c r="AI19" s="80"/>
      <c r="AJ19" s="26">
        <f t="shared" si="11"/>
        <v>0</v>
      </c>
      <c r="AK19" s="79" t="s">
        <v>76</v>
      </c>
      <c r="AL19" s="80"/>
      <c r="AM19" s="26">
        <f t="shared" si="12"/>
        <v>6</v>
      </c>
      <c r="AN19" s="79"/>
      <c r="AO19" s="80"/>
      <c r="AP19" s="26">
        <f t="shared" si="13"/>
        <v>0</v>
      </c>
      <c r="AQ19" s="79"/>
      <c r="AR19" s="80"/>
      <c r="AS19" s="26">
        <f t="shared" si="14"/>
        <v>0</v>
      </c>
      <c r="AT19" s="79"/>
      <c r="AU19" s="80"/>
      <c r="AV19" s="26">
        <f t="shared" si="15"/>
        <v>0</v>
      </c>
    </row>
    <row r="20" spans="1:48" x14ac:dyDescent="0.35">
      <c r="A20" s="36" t="s">
        <v>74</v>
      </c>
      <c r="B20" s="37"/>
      <c r="C20" s="26">
        <f t="shared" si="0"/>
        <v>2</v>
      </c>
      <c r="D20" s="83"/>
      <c r="E20" s="82"/>
      <c r="F20" s="26">
        <f t="shared" si="1"/>
        <v>0</v>
      </c>
      <c r="G20" s="79"/>
      <c r="H20" s="80"/>
      <c r="I20" s="26">
        <f t="shared" si="2"/>
        <v>0</v>
      </c>
      <c r="J20" s="79"/>
      <c r="K20" s="80"/>
      <c r="L20" s="26">
        <f t="shared" si="16"/>
        <v>0</v>
      </c>
      <c r="M20" s="79"/>
      <c r="N20" s="80"/>
      <c r="O20" s="26">
        <f t="shared" si="17"/>
        <v>0</v>
      </c>
      <c r="P20" s="79"/>
      <c r="Q20" s="80"/>
      <c r="R20" s="26">
        <f t="shared" si="5"/>
        <v>0</v>
      </c>
      <c r="S20" s="79"/>
      <c r="T20" s="80"/>
      <c r="U20" s="26">
        <f t="shared" si="6"/>
        <v>0</v>
      </c>
      <c r="V20" s="79"/>
      <c r="W20" s="80"/>
      <c r="X20" s="26">
        <f t="shared" si="7"/>
        <v>0</v>
      </c>
      <c r="Y20" s="79"/>
      <c r="Z20" s="80"/>
      <c r="AA20" s="26">
        <f t="shared" si="8"/>
        <v>0</v>
      </c>
      <c r="AB20" s="79"/>
      <c r="AC20" s="80"/>
      <c r="AD20" s="26">
        <f t="shared" si="9"/>
        <v>0</v>
      </c>
      <c r="AE20" s="79"/>
      <c r="AF20" s="80"/>
      <c r="AG20" s="26">
        <f t="shared" si="10"/>
        <v>0</v>
      </c>
      <c r="AH20" s="79"/>
      <c r="AI20" s="80"/>
      <c r="AJ20" s="26">
        <f t="shared" si="11"/>
        <v>0</v>
      </c>
      <c r="AK20" s="79" t="s">
        <v>64</v>
      </c>
      <c r="AL20" s="80"/>
      <c r="AM20" s="26">
        <f t="shared" si="12"/>
        <v>20</v>
      </c>
      <c r="AN20" s="79" t="s">
        <v>69</v>
      </c>
      <c r="AO20" s="80"/>
      <c r="AP20" s="26">
        <f t="shared" si="13"/>
        <v>0.5</v>
      </c>
      <c r="AQ20" s="79"/>
      <c r="AR20" s="80"/>
      <c r="AS20" s="26">
        <f t="shared" si="14"/>
        <v>0</v>
      </c>
      <c r="AT20" s="79"/>
      <c r="AU20" s="80"/>
      <c r="AV20" s="26">
        <f t="shared" si="15"/>
        <v>0</v>
      </c>
    </row>
    <row r="21" spans="1:48" x14ac:dyDescent="0.35">
      <c r="A21" s="36" t="s">
        <v>77</v>
      </c>
      <c r="B21" s="37"/>
      <c r="C21" s="26">
        <f t="shared" si="0"/>
        <v>20</v>
      </c>
      <c r="D21" s="83"/>
      <c r="E21" s="82"/>
      <c r="F21" s="26">
        <f t="shared" si="1"/>
        <v>0</v>
      </c>
      <c r="G21" s="7" t="s">
        <v>78</v>
      </c>
      <c r="I21" s="26">
        <f t="shared" si="2"/>
        <v>17.5</v>
      </c>
      <c r="J21" s="7" t="s">
        <v>78</v>
      </c>
      <c r="L21" s="26">
        <f t="shared" si="16"/>
        <v>17.5</v>
      </c>
      <c r="M21" s="7" t="s">
        <v>78</v>
      </c>
      <c r="O21" s="26">
        <f t="shared" si="17"/>
        <v>17.5</v>
      </c>
      <c r="P21" s="83" t="s">
        <v>78</v>
      </c>
      <c r="Q21" s="82"/>
      <c r="R21" s="26">
        <f t="shared" si="5"/>
        <v>17.5</v>
      </c>
      <c r="S21" s="83" t="s">
        <v>79</v>
      </c>
      <c r="T21" s="82"/>
      <c r="U21" s="26">
        <f t="shared" si="6"/>
        <v>6</v>
      </c>
      <c r="V21" s="83"/>
      <c r="W21" s="82"/>
      <c r="X21" s="26">
        <f t="shared" si="7"/>
        <v>0</v>
      </c>
      <c r="Y21" s="83"/>
      <c r="Z21" s="82"/>
      <c r="AA21" s="26">
        <f t="shared" si="8"/>
        <v>0</v>
      </c>
      <c r="AB21" s="83"/>
      <c r="AC21" s="82"/>
      <c r="AD21" s="26">
        <f t="shared" si="9"/>
        <v>0</v>
      </c>
      <c r="AE21" s="83"/>
      <c r="AF21" s="82"/>
      <c r="AG21" s="26">
        <f t="shared" si="10"/>
        <v>0</v>
      </c>
      <c r="AH21" s="83"/>
      <c r="AI21" s="82"/>
      <c r="AJ21" s="26">
        <f>_xlfn.XLOOKUP(AH21,Drop_Down_Name,Optical_Length__mm,"")</f>
        <v>0</v>
      </c>
      <c r="AK21" s="83" t="s">
        <v>80</v>
      </c>
      <c r="AL21" s="82"/>
      <c r="AM21" s="26">
        <f t="shared" si="12"/>
        <v>16.5</v>
      </c>
      <c r="AN21" s="83" t="s">
        <v>81</v>
      </c>
      <c r="AO21" s="82"/>
      <c r="AP21" s="26">
        <f t="shared" si="13"/>
        <v>0</v>
      </c>
      <c r="AQ21" s="83"/>
      <c r="AR21" s="82"/>
      <c r="AS21" s="26">
        <f t="shared" si="14"/>
        <v>0</v>
      </c>
      <c r="AT21" s="83"/>
      <c r="AU21" s="82"/>
      <c r="AV21" s="26">
        <f t="shared" si="15"/>
        <v>0</v>
      </c>
    </row>
    <row r="22" spans="1:48" x14ac:dyDescent="0.35">
      <c r="A22" s="83" t="s">
        <v>82</v>
      </c>
      <c r="B22" s="82"/>
      <c r="C22" s="26">
        <f t="shared" si="0"/>
        <v>2</v>
      </c>
      <c r="D22" s="83"/>
      <c r="E22" s="82"/>
      <c r="F22" s="26">
        <f t="shared" si="1"/>
        <v>0</v>
      </c>
      <c r="G22" s="79" t="s">
        <v>77</v>
      </c>
      <c r="H22" s="80"/>
      <c r="I22" s="26">
        <f t="shared" si="2"/>
        <v>20</v>
      </c>
      <c r="J22" s="79" t="s">
        <v>77</v>
      </c>
      <c r="K22" s="80"/>
      <c r="L22" s="26">
        <f t="shared" si="16"/>
        <v>20</v>
      </c>
      <c r="M22" s="79" t="s">
        <v>77</v>
      </c>
      <c r="N22" s="80"/>
      <c r="O22" s="26">
        <f t="shared" si="17"/>
        <v>20</v>
      </c>
      <c r="P22" s="79" t="s">
        <v>77</v>
      </c>
      <c r="Q22" s="80"/>
      <c r="R22" s="26">
        <f t="shared" si="5"/>
        <v>20</v>
      </c>
      <c r="S22" s="79" t="s">
        <v>80</v>
      </c>
      <c r="T22" s="80"/>
      <c r="U22" s="26">
        <f t="shared" si="6"/>
        <v>16.5</v>
      </c>
      <c r="V22" s="79"/>
      <c r="W22" s="80"/>
      <c r="X22" s="26">
        <f t="shared" si="7"/>
        <v>0</v>
      </c>
      <c r="Y22" s="79"/>
      <c r="Z22" s="80"/>
      <c r="AA22" s="26">
        <f t="shared" si="8"/>
        <v>0</v>
      </c>
      <c r="AB22" s="79"/>
      <c r="AC22" s="80"/>
      <c r="AD22" s="26">
        <f t="shared" si="9"/>
        <v>0</v>
      </c>
      <c r="AE22" s="79"/>
      <c r="AF22" s="80"/>
      <c r="AG22" s="26">
        <f t="shared" si="10"/>
        <v>0</v>
      </c>
      <c r="AH22" s="79" t="s">
        <v>83</v>
      </c>
      <c r="AI22" s="80"/>
      <c r="AJ22" s="26">
        <f t="shared" si="11"/>
        <v>5</v>
      </c>
      <c r="AK22" s="79"/>
      <c r="AL22" s="80"/>
      <c r="AM22" s="26">
        <f t="shared" si="12"/>
        <v>0</v>
      </c>
      <c r="AN22" s="79" t="s">
        <v>66</v>
      </c>
      <c r="AO22" s="80"/>
      <c r="AP22" s="26">
        <f t="shared" si="13"/>
        <v>4</v>
      </c>
      <c r="AQ22" s="79"/>
      <c r="AR22" s="80"/>
      <c r="AS22" s="26">
        <f t="shared" si="14"/>
        <v>0</v>
      </c>
      <c r="AT22" s="79"/>
      <c r="AU22" s="80"/>
      <c r="AV22" s="26">
        <f t="shared" si="15"/>
        <v>0</v>
      </c>
    </row>
    <row r="23" spans="1:48" x14ac:dyDescent="0.35">
      <c r="A23" s="83" t="s">
        <v>84</v>
      </c>
      <c r="B23" s="82"/>
      <c r="C23" s="26">
        <f t="shared" si="0"/>
        <v>1</v>
      </c>
      <c r="D23" s="83" t="s">
        <v>77</v>
      </c>
      <c r="E23" s="82"/>
      <c r="F23" s="26">
        <f t="shared" si="1"/>
        <v>20</v>
      </c>
      <c r="G23" s="79" t="s">
        <v>82</v>
      </c>
      <c r="H23" s="80"/>
      <c r="I23" s="26">
        <f t="shared" si="2"/>
        <v>2</v>
      </c>
      <c r="J23" s="79"/>
      <c r="K23" s="80"/>
      <c r="L23" s="26">
        <f t="shared" si="16"/>
        <v>0</v>
      </c>
      <c r="M23" s="79"/>
      <c r="N23" s="80"/>
      <c r="O23" s="26">
        <f t="shared" si="17"/>
        <v>0</v>
      </c>
      <c r="P23" s="79"/>
      <c r="Q23" s="80"/>
      <c r="R23" s="26">
        <f t="shared" si="5"/>
        <v>0</v>
      </c>
      <c r="S23" s="79" t="s">
        <v>85</v>
      </c>
      <c r="T23" s="80"/>
      <c r="U23" s="26">
        <f t="shared" si="6"/>
        <v>20</v>
      </c>
      <c r="V23" s="79" t="s">
        <v>85</v>
      </c>
      <c r="W23" s="80"/>
      <c r="X23" s="26">
        <f t="shared" si="7"/>
        <v>20</v>
      </c>
      <c r="Y23" s="79" t="s">
        <v>85</v>
      </c>
      <c r="Z23" s="80"/>
      <c r="AA23" s="26">
        <f t="shared" si="8"/>
        <v>20</v>
      </c>
      <c r="AB23" s="79" t="s">
        <v>85</v>
      </c>
      <c r="AC23" s="80"/>
      <c r="AD23" s="26">
        <f t="shared" si="9"/>
        <v>20</v>
      </c>
      <c r="AE23" s="79" t="s">
        <v>86</v>
      </c>
      <c r="AF23" s="80"/>
      <c r="AG23" s="26">
        <f t="shared" si="10"/>
        <v>21</v>
      </c>
      <c r="AH23" s="79" t="s">
        <v>87</v>
      </c>
      <c r="AI23" s="80"/>
      <c r="AJ23" s="26">
        <f t="shared" si="11"/>
        <v>12</v>
      </c>
      <c r="AK23" s="79"/>
      <c r="AL23" s="80"/>
      <c r="AM23" s="26">
        <f t="shared" si="12"/>
        <v>0</v>
      </c>
      <c r="AN23" s="79" t="s">
        <v>78</v>
      </c>
      <c r="AO23" s="80"/>
      <c r="AP23" s="26">
        <f t="shared" si="13"/>
        <v>17.5</v>
      </c>
      <c r="AQ23" s="79" t="s">
        <v>78</v>
      </c>
      <c r="AR23" s="80"/>
      <c r="AS23" s="26">
        <f t="shared" si="14"/>
        <v>17.5</v>
      </c>
      <c r="AT23" s="79"/>
      <c r="AU23" s="80"/>
      <c r="AV23" s="26">
        <f t="shared" si="15"/>
        <v>0</v>
      </c>
    </row>
    <row r="24" spans="1:48" x14ac:dyDescent="0.35">
      <c r="A24" s="83" t="s">
        <v>88</v>
      </c>
      <c r="B24" s="82"/>
      <c r="C24" s="26">
        <f t="shared" si="0"/>
        <v>5</v>
      </c>
      <c r="D24" s="83" t="s">
        <v>88</v>
      </c>
      <c r="E24" s="82"/>
      <c r="F24" s="26">
        <f t="shared" si="1"/>
        <v>5</v>
      </c>
      <c r="G24" s="79" t="s">
        <v>88</v>
      </c>
      <c r="H24" s="80"/>
      <c r="I24" s="26">
        <f t="shared" si="2"/>
        <v>5</v>
      </c>
      <c r="J24" s="79"/>
      <c r="K24" s="80"/>
      <c r="L24" s="26">
        <f t="shared" si="16"/>
        <v>0</v>
      </c>
      <c r="M24" s="79" t="s">
        <v>88</v>
      </c>
      <c r="N24" s="80"/>
      <c r="O24" s="26">
        <f t="shared" si="17"/>
        <v>5</v>
      </c>
      <c r="P24" s="79"/>
      <c r="Q24" s="80"/>
      <c r="R24" s="26">
        <f t="shared" si="5"/>
        <v>0</v>
      </c>
      <c r="S24" s="79" t="s">
        <v>89</v>
      </c>
      <c r="T24" s="80"/>
      <c r="U24" s="26">
        <f t="shared" si="6"/>
        <v>2</v>
      </c>
      <c r="V24" s="79" t="s">
        <v>89</v>
      </c>
      <c r="W24" s="80"/>
      <c r="X24" s="26">
        <f t="shared" si="7"/>
        <v>2</v>
      </c>
      <c r="Y24" s="79" t="s">
        <v>89</v>
      </c>
      <c r="Z24" s="80"/>
      <c r="AA24" s="26">
        <f t="shared" si="8"/>
        <v>2</v>
      </c>
      <c r="AB24" s="79" t="s">
        <v>89</v>
      </c>
      <c r="AC24" s="80"/>
      <c r="AD24" s="26">
        <f t="shared" si="9"/>
        <v>2</v>
      </c>
      <c r="AE24" s="79" t="s">
        <v>88</v>
      </c>
      <c r="AF24" s="80"/>
      <c r="AG24" s="26">
        <f t="shared" si="10"/>
        <v>5</v>
      </c>
      <c r="AH24" s="79" t="s">
        <v>90</v>
      </c>
      <c r="AI24" s="80"/>
      <c r="AJ24" s="26">
        <f t="shared" si="11"/>
        <v>21.5</v>
      </c>
      <c r="AK24" s="79"/>
      <c r="AL24" s="80"/>
      <c r="AM24" s="26">
        <f t="shared" si="12"/>
        <v>0</v>
      </c>
      <c r="AN24" s="79" t="s">
        <v>77</v>
      </c>
      <c r="AO24" s="80"/>
      <c r="AP24" s="26">
        <f t="shared" si="13"/>
        <v>20</v>
      </c>
      <c r="AQ24" s="79" t="s">
        <v>77</v>
      </c>
      <c r="AR24" s="80"/>
      <c r="AS24" s="26">
        <f t="shared" si="14"/>
        <v>20</v>
      </c>
      <c r="AT24" s="79" t="s">
        <v>77</v>
      </c>
      <c r="AU24" s="80"/>
      <c r="AV24" s="26">
        <f t="shared" si="15"/>
        <v>20</v>
      </c>
    </row>
    <row r="25" spans="1:48" x14ac:dyDescent="0.35">
      <c r="A25" s="83" t="s">
        <v>91</v>
      </c>
      <c r="B25" s="82"/>
      <c r="C25" s="26">
        <f t="shared" si="0"/>
        <v>12.5</v>
      </c>
      <c r="D25" s="83" t="s">
        <v>91</v>
      </c>
      <c r="E25" s="82"/>
      <c r="F25" s="26">
        <f t="shared" si="1"/>
        <v>12.5</v>
      </c>
      <c r="G25" s="79" t="s">
        <v>91</v>
      </c>
      <c r="H25" s="80"/>
      <c r="I25" s="26">
        <f t="shared" si="2"/>
        <v>12.5</v>
      </c>
      <c r="J25" s="79" t="s">
        <v>91</v>
      </c>
      <c r="K25" s="80"/>
      <c r="L25" s="26">
        <f t="shared" si="16"/>
        <v>12.5</v>
      </c>
      <c r="M25" s="79" t="s">
        <v>91</v>
      </c>
      <c r="N25" s="80"/>
      <c r="O25" s="26">
        <f t="shared" si="17"/>
        <v>12.5</v>
      </c>
      <c r="P25" s="79" t="s">
        <v>91</v>
      </c>
      <c r="Q25" s="80"/>
      <c r="R25" s="26">
        <f t="shared" si="5"/>
        <v>12.5</v>
      </c>
      <c r="S25" s="79" t="s">
        <v>92</v>
      </c>
      <c r="T25" s="80"/>
      <c r="U25" s="26">
        <f t="shared" si="6"/>
        <v>12.5</v>
      </c>
      <c r="V25" s="79" t="s">
        <v>93</v>
      </c>
      <c r="W25" s="80"/>
      <c r="X25" s="26">
        <f t="shared" si="7"/>
        <v>6.5</v>
      </c>
      <c r="Y25" s="79" t="s">
        <v>93</v>
      </c>
      <c r="Z25" s="80"/>
      <c r="AA25" s="26">
        <f t="shared" si="8"/>
        <v>6.5</v>
      </c>
      <c r="AB25" s="79" t="s">
        <v>93</v>
      </c>
      <c r="AC25" s="80"/>
      <c r="AD25" s="26">
        <f t="shared" si="9"/>
        <v>6.5</v>
      </c>
      <c r="AE25" s="79" t="s">
        <v>91</v>
      </c>
      <c r="AF25" s="80"/>
      <c r="AG25" s="26">
        <f t="shared" si="10"/>
        <v>12.5</v>
      </c>
      <c r="AH25" s="79" t="s">
        <v>94</v>
      </c>
      <c r="AI25" s="80"/>
      <c r="AJ25" s="26">
        <f t="shared" si="11"/>
        <v>17.5</v>
      </c>
      <c r="AK25" s="79" t="s">
        <v>91</v>
      </c>
      <c r="AL25" s="80"/>
      <c r="AM25" s="26">
        <f t="shared" si="12"/>
        <v>12.5</v>
      </c>
      <c r="AN25" s="79" t="s">
        <v>91</v>
      </c>
      <c r="AO25" s="80"/>
      <c r="AP25" s="26">
        <f t="shared" si="13"/>
        <v>12.5</v>
      </c>
      <c r="AQ25" s="79" t="s">
        <v>91</v>
      </c>
      <c r="AR25" s="80"/>
      <c r="AS25" s="26">
        <f t="shared" si="14"/>
        <v>12.5</v>
      </c>
      <c r="AT25" s="79" t="s">
        <v>91</v>
      </c>
      <c r="AU25" s="80"/>
      <c r="AV25" s="26">
        <f t="shared" si="15"/>
        <v>12.5</v>
      </c>
    </row>
    <row r="26" spans="1:48" x14ac:dyDescent="0.35">
      <c r="A26" s="9"/>
      <c r="B26" s="10" t="s">
        <v>95</v>
      </c>
      <c r="C26" s="11">
        <f>SUM(C10:C25)</f>
        <v>148.80000000000001</v>
      </c>
      <c r="D26" s="9"/>
      <c r="E26" s="10" t="s">
        <v>95</v>
      </c>
      <c r="F26" s="20">
        <f>SUM(F10:F25)</f>
        <v>163.80000000000001</v>
      </c>
      <c r="G26" s="9"/>
      <c r="H26" s="10" t="s">
        <v>95</v>
      </c>
      <c r="I26" s="11">
        <f>SUM(I10:I25)</f>
        <v>153.12</v>
      </c>
      <c r="J26" s="9"/>
      <c r="K26" s="10" t="s">
        <v>95</v>
      </c>
      <c r="L26" s="11">
        <f>SUM(L10:L25)</f>
        <v>147.30000000000001</v>
      </c>
      <c r="M26" s="9"/>
      <c r="N26" s="10" t="s">
        <v>95</v>
      </c>
      <c r="O26" s="11">
        <f>SUM(O10:O25)</f>
        <v>147.80000000000001</v>
      </c>
      <c r="P26" s="9"/>
      <c r="Q26" s="10" t="s">
        <v>95</v>
      </c>
      <c r="R26" s="11">
        <f>SUM(R10:R25)</f>
        <v>93.8</v>
      </c>
      <c r="S26" s="9"/>
      <c r="T26" s="10" t="s">
        <v>95</v>
      </c>
      <c r="U26" s="11">
        <f>SUM(U10:U25)</f>
        <v>57</v>
      </c>
      <c r="V26" s="9"/>
      <c r="W26" s="10" t="s">
        <v>95</v>
      </c>
      <c r="X26" s="11">
        <f>SUM(X10:X25)</f>
        <v>174.3</v>
      </c>
      <c r="Y26" s="9"/>
      <c r="Z26" s="10" t="s">
        <v>95</v>
      </c>
      <c r="AA26" s="11">
        <f>SUM(AA10:AA25)</f>
        <v>122.3</v>
      </c>
      <c r="AB26" s="9"/>
      <c r="AC26" s="10" t="s">
        <v>95</v>
      </c>
      <c r="AD26" s="11">
        <f>SUM(AD10:AD25)</f>
        <v>28.5</v>
      </c>
      <c r="AE26" s="9"/>
      <c r="AF26" s="10" t="s">
        <v>95</v>
      </c>
      <c r="AG26" s="11">
        <f>SUM(AG10:AG25)</f>
        <v>145.80000000000001</v>
      </c>
      <c r="AH26" s="9"/>
      <c r="AI26" s="10" t="s">
        <v>95</v>
      </c>
      <c r="AJ26" s="11">
        <f>SUM(AJ10:AJ25)</f>
        <v>148.80000000000001</v>
      </c>
      <c r="AK26" s="9"/>
      <c r="AL26" s="10" t="s">
        <v>95</v>
      </c>
      <c r="AM26" s="11">
        <f>SUM(AM10:AM25)</f>
        <v>55</v>
      </c>
      <c r="AN26" s="9"/>
      <c r="AO26" s="10" t="s">
        <v>95</v>
      </c>
      <c r="AP26" s="11">
        <f>SUM(AP10:AP25)</f>
        <v>54.5</v>
      </c>
      <c r="AQ26" s="9"/>
      <c r="AR26" s="10" t="s">
        <v>95</v>
      </c>
      <c r="AS26" s="11">
        <f>SUM(AS10:AS25)</f>
        <v>50</v>
      </c>
      <c r="AT26" s="9"/>
      <c r="AU26" s="10" t="s">
        <v>95</v>
      </c>
      <c r="AV26" s="11">
        <f>SUM(AV10:AV25)</f>
        <v>52.5</v>
      </c>
    </row>
    <row r="27" spans="1:48" x14ac:dyDescent="0.35">
      <c r="A27" s="13" t="s">
        <v>96</v>
      </c>
      <c r="B27" s="107" t="s">
        <v>97</v>
      </c>
      <c r="C27" s="108"/>
      <c r="D27" s="13" t="s">
        <v>96</v>
      </c>
      <c r="E27" s="86" t="s">
        <v>97</v>
      </c>
      <c r="F27" s="87"/>
      <c r="G27" s="13" t="s">
        <v>96</v>
      </c>
      <c r="H27" s="86" t="s">
        <v>98</v>
      </c>
      <c r="I27" s="87"/>
      <c r="J27" s="13" t="s">
        <v>96</v>
      </c>
      <c r="K27" s="86" t="s">
        <v>99</v>
      </c>
      <c r="L27" s="87"/>
      <c r="M27" s="13" t="s">
        <v>96</v>
      </c>
      <c r="N27" s="86" t="s">
        <v>100</v>
      </c>
      <c r="O27" s="87"/>
      <c r="P27" s="13" t="s">
        <v>96</v>
      </c>
      <c r="Q27" s="86" t="s">
        <v>99</v>
      </c>
      <c r="R27" s="87"/>
      <c r="S27" s="13" t="s">
        <v>96</v>
      </c>
      <c r="T27" s="86" t="s">
        <v>99</v>
      </c>
      <c r="U27" s="87"/>
      <c r="V27" s="13" t="s">
        <v>96</v>
      </c>
      <c r="W27" s="86"/>
      <c r="X27" s="87"/>
      <c r="Y27" s="13" t="s">
        <v>96</v>
      </c>
      <c r="Z27" s="86"/>
      <c r="AA27" s="87"/>
      <c r="AB27" s="13" t="s">
        <v>96</v>
      </c>
      <c r="AC27" s="86"/>
      <c r="AD27" s="87"/>
      <c r="AE27" s="13" t="s">
        <v>96</v>
      </c>
      <c r="AF27" s="86"/>
      <c r="AG27" s="87"/>
      <c r="AH27" s="13" t="s">
        <v>96</v>
      </c>
      <c r="AI27" s="86" t="s">
        <v>302</v>
      </c>
      <c r="AJ27" s="87"/>
      <c r="AK27" s="13" t="s">
        <v>96</v>
      </c>
      <c r="AL27" s="86" t="s">
        <v>99</v>
      </c>
      <c r="AM27" s="87"/>
      <c r="AN27" s="13" t="s">
        <v>96</v>
      </c>
      <c r="AO27" s="86"/>
      <c r="AP27" s="87"/>
      <c r="AQ27" s="13" t="s">
        <v>96</v>
      </c>
      <c r="AR27" s="86"/>
      <c r="AS27" s="87"/>
      <c r="AT27" s="13" t="s">
        <v>96</v>
      </c>
      <c r="AU27" s="86"/>
      <c r="AV27" s="87"/>
    </row>
    <row r="28" spans="1:48" x14ac:dyDescent="0.35">
      <c r="A28" s="7"/>
      <c r="B28" s="109"/>
      <c r="C28" s="110"/>
      <c r="D28" s="7"/>
      <c r="E28" s="88"/>
      <c r="F28" s="89"/>
      <c r="H28" s="88"/>
      <c r="I28" s="89"/>
      <c r="K28" s="88"/>
      <c r="L28" s="89"/>
      <c r="N28" s="88"/>
      <c r="O28" s="89"/>
      <c r="Q28" s="88"/>
      <c r="R28" s="89"/>
      <c r="T28" s="88"/>
      <c r="U28" s="89"/>
      <c r="W28" s="88"/>
      <c r="X28" s="89"/>
      <c r="Z28" s="88"/>
      <c r="AA28" s="89"/>
      <c r="AC28" s="88"/>
      <c r="AD28" s="89"/>
      <c r="AF28" s="88"/>
      <c r="AG28" s="89"/>
      <c r="AI28" s="88"/>
      <c r="AJ28" s="89"/>
      <c r="AK28" s="7"/>
      <c r="AL28" s="88"/>
      <c r="AM28" s="89"/>
      <c r="AN28" s="7"/>
      <c r="AO28" s="88"/>
      <c r="AP28" s="89"/>
      <c r="AQ28" s="7"/>
      <c r="AR28" s="88"/>
      <c r="AS28" s="89"/>
      <c r="AT28" s="7"/>
      <c r="AU28" s="88"/>
      <c r="AV28" s="89"/>
    </row>
    <row r="29" spans="1:48" x14ac:dyDescent="0.35">
      <c r="A29" s="7"/>
      <c r="B29" s="109"/>
      <c r="C29" s="110"/>
      <c r="D29" s="7"/>
      <c r="E29" s="88"/>
      <c r="F29" s="89"/>
      <c r="H29" s="88"/>
      <c r="I29" s="89"/>
      <c r="K29" s="88"/>
      <c r="L29" s="89"/>
      <c r="N29" s="88"/>
      <c r="O29" s="89"/>
      <c r="Q29" s="88"/>
      <c r="R29" s="89"/>
      <c r="T29" s="88"/>
      <c r="U29" s="89"/>
      <c r="W29" s="88"/>
      <c r="X29" s="89"/>
      <c r="Z29" s="88"/>
      <c r="AA29" s="89"/>
      <c r="AC29" s="88"/>
      <c r="AD29" s="89"/>
      <c r="AF29" s="88"/>
      <c r="AG29" s="89"/>
      <c r="AI29" s="88"/>
      <c r="AJ29" s="89"/>
      <c r="AK29" s="7"/>
      <c r="AL29" s="88"/>
      <c r="AM29" s="89"/>
      <c r="AN29" s="7"/>
      <c r="AO29" s="88"/>
      <c r="AP29" s="89"/>
      <c r="AQ29" s="7"/>
      <c r="AR29" s="88"/>
      <c r="AS29" s="89"/>
      <c r="AT29" s="7"/>
      <c r="AU29" s="88"/>
      <c r="AV29" s="89"/>
    </row>
    <row r="30" spans="1:48" x14ac:dyDescent="0.35">
      <c r="A30" s="9"/>
      <c r="B30" s="111"/>
      <c r="C30" s="112"/>
      <c r="D30" s="9"/>
      <c r="E30" s="90"/>
      <c r="F30" s="91"/>
      <c r="G30" s="9"/>
      <c r="H30" s="90"/>
      <c r="I30" s="91"/>
      <c r="J30" s="9"/>
      <c r="K30" s="90"/>
      <c r="L30" s="91"/>
      <c r="M30" s="9"/>
      <c r="N30" s="90"/>
      <c r="O30" s="91"/>
      <c r="P30" s="9"/>
      <c r="Q30" s="90"/>
      <c r="R30" s="91"/>
      <c r="S30" s="9"/>
      <c r="T30" s="90"/>
      <c r="U30" s="91"/>
      <c r="V30" s="9"/>
      <c r="W30" s="90"/>
      <c r="X30" s="91"/>
      <c r="Y30" s="9"/>
      <c r="Z30" s="90"/>
      <c r="AA30" s="91"/>
      <c r="AB30" s="9"/>
      <c r="AC30" s="90"/>
      <c r="AD30" s="91"/>
      <c r="AE30" s="9"/>
      <c r="AF30" s="90"/>
      <c r="AG30" s="91"/>
      <c r="AH30" s="9"/>
      <c r="AI30" s="90"/>
      <c r="AJ30" s="91"/>
      <c r="AK30" s="9"/>
      <c r="AL30" s="90"/>
      <c r="AM30" s="91"/>
      <c r="AN30" s="9"/>
      <c r="AO30" s="90"/>
      <c r="AP30" s="91"/>
      <c r="AQ30" s="9"/>
      <c r="AR30" s="90"/>
      <c r="AS30" s="91"/>
      <c r="AT30" s="9"/>
      <c r="AU30" s="90"/>
      <c r="AV30" s="91"/>
    </row>
    <row r="31" spans="1:48" x14ac:dyDescent="0.35">
      <c r="A31" s="1" t="s">
        <v>101</v>
      </c>
      <c r="B31" s="12" t="s">
        <v>102</v>
      </c>
      <c r="D31" s="1" t="s">
        <v>101</v>
      </c>
      <c r="E31" s="12" t="s">
        <v>102</v>
      </c>
      <c r="G31" s="21" t="s">
        <v>101</v>
      </c>
      <c r="H31" s="22" t="s">
        <v>102</v>
      </c>
      <c r="J31" s="21" t="s">
        <v>101</v>
      </c>
      <c r="K31" s="22" t="s">
        <v>103</v>
      </c>
      <c r="M31" s="21" t="s">
        <v>101</v>
      </c>
      <c r="N31" s="22" t="s">
        <v>102</v>
      </c>
      <c r="P31" s="21" t="s">
        <v>101</v>
      </c>
      <c r="Q31" s="28" t="s">
        <v>104</v>
      </c>
      <c r="S31" s="21" t="s">
        <v>101</v>
      </c>
      <c r="T31" s="28" t="s">
        <v>104</v>
      </c>
      <c r="V31" s="21" t="s">
        <v>101</v>
      </c>
      <c r="W31" s="28" t="s">
        <v>105</v>
      </c>
      <c r="Y31" s="21" t="s">
        <v>101</v>
      </c>
      <c r="Z31" s="28" t="s">
        <v>105</v>
      </c>
      <c r="AB31" s="21" t="s">
        <v>101</v>
      </c>
      <c r="AC31" s="28" t="s">
        <v>105</v>
      </c>
      <c r="AE31" s="21" t="s">
        <v>101</v>
      </c>
      <c r="AF31" s="28" t="s">
        <v>105</v>
      </c>
      <c r="AH31" s="21" t="s">
        <v>101</v>
      </c>
      <c r="AI31" s="28" t="s">
        <v>301</v>
      </c>
      <c r="AK31" s="21" t="s">
        <v>101</v>
      </c>
      <c r="AL31" s="28" t="s">
        <v>104</v>
      </c>
      <c r="AM31" s="8"/>
      <c r="AN31" s="21" t="s">
        <v>101</v>
      </c>
      <c r="AO31" s="28" t="s">
        <v>104</v>
      </c>
      <c r="AP31" s="8"/>
      <c r="AQ31" s="21" t="s">
        <v>101</v>
      </c>
      <c r="AR31" s="28" t="s">
        <v>104</v>
      </c>
      <c r="AS31" s="8"/>
      <c r="AT31" s="21" t="s">
        <v>101</v>
      </c>
      <c r="AU31" s="28" t="s">
        <v>104</v>
      </c>
      <c r="AV31" s="8"/>
    </row>
    <row r="32" spans="1:48" ht="29" customHeight="1" x14ac:dyDescent="0.35">
      <c r="A32" s="105" t="s">
        <v>106</v>
      </c>
      <c r="B32" s="105"/>
      <c r="C32" s="105"/>
      <c r="D32" s="105" t="s">
        <v>106</v>
      </c>
      <c r="E32" s="105"/>
      <c r="F32" s="105"/>
      <c r="G32" s="104"/>
      <c r="H32" s="105"/>
      <c r="I32" s="106"/>
      <c r="J32" s="104"/>
      <c r="K32" s="105"/>
      <c r="L32" s="106"/>
      <c r="M32" s="104"/>
      <c r="N32" s="105"/>
      <c r="O32" s="106"/>
      <c r="P32" s="104"/>
      <c r="Q32" s="105"/>
      <c r="R32" s="106"/>
      <c r="S32" s="104"/>
      <c r="T32" s="105"/>
      <c r="U32" s="106"/>
      <c r="V32" s="104" t="s">
        <v>107</v>
      </c>
      <c r="W32" s="105"/>
      <c r="X32" s="106"/>
      <c r="Y32" s="104" t="s">
        <v>107</v>
      </c>
      <c r="Z32" s="105"/>
      <c r="AA32" s="106"/>
      <c r="AB32" s="104" t="s">
        <v>107</v>
      </c>
      <c r="AC32" s="105"/>
      <c r="AD32" s="106"/>
      <c r="AE32" s="104" t="s">
        <v>107</v>
      </c>
      <c r="AF32" s="105"/>
      <c r="AG32" s="106"/>
      <c r="AH32" s="104" t="s">
        <v>300</v>
      </c>
      <c r="AI32" s="105"/>
      <c r="AJ32" s="106"/>
      <c r="AK32" s="104"/>
      <c r="AL32" s="105"/>
      <c r="AM32" s="106"/>
      <c r="AN32" s="104"/>
      <c r="AO32" s="105"/>
      <c r="AP32" s="106"/>
      <c r="AQ32" s="104"/>
      <c r="AR32" s="105"/>
      <c r="AS32" s="106"/>
      <c r="AT32" s="104"/>
      <c r="AU32" s="105"/>
      <c r="AV32" s="106"/>
    </row>
    <row r="33" spans="1:48" ht="43.25" customHeight="1" x14ac:dyDescent="0.35">
      <c r="A33" s="105" t="s">
        <v>108</v>
      </c>
      <c r="B33" s="105"/>
      <c r="C33" s="105"/>
      <c r="D33" s="105" t="s">
        <v>108</v>
      </c>
      <c r="E33" s="105"/>
      <c r="F33" s="105"/>
      <c r="G33" s="104"/>
      <c r="H33" s="105"/>
      <c r="I33" s="106"/>
      <c r="J33" s="104" t="s">
        <v>109</v>
      </c>
      <c r="K33" s="105"/>
      <c r="L33" s="106"/>
      <c r="M33" s="104"/>
      <c r="N33" s="105"/>
      <c r="O33" s="106"/>
      <c r="P33" s="104"/>
      <c r="Q33" s="105"/>
      <c r="R33" s="106"/>
      <c r="S33" s="104"/>
      <c r="T33" s="105"/>
      <c r="U33" s="106"/>
      <c r="V33" s="104"/>
      <c r="W33" s="105"/>
      <c r="X33" s="106"/>
      <c r="Y33" s="104"/>
      <c r="Z33" s="105"/>
      <c r="AA33" s="106"/>
      <c r="AB33" s="104" t="s">
        <v>110</v>
      </c>
      <c r="AC33" s="105"/>
      <c r="AD33" s="106"/>
      <c r="AE33" s="104" t="s">
        <v>110</v>
      </c>
      <c r="AF33" s="105"/>
      <c r="AG33" s="106"/>
      <c r="AH33" s="104"/>
      <c r="AI33" s="105"/>
      <c r="AJ33" s="106"/>
      <c r="AK33" s="104"/>
      <c r="AL33" s="105"/>
      <c r="AM33" s="106"/>
      <c r="AN33" s="104"/>
      <c r="AO33" s="105"/>
      <c r="AP33" s="106"/>
      <c r="AQ33" s="104"/>
      <c r="AR33" s="105"/>
      <c r="AS33" s="106"/>
      <c r="AT33" s="104"/>
      <c r="AU33" s="105"/>
      <c r="AV33" s="106"/>
    </row>
  </sheetData>
  <mergeCells count="315">
    <mergeCell ref="AQ32:AS32"/>
    <mergeCell ref="AQ33:AS33"/>
    <mergeCell ref="AQ18:AR18"/>
    <mergeCell ref="AQ19:AR19"/>
    <mergeCell ref="AQ20:AR20"/>
    <mergeCell ref="AQ21:AR21"/>
    <mergeCell ref="AQ22:AR22"/>
    <mergeCell ref="AQ23:AR23"/>
    <mergeCell ref="AQ24:AR24"/>
    <mergeCell ref="AQ25:AR25"/>
    <mergeCell ref="AR27:AS30"/>
    <mergeCell ref="AR1:AS1"/>
    <mergeCell ref="AQ10:AR10"/>
    <mergeCell ref="AQ11:AR11"/>
    <mergeCell ref="AQ12:AR12"/>
    <mergeCell ref="AQ13:AR13"/>
    <mergeCell ref="AQ14:AR14"/>
    <mergeCell ref="AQ15:AR15"/>
    <mergeCell ref="AQ16:AR16"/>
    <mergeCell ref="AQ17:AR17"/>
    <mergeCell ref="AE32:AG32"/>
    <mergeCell ref="AE33:AG33"/>
    <mergeCell ref="AE18:AF18"/>
    <mergeCell ref="AE19:AF19"/>
    <mergeCell ref="AE20:AF20"/>
    <mergeCell ref="AE21:AF21"/>
    <mergeCell ref="AE22:AF22"/>
    <mergeCell ref="AE23:AF23"/>
    <mergeCell ref="AE24:AF24"/>
    <mergeCell ref="AE25:AF25"/>
    <mergeCell ref="AF27:AG30"/>
    <mergeCell ref="AF1:AG1"/>
    <mergeCell ref="AE10:AF10"/>
    <mergeCell ref="AE11:AF11"/>
    <mergeCell ref="AE12:AF12"/>
    <mergeCell ref="AE13:AF13"/>
    <mergeCell ref="AE14:AF14"/>
    <mergeCell ref="AE15:AF15"/>
    <mergeCell ref="AE16:AF16"/>
    <mergeCell ref="AE17:AF17"/>
    <mergeCell ref="AB32:AD32"/>
    <mergeCell ref="AB33:AD33"/>
    <mergeCell ref="AB18:AC18"/>
    <mergeCell ref="AB19:AC19"/>
    <mergeCell ref="AB20:AC20"/>
    <mergeCell ref="AB21:AC21"/>
    <mergeCell ref="AB22:AC22"/>
    <mergeCell ref="AB23:AC23"/>
    <mergeCell ref="AB24:AC24"/>
    <mergeCell ref="AB25:AC25"/>
    <mergeCell ref="AC27:AD30"/>
    <mergeCell ref="AC1:AD1"/>
    <mergeCell ref="AB10:AC10"/>
    <mergeCell ref="AB11:AC11"/>
    <mergeCell ref="AB12:AC12"/>
    <mergeCell ref="AB13:AC13"/>
    <mergeCell ref="AB14:AC14"/>
    <mergeCell ref="AB15:AC15"/>
    <mergeCell ref="AB16:AC16"/>
    <mergeCell ref="AB17:AC17"/>
    <mergeCell ref="V32:X32"/>
    <mergeCell ref="V33:X33"/>
    <mergeCell ref="V18:W18"/>
    <mergeCell ref="V19:W19"/>
    <mergeCell ref="V20:W20"/>
    <mergeCell ref="V21:W21"/>
    <mergeCell ref="V22:W22"/>
    <mergeCell ref="V23:W23"/>
    <mergeCell ref="V24:W24"/>
    <mergeCell ref="V25:W25"/>
    <mergeCell ref="W27:X30"/>
    <mergeCell ref="W1:X1"/>
    <mergeCell ref="V10:W10"/>
    <mergeCell ref="V11:W11"/>
    <mergeCell ref="V12:W12"/>
    <mergeCell ref="V13:W13"/>
    <mergeCell ref="V14:W14"/>
    <mergeCell ref="V15:W15"/>
    <mergeCell ref="V16:W16"/>
    <mergeCell ref="V17:W17"/>
    <mergeCell ref="J25:K25"/>
    <mergeCell ref="K27:L30"/>
    <mergeCell ref="J32:L32"/>
    <mergeCell ref="J33:L33"/>
    <mergeCell ref="G32:I32"/>
    <mergeCell ref="G33:I33"/>
    <mergeCell ref="A32:C32"/>
    <mergeCell ref="A33:C33"/>
    <mergeCell ref="A25:B25"/>
    <mergeCell ref="D33:F33"/>
    <mergeCell ref="B27:C30"/>
    <mergeCell ref="G25:H25"/>
    <mergeCell ref="H27:I30"/>
    <mergeCell ref="D25:E25"/>
    <mergeCell ref="E27:F30"/>
    <mergeCell ref="D32:F32"/>
    <mergeCell ref="P11:Q11"/>
    <mergeCell ref="P12:Q12"/>
    <mergeCell ref="P15:Q15"/>
    <mergeCell ref="P13:Q13"/>
    <mergeCell ref="P22:Q22"/>
    <mergeCell ref="P23:Q23"/>
    <mergeCell ref="P24:Q24"/>
    <mergeCell ref="P25:Q25"/>
    <mergeCell ref="Q27:R30"/>
    <mergeCell ref="J24:K24"/>
    <mergeCell ref="J14:K14"/>
    <mergeCell ref="J15:K15"/>
    <mergeCell ref="J16:K16"/>
    <mergeCell ref="J17:K17"/>
    <mergeCell ref="J18:K18"/>
    <mergeCell ref="D14:E14"/>
    <mergeCell ref="D15:E15"/>
    <mergeCell ref="J19:K19"/>
    <mergeCell ref="J20:K20"/>
    <mergeCell ref="G18:H18"/>
    <mergeCell ref="G19:H19"/>
    <mergeCell ref="G20:H20"/>
    <mergeCell ref="D23:E23"/>
    <mergeCell ref="D24:E24"/>
    <mergeCell ref="G24:H24"/>
    <mergeCell ref="A17:B17"/>
    <mergeCell ref="A18:B18"/>
    <mergeCell ref="G22:H22"/>
    <mergeCell ref="G23:H23"/>
    <mergeCell ref="J10:K10"/>
    <mergeCell ref="J11:K11"/>
    <mergeCell ref="J12:K12"/>
    <mergeCell ref="J13:K13"/>
    <mergeCell ref="J22:K22"/>
    <mergeCell ref="J23:K23"/>
    <mergeCell ref="A23:B23"/>
    <mergeCell ref="D16:E16"/>
    <mergeCell ref="D17:E17"/>
    <mergeCell ref="D18:E18"/>
    <mergeCell ref="D19:E19"/>
    <mergeCell ref="D20:E20"/>
    <mergeCell ref="D21:E21"/>
    <mergeCell ref="D22:E22"/>
    <mergeCell ref="D12:E12"/>
    <mergeCell ref="D13:E13"/>
    <mergeCell ref="K1:L1"/>
    <mergeCell ref="A10:B10"/>
    <mergeCell ref="A11:B11"/>
    <mergeCell ref="A12:B12"/>
    <mergeCell ref="A13:B13"/>
    <mergeCell ref="A15:B15"/>
    <mergeCell ref="A14:B14"/>
    <mergeCell ref="A19:B19"/>
    <mergeCell ref="A24:B24"/>
    <mergeCell ref="H1:I1"/>
    <mergeCell ref="G10:H10"/>
    <mergeCell ref="G11:H11"/>
    <mergeCell ref="G16:H16"/>
    <mergeCell ref="G17:H17"/>
    <mergeCell ref="G12:H12"/>
    <mergeCell ref="G13:H13"/>
    <mergeCell ref="G14:H14"/>
    <mergeCell ref="G15:H15"/>
    <mergeCell ref="A22:B22"/>
    <mergeCell ref="B1:C1"/>
    <mergeCell ref="A16:B16"/>
    <mergeCell ref="E1:F1"/>
    <mergeCell ref="D10:E10"/>
    <mergeCell ref="D11:E11"/>
    <mergeCell ref="S18:T18"/>
    <mergeCell ref="S19:T19"/>
    <mergeCell ref="S20:T20"/>
    <mergeCell ref="S22:T22"/>
    <mergeCell ref="N1:O1"/>
    <mergeCell ref="M10:N10"/>
    <mergeCell ref="M11:N11"/>
    <mergeCell ref="M12:N12"/>
    <mergeCell ref="M13:N13"/>
    <mergeCell ref="P14:Q14"/>
    <mergeCell ref="P16:Q16"/>
    <mergeCell ref="P17:Q17"/>
    <mergeCell ref="P18:Q18"/>
    <mergeCell ref="P19:Q19"/>
    <mergeCell ref="P20:Q20"/>
    <mergeCell ref="M14:N14"/>
    <mergeCell ref="M15:N15"/>
    <mergeCell ref="M16:N16"/>
    <mergeCell ref="M17:N17"/>
    <mergeCell ref="M18:N18"/>
    <mergeCell ref="M19:N19"/>
    <mergeCell ref="M20:N20"/>
    <mergeCell ref="Q1:R1"/>
    <mergeCell ref="P10:Q10"/>
    <mergeCell ref="T1:U1"/>
    <mergeCell ref="S10:T10"/>
    <mergeCell ref="S11:T11"/>
    <mergeCell ref="S12:T12"/>
    <mergeCell ref="S13:T13"/>
    <mergeCell ref="S14:T14"/>
    <mergeCell ref="S15:T15"/>
    <mergeCell ref="S16:T16"/>
    <mergeCell ref="S17:T17"/>
    <mergeCell ref="S23:T23"/>
    <mergeCell ref="S24:T24"/>
    <mergeCell ref="S25:T25"/>
    <mergeCell ref="T27:U30"/>
    <mergeCell ref="S32:U32"/>
    <mergeCell ref="S33:U33"/>
    <mergeCell ref="S21:T21"/>
    <mergeCell ref="P21:Q21"/>
    <mergeCell ref="M22:N22"/>
    <mergeCell ref="P32:R32"/>
    <mergeCell ref="P33:R33"/>
    <mergeCell ref="M33:O33"/>
    <mergeCell ref="M23:N23"/>
    <mergeCell ref="M24:N24"/>
    <mergeCell ref="M25:N25"/>
    <mergeCell ref="N27:O30"/>
    <mergeCell ref="M32:O32"/>
    <mergeCell ref="Z1:AA1"/>
    <mergeCell ref="Y10:Z10"/>
    <mergeCell ref="Y11:Z11"/>
    <mergeCell ref="Y12:Z12"/>
    <mergeCell ref="Y13:Z13"/>
    <mergeCell ref="Y14:Z14"/>
    <mergeCell ref="Y15:Z15"/>
    <mergeCell ref="Y16:Z16"/>
    <mergeCell ref="Y17:Z17"/>
    <mergeCell ref="Y32:AA32"/>
    <mergeCell ref="Y33:AA33"/>
    <mergeCell ref="Y18:Z18"/>
    <mergeCell ref="Y19:Z19"/>
    <mergeCell ref="Y20:Z20"/>
    <mergeCell ref="Y21:Z21"/>
    <mergeCell ref="Y22:Z22"/>
    <mergeCell ref="Y23:Z23"/>
    <mergeCell ref="Y24:Z24"/>
    <mergeCell ref="Y25:Z25"/>
    <mergeCell ref="Z27:AA30"/>
    <mergeCell ref="AI1:AJ1"/>
    <mergeCell ref="AH10:AI10"/>
    <mergeCell ref="AH11:AI11"/>
    <mergeCell ref="AH12:AI12"/>
    <mergeCell ref="AH13:AI13"/>
    <mergeCell ref="AH14:AI14"/>
    <mergeCell ref="AH15:AI15"/>
    <mergeCell ref="AH16:AI16"/>
    <mergeCell ref="AH17:AI17"/>
    <mergeCell ref="AH32:AJ32"/>
    <mergeCell ref="AH33:AJ33"/>
    <mergeCell ref="AH18:AI18"/>
    <mergeCell ref="AH19:AI19"/>
    <mergeCell ref="AH20:AI20"/>
    <mergeCell ref="AH21:AI21"/>
    <mergeCell ref="AH22:AI22"/>
    <mergeCell ref="AH23:AI23"/>
    <mergeCell ref="AH24:AI24"/>
    <mergeCell ref="AH25:AI25"/>
    <mergeCell ref="AI27:AJ30"/>
    <mergeCell ref="AL1:AM1"/>
    <mergeCell ref="AK10:AL10"/>
    <mergeCell ref="AK11:AL11"/>
    <mergeCell ref="AK12:AL12"/>
    <mergeCell ref="AK13:AL13"/>
    <mergeCell ref="AK14:AL14"/>
    <mergeCell ref="AK15:AL15"/>
    <mergeCell ref="AK16:AL16"/>
    <mergeCell ref="AK17:AL17"/>
    <mergeCell ref="AK32:AM32"/>
    <mergeCell ref="AK33:AM33"/>
    <mergeCell ref="AK18:AL18"/>
    <mergeCell ref="AK19:AL19"/>
    <mergeCell ref="AK20:AL20"/>
    <mergeCell ref="AK21:AL21"/>
    <mergeCell ref="AK22:AL22"/>
    <mergeCell ref="AK23:AL23"/>
    <mergeCell ref="AK24:AL24"/>
    <mergeCell ref="AK25:AL25"/>
    <mergeCell ref="AL27:AM30"/>
    <mergeCell ref="AO1:AP1"/>
    <mergeCell ref="AN10:AO10"/>
    <mergeCell ref="AN11:AO11"/>
    <mergeCell ref="AN12:AO12"/>
    <mergeCell ref="AN13:AO13"/>
    <mergeCell ref="AN14:AO14"/>
    <mergeCell ref="AN15:AO15"/>
    <mergeCell ref="AN16:AO16"/>
    <mergeCell ref="AN17:AO17"/>
    <mergeCell ref="AN32:AP32"/>
    <mergeCell ref="AN33:AP33"/>
    <mergeCell ref="AN18:AO18"/>
    <mergeCell ref="AN19:AO19"/>
    <mergeCell ref="AN20:AO20"/>
    <mergeCell ref="AN21:AO21"/>
    <mergeCell ref="AN22:AO22"/>
    <mergeCell ref="AN23:AO23"/>
    <mergeCell ref="AN24:AO24"/>
    <mergeCell ref="AN25:AO25"/>
    <mergeCell ref="AO27:AP30"/>
    <mergeCell ref="AU1:AV1"/>
    <mergeCell ref="AT10:AU10"/>
    <mergeCell ref="AT11:AU11"/>
    <mergeCell ref="AT12:AU12"/>
    <mergeCell ref="AT13:AU13"/>
    <mergeCell ref="AT14:AU14"/>
    <mergeCell ref="AT15:AU15"/>
    <mergeCell ref="AT16:AU16"/>
    <mergeCell ref="AT17:AU17"/>
    <mergeCell ref="AT32:AV32"/>
    <mergeCell ref="AT33:AV33"/>
    <mergeCell ref="AT18:AU18"/>
    <mergeCell ref="AT19:AU19"/>
    <mergeCell ref="AT20:AU20"/>
    <mergeCell ref="AT21:AU21"/>
    <mergeCell ref="AT22:AU22"/>
    <mergeCell ref="AT23:AU23"/>
    <mergeCell ref="AT24:AU24"/>
    <mergeCell ref="AT25:AU25"/>
    <mergeCell ref="AU27:AV30"/>
  </mergeCells>
  <phoneticPr fontId="5" type="noConversion"/>
  <conditionalFormatting sqref="C10:C25">
    <cfRule type="containsBlanks" dxfId="44" priority="15">
      <formula>LEN(TRIM(C10))=0</formula>
    </cfRule>
  </conditionalFormatting>
  <conditionalFormatting sqref="F10:F25">
    <cfRule type="containsBlanks" dxfId="43" priority="14">
      <formula>LEN(TRIM(F10))=0</formula>
    </cfRule>
  </conditionalFormatting>
  <conditionalFormatting sqref="I10:I25">
    <cfRule type="containsBlanks" dxfId="42" priority="13">
      <formula>LEN(TRIM(I10))=0</formula>
    </cfRule>
  </conditionalFormatting>
  <conditionalFormatting sqref="L10:L25 O10:O25">
    <cfRule type="containsBlanks" dxfId="41" priority="12">
      <formula>LEN(TRIM(L10))=0</formula>
    </cfRule>
  </conditionalFormatting>
  <conditionalFormatting sqref="R10:R25">
    <cfRule type="containsBlanks" dxfId="40" priority="11">
      <formula>LEN(TRIM(R10))=0</formula>
    </cfRule>
  </conditionalFormatting>
  <conditionalFormatting sqref="U10:U25">
    <cfRule type="containsBlanks" dxfId="39" priority="10">
      <formula>LEN(TRIM(U10))=0</formula>
    </cfRule>
  </conditionalFormatting>
  <conditionalFormatting sqref="X10:X25">
    <cfRule type="containsBlanks" dxfId="38" priority="9">
      <formula>LEN(TRIM(X10))=0</formula>
    </cfRule>
  </conditionalFormatting>
  <conditionalFormatting sqref="AA10:AA25">
    <cfRule type="containsBlanks" dxfId="37" priority="8">
      <formula>LEN(TRIM(AA10))=0</formula>
    </cfRule>
  </conditionalFormatting>
  <conditionalFormatting sqref="AD10:AD25">
    <cfRule type="containsBlanks" dxfId="36" priority="7">
      <formula>LEN(TRIM(AD10))=0</formula>
    </cfRule>
  </conditionalFormatting>
  <conditionalFormatting sqref="AG10:AG25">
    <cfRule type="containsBlanks" dxfId="35" priority="6">
      <formula>LEN(TRIM(AG10))=0</formula>
    </cfRule>
  </conditionalFormatting>
  <conditionalFormatting sqref="AJ10:AJ25">
    <cfRule type="containsBlanks" dxfId="34" priority="5">
      <formula>LEN(TRIM(AJ10))=0</formula>
    </cfRule>
  </conditionalFormatting>
  <conditionalFormatting sqref="AM10:AM25">
    <cfRule type="containsBlanks" dxfId="33" priority="4">
      <formula>LEN(TRIM(AM10))=0</formula>
    </cfRule>
  </conditionalFormatting>
  <conditionalFormatting sqref="AP10:AP25">
    <cfRule type="containsBlanks" dxfId="32" priority="3">
      <formula>LEN(TRIM(AP10))=0</formula>
    </cfRule>
  </conditionalFormatting>
  <conditionalFormatting sqref="AS10:AS25">
    <cfRule type="containsBlanks" dxfId="31" priority="2">
      <formula>LEN(TRIM(AS10))=0</formula>
    </cfRule>
  </conditionalFormatting>
  <conditionalFormatting sqref="AV10:AV25">
    <cfRule type="containsBlanks" dxfId="30" priority="1">
      <formula>LEN(TRIM(AV10))=0</formula>
    </cfRule>
  </conditionalFormatting>
  <dataValidations count="1">
    <dataValidation type="list" allowBlank="1" showInputMessage="1" showErrorMessage="1" sqref="D10:D25 G10:G25 J10:J25 A10:A25 P10:P25 M10:M25 S10:S25 V10:V25 Y10:Y25 AB10:AB25 AE10:AE25 AH10:AH25 AK10:AK25 AN10:AN25 AQ10:AQ25 AT10:AT25" xr:uid="{A7D7E075-30D6-4648-BEB5-E6CE31714209}">
      <formula1>Drop_Down_Name</formula1>
    </dataValidation>
  </dataValidations>
  <pageMargins left="0.7" right="0.7" top="0.75" bottom="0.75" header="0.3" footer="0.3"/>
  <pageSetup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F4F21-CD79-4764-8DD6-FB97E84B9F93}">
  <dimension ref="A1:N14"/>
  <sheetViews>
    <sheetView zoomScale="115" zoomScaleNormal="115" workbookViewId="0">
      <selection activeCell="C17" sqref="C17"/>
    </sheetView>
    <sheetView workbookViewId="1"/>
  </sheetViews>
  <sheetFormatPr defaultRowHeight="14.5" x14ac:dyDescent="0.35"/>
  <cols>
    <col min="1" max="1" width="12.6328125" customWidth="1"/>
    <col min="3" max="3" width="10.36328125" customWidth="1"/>
    <col min="4" max="4" width="10.54296875" customWidth="1"/>
    <col min="5" max="5" width="12" customWidth="1"/>
    <col min="6" max="6" width="10.7265625" customWidth="1"/>
    <col min="7" max="7" width="10.81640625" customWidth="1"/>
    <col min="8" max="8" width="10.90625" customWidth="1"/>
    <col min="9" max="9" width="12.453125" customWidth="1"/>
    <col min="10" max="10" width="10.81640625" customWidth="1"/>
    <col min="11" max="11" width="11.453125" customWidth="1"/>
  </cols>
  <sheetData>
    <row r="1" spans="1:14" s="2" customFormat="1" ht="43.5" x14ac:dyDescent="0.35">
      <c r="A1" s="2" t="s">
        <v>142</v>
      </c>
      <c r="B1" s="2" t="s">
        <v>274</v>
      </c>
      <c r="C1" s="2" t="s">
        <v>275</v>
      </c>
      <c r="D1" s="2" t="s">
        <v>276</v>
      </c>
      <c r="E1" s="2" t="s">
        <v>277</v>
      </c>
      <c r="F1" s="2" t="s">
        <v>278</v>
      </c>
      <c r="G1" s="2" t="s">
        <v>279</v>
      </c>
      <c r="H1" s="2" t="s">
        <v>280</v>
      </c>
      <c r="I1" s="2" t="s">
        <v>281</v>
      </c>
      <c r="J1" s="2" t="s">
        <v>282</v>
      </c>
      <c r="K1" s="2" t="s">
        <v>283</v>
      </c>
      <c r="M1" s="2" t="s">
        <v>284</v>
      </c>
      <c r="N1" s="2" t="s">
        <v>285</v>
      </c>
    </row>
    <row r="2" spans="1:14" x14ac:dyDescent="0.35">
      <c r="A2" t="s">
        <v>352</v>
      </c>
      <c r="B2" t="s">
        <v>289</v>
      </c>
      <c r="C2">
        <v>3.75</v>
      </c>
      <c r="D2" t="s">
        <v>290</v>
      </c>
      <c r="E2">
        <v>1280</v>
      </c>
      <c r="F2">
        <v>960</v>
      </c>
      <c r="G2">
        <v>12</v>
      </c>
      <c r="H2">
        <v>80</v>
      </c>
      <c r="I2">
        <v>72</v>
      </c>
      <c r="J2">
        <v>4</v>
      </c>
      <c r="K2">
        <f>2^G2</f>
        <v>4096</v>
      </c>
      <c r="M2" s="29">
        <f>C2*0.001*E2</f>
        <v>4.8</v>
      </c>
      <c r="N2" s="29">
        <f>C2*0.001*F2</f>
        <v>3.5999999999999996</v>
      </c>
    </row>
    <row r="3" spans="1:14" x14ac:dyDescent="0.35">
      <c r="A3" t="s">
        <v>383</v>
      </c>
      <c r="B3" t="s">
        <v>289</v>
      </c>
      <c r="C3">
        <v>3.8</v>
      </c>
      <c r="E3">
        <v>4656</v>
      </c>
      <c r="F3">
        <v>3520</v>
      </c>
      <c r="G3">
        <v>12</v>
      </c>
      <c r="I3">
        <v>23</v>
      </c>
      <c r="K3">
        <f>2^G3</f>
        <v>4096</v>
      </c>
      <c r="M3">
        <v>19.100000000000001</v>
      </c>
      <c r="N3">
        <v>13</v>
      </c>
    </row>
    <row r="4" spans="1:14" x14ac:dyDescent="0.35">
      <c r="A4" t="s">
        <v>293</v>
      </c>
      <c r="B4" t="s">
        <v>289</v>
      </c>
      <c r="C4">
        <v>5.86</v>
      </c>
      <c r="D4" t="s">
        <v>294</v>
      </c>
      <c r="E4">
        <v>1936</v>
      </c>
      <c r="F4">
        <v>1216</v>
      </c>
      <c r="G4">
        <v>12</v>
      </c>
      <c r="H4">
        <v>77</v>
      </c>
      <c r="I4">
        <v>164</v>
      </c>
      <c r="J4">
        <v>3.5</v>
      </c>
      <c r="K4">
        <f>2^G4</f>
        <v>4096</v>
      </c>
      <c r="M4" s="29">
        <f>C4*0.001*E4</f>
        <v>11.34496</v>
      </c>
      <c r="N4" s="29">
        <f>C4*0.001*F4</f>
        <v>7.1257600000000005</v>
      </c>
    </row>
    <row r="5" spans="1:14" x14ac:dyDescent="0.35">
      <c r="A5" t="s">
        <v>295</v>
      </c>
      <c r="B5" t="s">
        <v>289</v>
      </c>
      <c r="C5">
        <v>5.86</v>
      </c>
      <c r="D5" t="s">
        <v>294</v>
      </c>
      <c r="E5">
        <v>1936</v>
      </c>
      <c r="F5">
        <v>1216</v>
      </c>
      <c r="G5">
        <v>12</v>
      </c>
      <c r="H5">
        <v>77</v>
      </c>
      <c r="I5">
        <v>18.399999999999999</v>
      </c>
      <c r="J5">
        <v>3.5</v>
      </c>
      <c r="K5">
        <v>4096</v>
      </c>
      <c r="M5">
        <v>11.3</v>
      </c>
      <c r="N5">
        <v>7.1</v>
      </c>
    </row>
    <row r="6" spans="1:14" x14ac:dyDescent="0.35">
      <c r="A6" t="s">
        <v>347</v>
      </c>
      <c r="B6" t="s">
        <v>289</v>
      </c>
      <c r="C6">
        <v>2.4</v>
      </c>
      <c r="D6" t="s">
        <v>348</v>
      </c>
      <c r="E6">
        <v>5496</v>
      </c>
      <c r="F6">
        <v>3672</v>
      </c>
      <c r="G6">
        <v>12</v>
      </c>
    </row>
    <row r="7" spans="1:14" x14ac:dyDescent="0.35">
      <c r="A7" t="s">
        <v>39</v>
      </c>
      <c r="B7" t="s">
        <v>289</v>
      </c>
      <c r="C7">
        <v>3.76</v>
      </c>
      <c r="D7" t="s">
        <v>291</v>
      </c>
      <c r="E7">
        <v>6248</v>
      </c>
      <c r="F7">
        <v>4176</v>
      </c>
      <c r="G7">
        <v>16</v>
      </c>
      <c r="H7">
        <v>80</v>
      </c>
      <c r="I7">
        <v>3.51</v>
      </c>
      <c r="J7">
        <v>1</v>
      </c>
      <c r="K7">
        <f>2^G7</f>
        <v>65536</v>
      </c>
      <c r="M7" s="29">
        <f>C7*0.001*E7</f>
        <v>23.49248</v>
      </c>
      <c r="N7" s="29">
        <f>C7*0.001*F7</f>
        <v>15.70176</v>
      </c>
    </row>
    <row r="8" spans="1:14" x14ac:dyDescent="0.35">
      <c r="A8" t="s">
        <v>351</v>
      </c>
      <c r="B8" t="s">
        <v>289</v>
      </c>
      <c r="C8">
        <v>2.9</v>
      </c>
      <c r="D8" t="s">
        <v>292</v>
      </c>
      <c r="E8">
        <v>1936</v>
      </c>
      <c r="F8">
        <v>1096</v>
      </c>
      <c r="G8">
        <v>12</v>
      </c>
      <c r="H8">
        <v>80</v>
      </c>
      <c r="I8">
        <v>20.399999999999999</v>
      </c>
      <c r="J8">
        <v>1</v>
      </c>
      <c r="K8">
        <f>2^G8</f>
        <v>4096</v>
      </c>
      <c r="M8" s="29">
        <f>C8*0.001*E8</f>
        <v>5.6143999999999998</v>
      </c>
      <c r="N8" s="29">
        <f>C8*0.001*F8</f>
        <v>3.1783999999999999</v>
      </c>
    </row>
    <row r="9" spans="1:14" x14ac:dyDescent="0.35">
      <c r="A9" t="s">
        <v>381</v>
      </c>
      <c r="B9" t="s">
        <v>289</v>
      </c>
      <c r="C9">
        <v>4.63</v>
      </c>
      <c r="D9" t="s">
        <v>382</v>
      </c>
      <c r="E9">
        <v>4144</v>
      </c>
      <c r="F9">
        <v>2822</v>
      </c>
      <c r="G9">
        <v>14</v>
      </c>
      <c r="I9">
        <v>16.3</v>
      </c>
      <c r="K9">
        <f>2^G9</f>
        <v>16384</v>
      </c>
      <c r="M9">
        <v>19.100000000000001</v>
      </c>
      <c r="N9">
        <v>13</v>
      </c>
    </row>
    <row r="10" spans="1:14" x14ac:dyDescent="0.35">
      <c r="A10" t="s">
        <v>345</v>
      </c>
      <c r="B10" t="s">
        <v>289</v>
      </c>
      <c r="C10">
        <v>3.76</v>
      </c>
      <c r="D10" t="s">
        <v>346</v>
      </c>
      <c r="E10">
        <v>3008</v>
      </c>
      <c r="F10">
        <v>3008</v>
      </c>
      <c r="G10">
        <v>14</v>
      </c>
    </row>
    <row r="11" spans="1:14" x14ac:dyDescent="0.35">
      <c r="A11" t="s">
        <v>349</v>
      </c>
      <c r="B11" t="s">
        <v>289</v>
      </c>
      <c r="C11">
        <v>2.9</v>
      </c>
      <c r="D11" t="s">
        <v>350</v>
      </c>
      <c r="E11">
        <v>3840</v>
      </c>
      <c r="F11">
        <v>2160</v>
      </c>
      <c r="G11">
        <v>12</v>
      </c>
    </row>
    <row r="12" spans="1:14" x14ac:dyDescent="0.35">
      <c r="A12" t="s">
        <v>288</v>
      </c>
      <c r="B12" t="s">
        <v>287</v>
      </c>
      <c r="C12">
        <v>5.36</v>
      </c>
      <c r="E12">
        <v>6741</v>
      </c>
      <c r="F12">
        <v>4494</v>
      </c>
      <c r="G12">
        <v>14</v>
      </c>
      <c r="K12">
        <f>2^G12</f>
        <v>16384</v>
      </c>
      <c r="M12" s="29">
        <f>C12*0.001*E12</f>
        <v>36.13176</v>
      </c>
      <c r="N12" s="29">
        <f>C12*0.001*F12</f>
        <v>24.08784</v>
      </c>
    </row>
    <row r="13" spans="1:14" x14ac:dyDescent="0.35">
      <c r="A13" t="s">
        <v>286</v>
      </c>
      <c r="B13" t="s">
        <v>287</v>
      </c>
      <c r="C13">
        <v>4.38</v>
      </c>
      <c r="E13">
        <v>8216</v>
      </c>
      <c r="F13">
        <v>5477</v>
      </c>
      <c r="G13">
        <v>14</v>
      </c>
      <c r="K13">
        <f>2^G13</f>
        <v>16384</v>
      </c>
      <c r="M13" s="29">
        <f>C13*0.001*E13</f>
        <v>35.986080000000001</v>
      </c>
      <c r="N13" s="29">
        <f>C13*0.001*F13</f>
        <v>23.989260000000002</v>
      </c>
    </row>
    <row r="14" spans="1:14" x14ac:dyDescent="0.35">
      <c r="A14" t="s">
        <v>296</v>
      </c>
      <c r="B14" t="s">
        <v>289</v>
      </c>
      <c r="C14">
        <v>3.76</v>
      </c>
      <c r="D14" t="s">
        <v>297</v>
      </c>
      <c r="E14">
        <v>9576</v>
      </c>
      <c r="F14">
        <v>6388</v>
      </c>
      <c r="G14">
        <v>16</v>
      </c>
      <c r="K14">
        <f>2^G14</f>
        <v>65536</v>
      </c>
      <c r="M14">
        <v>36</v>
      </c>
      <c r="N14">
        <v>24</v>
      </c>
    </row>
  </sheetData>
  <autoFilter ref="A1:N9" xr:uid="{AE0F4F21-CD79-4764-8DD6-FB97E84B9F93}">
    <sortState xmlns:xlrd2="http://schemas.microsoft.com/office/spreadsheetml/2017/richdata2" ref="A2:N14">
      <sortCondition ref="A1:A9"/>
    </sortState>
  </autoFilter>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F7E0E-6225-4224-96D4-30376260D5A0}">
  <dimension ref="A1:AF47"/>
  <sheetViews>
    <sheetView zoomScaleNormal="100" workbookViewId="0">
      <selection activeCell="AB38" sqref="AB38:AC41"/>
    </sheetView>
    <sheetView workbookViewId="1"/>
  </sheetViews>
  <sheetFormatPr defaultRowHeight="14.5" x14ac:dyDescent="0.35"/>
  <cols>
    <col min="1" max="1" width="34.36328125" customWidth="1"/>
    <col min="2" max="2" width="22.453125" customWidth="1"/>
    <col min="3" max="3" width="34.08984375" customWidth="1"/>
    <col min="4" max="4" width="34.26953125" customWidth="1"/>
    <col min="5" max="5" width="15.90625" customWidth="1"/>
    <col min="6" max="6" width="34.1796875" customWidth="1"/>
    <col min="7" max="7" width="31.54296875" customWidth="1"/>
    <col min="8" max="8" width="18.36328125" customWidth="1"/>
    <col min="9" max="9" width="34.36328125" style="7" customWidth="1"/>
    <col min="10" max="10" width="36.7265625" customWidth="1"/>
    <col min="11" max="11" width="17.36328125" style="8" customWidth="1"/>
    <col min="12" max="12" width="34.7265625" style="7" customWidth="1"/>
    <col min="13" max="13" width="39.08984375" customWidth="1"/>
    <col min="14" max="14" width="17.6328125" style="8" customWidth="1"/>
    <col min="15" max="15" width="34.7265625" style="7" customWidth="1"/>
    <col min="16" max="16" width="36.81640625" customWidth="1"/>
    <col min="17" max="17" width="17.81640625" style="8" customWidth="1"/>
    <col min="18" max="18" width="33.26953125" style="7" customWidth="1"/>
    <col min="19" max="19" width="37.08984375" customWidth="1"/>
    <col min="20" max="20" width="17.36328125" style="8" customWidth="1"/>
    <col min="21" max="21" width="33.1796875" style="7" customWidth="1"/>
    <col min="22" max="22" width="37" customWidth="1"/>
    <col min="23" max="23" width="17.54296875" style="8" customWidth="1"/>
    <col min="24" max="24" width="34.08984375" style="7" customWidth="1"/>
    <col min="25" max="25" width="40.08984375" customWidth="1"/>
    <col min="26" max="26" width="17.6328125" style="8" customWidth="1"/>
    <col min="27" max="27" width="33.26953125" style="7" customWidth="1"/>
    <col min="28" max="28" width="38.36328125" customWidth="1"/>
    <col min="29" max="29" width="17.7265625" style="8" customWidth="1"/>
    <col min="30" max="30" width="33.7265625" style="7" customWidth="1"/>
    <col min="31" max="31" width="45.54296875" customWidth="1"/>
    <col min="32" max="32" width="17.1796875" style="8" customWidth="1"/>
  </cols>
  <sheetData>
    <row r="1" spans="1:32" s="115" customFormat="1" ht="25" customHeight="1" x14ac:dyDescent="0.35">
      <c r="A1" s="115" t="s">
        <v>96</v>
      </c>
      <c r="C1" s="127" t="s">
        <v>0</v>
      </c>
      <c r="D1" s="125"/>
      <c r="E1" s="126"/>
      <c r="F1" s="127" t="s">
        <v>0</v>
      </c>
      <c r="G1" s="125"/>
      <c r="H1" s="126"/>
      <c r="I1" s="127" t="s">
        <v>0</v>
      </c>
      <c r="J1" s="125"/>
      <c r="K1" s="126"/>
      <c r="L1" s="127" t="s">
        <v>0</v>
      </c>
      <c r="M1" s="125"/>
      <c r="N1" s="126"/>
      <c r="O1" s="127" t="s">
        <v>0</v>
      </c>
      <c r="P1" s="125"/>
      <c r="Q1" s="126"/>
      <c r="R1" s="127" t="s">
        <v>0</v>
      </c>
      <c r="S1" s="125"/>
      <c r="T1" s="126"/>
      <c r="U1" s="127" t="s">
        <v>0</v>
      </c>
      <c r="V1" s="125"/>
      <c r="W1" s="126"/>
      <c r="X1" s="127" t="s">
        <v>0</v>
      </c>
      <c r="Y1" s="125"/>
      <c r="Z1" s="126"/>
      <c r="AA1" s="127" t="s">
        <v>0</v>
      </c>
      <c r="AB1" s="125"/>
      <c r="AC1" s="126"/>
      <c r="AD1" s="127" t="s">
        <v>0</v>
      </c>
      <c r="AE1" s="125"/>
      <c r="AF1" s="126"/>
    </row>
    <row r="2" spans="1:32" s="116" customFormat="1" ht="33.5" customHeight="1" x14ac:dyDescent="0.35">
      <c r="C2" s="114" t="s">
        <v>14</v>
      </c>
      <c r="D2" s="117"/>
      <c r="E2" s="118"/>
      <c r="F2" s="114" t="s">
        <v>14</v>
      </c>
      <c r="G2" s="117"/>
      <c r="H2" s="118"/>
      <c r="I2" s="114" t="s">
        <v>14</v>
      </c>
      <c r="J2" s="117"/>
      <c r="K2" s="118"/>
      <c r="L2" s="114" t="s">
        <v>14</v>
      </c>
      <c r="M2" s="117"/>
      <c r="N2" s="118"/>
      <c r="O2" s="114" t="s">
        <v>14</v>
      </c>
      <c r="P2" s="117"/>
      <c r="Q2" s="118"/>
      <c r="R2" s="114" t="s">
        <v>14</v>
      </c>
      <c r="S2" s="117"/>
      <c r="T2" s="118"/>
      <c r="U2" s="114" t="s">
        <v>14</v>
      </c>
      <c r="V2" s="117"/>
      <c r="W2" s="118"/>
      <c r="X2" s="114" t="s">
        <v>14</v>
      </c>
      <c r="Y2" s="117"/>
      <c r="Z2" s="118"/>
      <c r="AA2" s="114" t="s">
        <v>14</v>
      </c>
      <c r="AB2" s="117"/>
      <c r="AC2" s="118"/>
      <c r="AD2" s="114" t="s">
        <v>14</v>
      </c>
      <c r="AE2" s="117"/>
      <c r="AF2" s="118"/>
    </row>
    <row r="3" spans="1:32" ht="15.5" x14ac:dyDescent="0.35">
      <c r="A3" s="66" t="s">
        <v>354</v>
      </c>
      <c r="B3" s="119" t="s">
        <v>374</v>
      </c>
      <c r="C3" s="55" t="s">
        <v>24</v>
      </c>
      <c r="D3" s="147"/>
      <c r="E3" s="148"/>
      <c r="F3" s="55" t="s">
        <v>24</v>
      </c>
      <c r="G3" s="147"/>
      <c r="H3" s="148"/>
      <c r="I3" s="55" t="s">
        <v>24</v>
      </c>
      <c r="J3" s="147"/>
      <c r="K3" s="148"/>
      <c r="L3" s="55" t="s">
        <v>24</v>
      </c>
      <c r="M3" s="147"/>
      <c r="N3" s="148"/>
      <c r="O3" s="55" t="s">
        <v>24</v>
      </c>
      <c r="P3" s="147"/>
      <c r="Q3" s="148"/>
      <c r="R3" s="55" t="s">
        <v>24</v>
      </c>
      <c r="S3" s="147"/>
      <c r="T3" s="148"/>
      <c r="U3" s="55" t="s">
        <v>24</v>
      </c>
      <c r="V3" s="147"/>
      <c r="W3" s="148"/>
      <c r="X3" s="55" t="s">
        <v>24</v>
      </c>
      <c r="Y3" s="147"/>
      <c r="Z3" s="148"/>
      <c r="AA3" s="55" t="s">
        <v>24</v>
      </c>
      <c r="AB3" s="147"/>
      <c r="AC3" s="148"/>
      <c r="AD3" s="55" t="s">
        <v>24</v>
      </c>
      <c r="AE3" s="147"/>
      <c r="AF3" s="148"/>
    </row>
    <row r="4" spans="1:32" ht="15.5" x14ac:dyDescent="0.35">
      <c r="A4" s="58" t="s">
        <v>323</v>
      </c>
      <c r="B4" s="60">
        <v>50</v>
      </c>
      <c r="C4" s="58" t="s">
        <v>323</v>
      </c>
      <c r="D4" s="130">
        <f>$B$4</f>
        <v>50</v>
      </c>
      <c r="E4" s="136" t="s">
        <v>142</v>
      </c>
      <c r="F4" s="58" t="s">
        <v>323</v>
      </c>
      <c r="G4" s="130">
        <f>$B$4</f>
        <v>50</v>
      </c>
      <c r="H4" s="136" t="s">
        <v>142</v>
      </c>
      <c r="I4" s="58" t="s">
        <v>323</v>
      </c>
      <c r="J4" s="130">
        <f>$B$4</f>
        <v>50</v>
      </c>
      <c r="K4" s="136" t="s">
        <v>142</v>
      </c>
      <c r="L4" s="58" t="s">
        <v>323</v>
      </c>
      <c r="M4" s="130">
        <f>$B$4</f>
        <v>50</v>
      </c>
      <c r="N4" s="136" t="s">
        <v>142</v>
      </c>
      <c r="O4" s="58" t="s">
        <v>323</v>
      </c>
      <c r="P4" s="130">
        <f>$B$4</f>
        <v>50</v>
      </c>
      <c r="Q4" s="136" t="s">
        <v>142</v>
      </c>
      <c r="R4" s="58" t="s">
        <v>323</v>
      </c>
      <c r="S4" s="130">
        <f>$B$4</f>
        <v>50</v>
      </c>
      <c r="T4" s="136" t="s">
        <v>142</v>
      </c>
      <c r="U4" s="58" t="s">
        <v>323</v>
      </c>
      <c r="V4" s="130">
        <f>$B$4</f>
        <v>50</v>
      </c>
      <c r="W4" s="136" t="s">
        <v>142</v>
      </c>
      <c r="X4" s="58" t="s">
        <v>323</v>
      </c>
      <c r="Y4" s="130">
        <f>$B$4</f>
        <v>50</v>
      </c>
      <c r="Z4" s="136" t="s">
        <v>142</v>
      </c>
      <c r="AA4" s="58" t="s">
        <v>323</v>
      </c>
      <c r="AB4" s="130">
        <f>$B$4</f>
        <v>50</v>
      </c>
      <c r="AC4" s="136" t="s">
        <v>142</v>
      </c>
      <c r="AD4" s="58" t="s">
        <v>323</v>
      </c>
      <c r="AE4" s="130">
        <f>$B$4</f>
        <v>50</v>
      </c>
      <c r="AF4" s="136" t="s">
        <v>142</v>
      </c>
    </row>
    <row r="5" spans="1:32" ht="16" thickBot="1" x14ac:dyDescent="0.4">
      <c r="A5" s="55" t="s">
        <v>319</v>
      </c>
      <c r="B5" s="60">
        <v>200</v>
      </c>
      <c r="C5" s="55" t="s">
        <v>319</v>
      </c>
      <c r="D5" s="130">
        <f>$B$5</f>
        <v>200</v>
      </c>
      <c r="E5" s="135" t="s">
        <v>39</v>
      </c>
      <c r="F5" s="55" t="s">
        <v>319</v>
      </c>
      <c r="G5" s="130">
        <f>$B$5</f>
        <v>200</v>
      </c>
      <c r="H5" s="135" t="s">
        <v>39</v>
      </c>
      <c r="I5" s="55" t="s">
        <v>319</v>
      </c>
      <c r="J5" s="130">
        <f>$B$5</f>
        <v>200</v>
      </c>
      <c r="K5" s="135" t="s">
        <v>39</v>
      </c>
      <c r="L5" s="55" t="s">
        <v>319</v>
      </c>
      <c r="M5" s="130">
        <f>$B$5</f>
        <v>200</v>
      </c>
      <c r="N5" s="135" t="s">
        <v>39</v>
      </c>
      <c r="O5" s="55" t="s">
        <v>319</v>
      </c>
      <c r="P5" s="130">
        <f>$B$5</f>
        <v>200</v>
      </c>
      <c r="Q5" s="135" t="s">
        <v>39</v>
      </c>
      <c r="R5" s="55" t="s">
        <v>319</v>
      </c>
      <c r="S5" s="130">
        <f>$B$5</f>
        <v>200</v>
      </c>
      <c r="T5" s="135" t="s">
        <v>39</v>
      </c>
      <c r="U5" s="55" t="s">
        <v>319</v>
      </c>
      <c r="V5" s="130">
        <f>$B$5</f>
        <v>200</v>
      </c>
      <c r="W5" s="135" t="s">
        <v>39</v>
      </c>
      <c r="X5" s="55" t="s">
        <v>319</v>
      </c>
      <c r="Y5" s="130">
        <f>$B$5</f>
        <v>200</v>
      </c>
      <c r="Z5" s="135" t="s">
        <v>39</v>
      </c>
      <c r="AA5" s="55" t="s">
        <v>319</v>
      </c>
      <c r="AB5" s="130">
        <f>$B$5</f>
        <v>200</v>
      </c>
      <c r="AC5" s="135" t="s">
        <v>39</v>
      </c>
      <c r="AD5" s="55" t="s">
        <v>319</v>
      </c>
      <c r="AE5" s="130">
        <f>$B$5</f>
        <v>200</v>
      </c>
      <c r="AF5" s="135" t="s">
        <v>39</v>
      </c>
    </row>
    <row r="6" spans="1:32" ht="15.5" x14ac:dyDescent="0.35">
      <c r="A6" s="55" t="s">
        <v>369</v>
      </c>
      <c r="B6" s="60">
        <v>55</v>
      </c>
      <c r="C6" s="58" t="s">
        <v>321</v>
      </c>
      <c r="D6" s="60">
        <v>1</v>
      </c>
      <c r="E6" s="137" t="s">
        <v>375</v>
      </c>
      <c r="F6" s="58" t="s">
        <v>321</v>
      </c>
      <c r="G6" s="60">
        <v>1</v>
      </c>
      <c r="H6" s="137" t="s">
        <v>375</v>
      </c>
      <c r="I6" s="58" t="s">
        <v>321</v>
      </c>
      <c r="J6" s="60">
        <v>1</v>
      </c>
      <c r="K6" s="137" t="s">
        <v>375</v>
      </c>
      <c r="L6" s="58" t="s">
        <v>321</v>
      </c>
      <c r="M6" s="60">
        <v>1</v>
      </c>
      <c r="N6" s="137" t="s">
        <v>375</v>
      </c>
      <c r="O6" s="58" t="s">
        <v>321</v>
      </c>
      <c r="P6" s="60">
        <v>1</v>
      </c>
      <c r="Q6" s="137" t="s">
        <v>375</v>
      </c>
      <c r="R6" s="58" t="s">
        <v>321</v>
      </c>
      <c r="S6" s="60">
        <v>1</v>
      </c>
      <c r="T6" s="137" t="s">
        <v>375</v>
      </c>
      <c r="U6" s="58" t="s">
        <v>321</v>
      </c>
      <c r="V6" s="60">
        <v>1</v>
      </c>
      <c r="W6" s="137" t="s">
        <v>375</v>
      </c>
      <c r="X6" s="58" t="s">
        <v>321</v>
      </c>
      <c r="Y6" s="60">
        <v>1</v>
      </c>
      <c r="Z6" s="137" t="s">
        <v>375</v>
      </c>
      <c r="AA6" s="58" t="s">
        <v>321</v>
      </c>
      <c r="AB6" s="60">
        <v>1</v>
      </c>
      <c r="AC6" s="137" t="s">
        <v>375</v>
      </c>
      <c r="AD6" s="58" t="s">
        <v>321</v>
      </c>
      <c r="AE6" s="60">
        <v>1</v>
      </c>
      <c r="AF6" s="137" t="s">
        <v>375</v>
      </c>
    </row>
    <row r="7" spans="1:32" ht="15.5" x14ac:dyDescent="0.35">
      <c r="C7" s="58" t="s">
        <v>320</v>
      </c>
      <c r="D7" s="131">
        <f>D5*D6</f>
        <v>200</v>
      </c>
      <c r="E7" s="120">
        <f>116/D4</f>
        <v>2.3199999999999998</v>
      </c>
      <c r="F7" s="58" t="s">
        <v>320</v>
      </c>
      <c r="G7" s="131">
        <f>G5*G6</f>
        <v>200</v>
      </c>
      <c r="H7" s="120">
        <f>116/G4</f>
        <v>2.3199999999999998</v>
      </c>
      <c r="I7" s="58" t="s">
        <v>320</v>
      </c>
      <c r="J7" s="131">
        <f>J5*J6</f>
        <v>200</v>
      </c>
      <c r="K7" s="120">
        <f>116/J4</f>
        <v>2.3199999999999998</v>
      </c>
      <c r="L7" s="58" t="s">
        <v>320</v>
      </c>
      <c r="M7" s="131">
        <f>M5*M6</f>
        <v>200</v>
      </c>
      <c r="N7" s="120">
        <f>116/M4</f>
        <v>2.3199999999999998</v>
      </c>
      <c r="O7" s="58" t="s">
        <v>320</v>
      </c>
      <c r="P7" s="131">
        <f>P5*P6</f>
        <v>200</v>
      </c>
      <c r="Q7" s="120">
        <f>116/P4</f>
        <v>2.3199999999999998</v>
      </c>
      <c r="R7" s="58" t="s">
        <v>320</v>
      </c>
      <c r="S7" s="131">
        <f>S5*S6</f>
        <v>200</v>
      </c>
      <c r="T7" s="120">
        <f>116/S4</f>
        <v>2.3199999999999998</v>
      </c>
      <c r="U7" s="58" t="s">
        <v>320</v>
      </c>
      <c r="V7" s="131">
        <f>V5*V6</f>
        <v>200</v>
      </c>
      <c r="W7" s="120">
        <f>116/V4</f>
        <v>2.3199999999999998</v>
      </c>
      <c r="X7" s="58" t="s">
        <v>320</v>
      </c>
      <c r="Y7" s="131">
        <f>Y5*Y6</f>
        <v>200</v>
      </c>
      <c r="Z7" s="120">
        <f>116/Y4</f>
        <v>2.3199999999999998</v>
      </c>
      <c r="AA7" s="58" t="s">
        <v>320</v>
      </c>
      <c r="AB7" s="131">
        <f>AB5*AB6</f>
        <v>200</v>
      </c>
      <c r="AC7" s="120">
        <f>116/AB4</f>
        <v>2.3199999999999998</v>
      </c>
      <c r="AD7" s="58" t="s">
        <v>320</v>
      </c>
      <c r="AE7" s="131">
        <f>AE5*AE6</f>
        <v>200</v>
      </c>
      <c r="AF7" s="120">
        <f>116/AE4</f>
        <v>2.3199999999999998</v>
      </c>
    </row>
    <row r="8" spans="1:32" ht="15.5" x14ac:dyDescent="0.35">
      <c r="A8" s="1" t="s">
        <v>380</v>
      </c>
      <c r="B8" s="1" t="s">
        <v>359</v>
      </c>
      <c r="C8" s="58" t="s">
        <v>317</v>
      </c>
      <c r="D8" s="132">
        <f>(D5*D6/D4)</f>
        <v>4</v>
      </c>
      <c r="E8" s="138" t="s">
        <v>376</v>
      </c>
      <c r="F8" s="58" t="s">
        <v>317</v>
      </c>
      <c r="G8" s="132">
        <f>(G5*G6/G4)</f>
        <v>4</v>
      </c>
      <c r="H8" s="138" t="s">
        <v>376</v>
      </c>
      <c r="I8" s="58" t="s">
        <v>317</v>
      </c>
      <c r="J8" s="132">
        <f>(J5*J6/J4)</f>
        <v>4</v>
      </c>
      <c r="K8" s="138" t="s">
        <v>376</v>
      </c>
      <c r="L8" s="58" t="s">
        <v>317</v>
      </c>
      <c r="M8" s="132">
        <f>(M5*M6/M4)</f>
        <v>4</v>
      </c>
      <c r="N8" s="138" t="s">
        <v>376</v>
      </c>
      <c r="O8" s="58" t="s">
        <v>317</v>
      </c>
      <c r="P8" s="132">
        <f>(P5*P6/P4)</f>
        <v>4</v>
      </c>
      <c r="Q8" s="138" t="s">
        <v>376</v>
      </c>
      <c r="R8" s="58" t="s">
        <v>317</v>
      </c>
      <c r="S8" s="132">
        <f>(S5*S6/S4)</f>
        <v>4</v>
      </c>
      <c r="T8" s="138" t="s">
        <v>376</v>
      </c>
      <c r="U8" s="58" t="s">
        <v>317</v>
      </c>
      <c r="V8" s="132">
        <f>(V5*V6/V4)</f>
        <v>4</v>
      </c>
      <c r="W8" s="138" t="s">
        <v>376</v>
      </c>
      <c r="X8" s="58" t="s">
        <v>317</v>
      </c>
      <c r="Y8" s="132">
        <f>(Y5*Y6/Y4)</f>
        <v>4</v>
      </c>
      <c r="Z8" s="138" t="s">
        <v>376</v>
      </c>
      <c r="AA8" s="58" t="s">
        <v>317</v>
      </c>
      <c r="AB8" s="132">
        <f>(AB5*AB6/AB4)</f>
        <v>4</v>
      </c>
      <c r="AC8" s="138" t="s">
        <v>376</v>
      </c>
      <c r="AD8" s="58" t="s">
        <v>317</v>
      </c>
      <c r="AE8" s="132">
        <f>(AE5*AE6/AE4)</f>
        <v>4</v>
      </c>
      <c r="AF8" s="138" t="s">
        <v>376</v>
      </c>
    </row>
    <row r="9" spans="1:32" ht="15.5" x14ac:dyDescent="0.35">
      <c r="A9" s="69" t="s">
        <v>360</v>
      </c>
      <c r="B9" t="s">
        <v>355</v>
      </c>
      <c r="C9" s="58" t="s">
        <v>373</v>
      </c>
      <c r="D9" s="131">
        <f>_xlfn.XLOOKUP(E5,'Camera Specs'!$A:$A,'Camera Specs'!$C:$C,0)</f>
        <v>3.76</v>
      </c>
      <c r="E9" s="120">
        <f>138/D4</f>
        <v>2.76</v>
      </c>
      <c r="F9" s="58" t="s">
        <v>373</v>
      </c>
      <c r="G9" s="131">
        <f>_xlfn.XLOOKUP(H5,'Camera Specs'!$A:$A,'Camera Specs'!$C:$C,0)</f>
        <v>3.76</v>
      </c>
      <c r="H9" s="120">
        <f>138/G4</f>
        <v>2.76</v>
      </c>
      <c r="I9" s="58" t="s">
        <v>373</v>
      </c>
      <c r="J9" s="131">
        <f>_xlfn.XLOOKUP(K5,'Camera Specs'!$A:$A,'Camera Specs'!$C:$C,0)</f>
        <v>3.76</v>
      </c>
      <c r="K9" s="120">
        <f>138/J4</f>
        <v>2.76</v>
      </c>
      <c r="L9" s="58" t="s">
        <v>373</v>
      </c>
      <c r="M9" s="131">
        <f>_xlfn.XLOOKUP(N5,'Camera Specs'!$A:$A,'Camera Specs'!$C:$C,0)</f>
        <v>3.76</v>
      </c>
      <c r="N9" s="120">
        <f>138/M4</f>
        <v>2.76</v>
      </c>
      <c r="O9" s="58" t="s">
        <v>373</v>
      </c>
      <c r="P9" s="131">
        <f>_xlfn.XLOOKUP(Q5,'Camera Specs'!$A:$A,'Camera Specs'!$C:$C,0)</f>
        <v>3.76</v>
      </c>
      <c r="Q9" s="120">
        <f>138/P4</f>
        <v>2.76</v>
      </c>
      <c r="R9" s="58" t="s">
        <v>373</v>
      </c>
      <c r="S9" s="131">
        <f>_xlfn.XLOOKUP(T5,'Camera Specs'!$A:$A,'Camera Specs'!$C:$C,0)</f>
        <v>3.76</v>
      </c>
      <c r="T9" s="120">
        <f>138/S4</f>
        <v>2.76</v>
      </c>
      <c r="U9" s="58" t="s">
        <v>373</v>
      </c>
      <c r="V9" s="131">
        <f>_xlfn.XLOOKUP(W5,'Camera Specs'!$A:$A,'Camera Specs'!$C:$C,0)</f>
        <v>3.76</v>
      </c>
      <c r="W9" s="120">
        <f>138/V4</f>
        <v>2.76</v>
      </c>
      <c r="X9" s="58" t="s">
        <v>373</v>
      </c>
      <c r="Y9" s="131">
        <f>_xlfn.XLOOKUP(Z5,'Camera Specs'!$A:$A,'Camera Specs'!$C:$C,0)</f>
        <v>3.76</v>
      </c>
      <c r="Z9" s="120">
        <f>138/Y4</f>
        <v>2.76</v>
      </c>
      <c r="AA9" s="58" t="s">
        <v>373</v>
      </c>
      <c r="AB9" s="131">
        <f>_xlfn.XLOOKUP(AC5,'Camera Specs'!$A:$A,'Camera Specs'!$C:$C,0)</f>
        <v>3.76</v>
      </c>
      <c r="AC9" s="120">
        <f>138/AB4</f>
        <v>2.76</v>
      </c>
      <c r="AD9" s="58" t="s">
        <v>373</v>
      </c>
      <c r="AE9" s="131">
        <f>_xlfn.XLOOKUP(AF5,'Camera Specs'!$A:$A,'Camera Specs'!$C:$C,0)</f>
        <v>3.76</v>
      </c>
      <c r="AF9" s="120">
        <f>138/AE4</f>
        <v>2.76</v>
      </c>
    </row>
    <row r="10" spans="1:32" ht="15.5" x14ac:dyDescent="0.35">
      <c r="A10" s="69" t="s">
        <v>361</v>
      </c>
      <c r="B10" t="s">
        <v>356</v>
      </c>
      <c r="C10" s="59" t="s">
        <v>38</v>
      </c>
      <c r="D10" s="133">
        <f>D9*206.265 / D7</f>
        <v>3.8777819999999998</v>
      </c>
      <c r="E10" s="138" t="s">
        <v>377</v>
      </c>
      <c r="F10" s="59" t="s">
        <v>38</v>
      </c>
      <c r="G10" s="133">
        <f>G9*206.265 / G7</f>
        <v>3.8777819999999998</v>
      </c>
      <c r="H10" s="138" t="s">
        <v>377</v>
      </c>
      <c r="I10" s="59" t="s">
        <v>38</v>
      </c>
      <c r="J10" s="133">
        <f>J9*206.265 / J7</f>
        <v>3.8777819999999998</v>
      </c>
      <c r="K10" s="138" t="s">
        <v>377</v>
      </c>
      <c r="L10" s="59" t="s">
        <v>38</v>
      </c>
      <c r="M10" s="133">
        <f>M9*206.265 / M7</f>
        <v>3.8777819999999998</v>
      </c>
      <c r="N10" s="138" t="s">
        <v>377</v>
      </c>
      <c r="O10" s="59" t="s">
        <v>38</v>
      </c>
      <c r="P10" s="133">
        <f>P9*206.265 / P7</f>
        <v>3.8777819999999998</v>
      </c>
      <c r="Q10" s="138" t="s">
        <v>377</v>
      </c>
      <c r="R10" s="59" t="s">
        <v>38</v>
      </c>
      <c r="S10" s="133">
        <f>S9*206.265 / S7</f>
        <v>3.8777819999999998</v>
      </c>
      <c r="T10" s="138" t="s">
        <v>377</v>
      </c>
      <c r="U10" s="59" t="s">
        <v>38</v>
      </c>
      <c r="V10" s="133">
        <f>V9*206.265 / V7</f>
        <v>3.8777819999999998</v>
      </c>
      <c r="W10" s="138" t="s">
        <v>377</v>
      </c>
      <c r="X10" s="59" t="s">
        <v>38</v>
      </c>
      <c r="Y10" s="133">
        <f>Y9*206.265 / Y7</f>
        <v>3.8777819999999998</v>
      </c>
      <c r="Z10" s="138" t="s">
        <v>377</v>
      </c>
      <c r="AA10" s="59" t="s">
        <v>38</v>
      </c>
      <c r="AB10" s="133">
        <f>AB9*206.265 / AB7</f>
        <v>3.8777819999999998</v>
      </c>
      <c r="AC10" s="138" t="s">
        <v>377</v>
      </c>
      <c r="AD10" s="59" t="s">
        <v>38</v>
      </c>
      <c r="AE10" s="133">
        <f>AE9*206.265 / AE7</f>
        <v>3.8777819999999998</v>
      </c>
      <c r="AF10" s="138" t="s">
        <v>377</v>
      </c>
    </row>
    <row r="11" spans="1:32" ht="15.5" x14ac:dyDescent="0.35">
      <c r="A11" s="69" t="s">
        <v>362</v>
      </c>
      <c r="B11" t="s">
        <v>357</v>
      </c>
      <c r="C11" s="58" t="s">
        <v>365</v>
      </c>
      <c r="D11" s="60">
        <v>1</v>
      </c>
      <c r="E11" s="120">
        <f>D12*2</f>
        <v>7.7555639999999997</v>
      </c>
      <c r="F11" s="58" t="s">
        <v>365</v>
      </c>
      <c r="G11" s="60">
        <v>1</v>
      </c>
      <c r="H11" s="120">
        <f>G12*2</f>
        <v>7.7555639999999997</v>
      </c>
      <c r="I11" s="58" t="s">
        <v>365</v>
      </c>
      <c r="J11" s="60">
        <v>1</v>
      </c>
      <c r="K11" s="120">
        <f>J12*2</f>
        <v>7.7555639999999997</v>
      </c>
      <c r="L11" s="58" t="s">
        <v>365</v>
      </c>
      <c r="M11" s="60">
        <v>1</v>
      </c>
      <c r="N11" s="120">
        <f>M12*2</f>
        <v>7.7555639999999997</v>
      </c>
      <c r="O11" s="58" t="s">
        <v>365</v>
      </c>
      <c r="P11" s="60">
        <v>1</v>
      </c>
      <c r="Q11" s="120">
        <f>P12*2</f>
        <v>7.7555639999999997</v>
      </c>
      <c r="R11" s="58" t="s">
        <v>365</v>
      </c>
      <c r="S11" s="60">
        <v>1</v>
      </c>
      <c r="T11" s="120">
        <f>S12*2</f>
        <v>7.7555639999999997</v>
      </c>
      <c r="U11" s="58" t="s">
        <v>365</v>
      </c>
      <c r="V11" s="60">
        <v>1</v>
      </c>
      <c r="W11" s="120">
        <f>V12*2</f>
        <v>7.7555639999999997</v>
      </c>
      <c r="X11" s="58" t="s">
        <v>365</v>
      </c>
      <c r="Y11" s="60">
        <v>1</v>
      </c>
      <c r="Z11" s="120">
        <f>Y12*2</f>
        <v>7.7555639999999997</v>
      </c>
      <c r="AA11" s="58" t="s">
        <v>365</v>
      </c>
      <c r="AB11" s="60">
        <v>1</v>
      </c>
      <c r="AC11" s="120">
        <f>AB12*2</f>
        <v>7.7555639999999997</v>
      </c>
      <c r="AD11" s="58" t="s">
        <v>365</v>
      </c>
      <c r="AE11" s="60">
        <v>1</v>
      </c>
      <c r="AF11" s="120">
        <f>AE12*2</f>
        <v>7.7555639999999997</v>
      </c>
    </row>
    <row r="12" spans="1:32" ht="15.5" x14ac:dyDescent="0.35">
      <c r="A12" s="70" t="s">
        <v>363</v>
      </c>
      <c r="B12" t="s">
        <v>364</v>
      </c>
      <c r="C12" s="58" t="s">
        <v>344</v>
      </c>
      <c r="D12" s="133">
        <f>D10*D11</f>
        <v>3.8777819999999998</v>
      </c>
      <c r="E12" s="138" t="s">
        <v>378</v>
      </c>
      <c r="F12" s="58" t="s">
        <v>344</v>
      </c>
      <c r="G12" s="133">
        <f>G10*G11</f>
        <v>3.8777819999999998</v>
      </c>
      <c r="H12" s="138" t="s">
        <v>378</v>
      </c>
      <c r="I12" s="58" t="s">
        <v>344</v>
      </c>
      <c r="J12" s="133">
        <f>J10*J11</f>
        <v>3.8777819999999998</v>
      </c>
      <c r="K12" s="138" t="s">
        <v>378</v>
      </c>
      <c r="L12" s="58" t="s">
        <v>344</v>
      </c>
      <c r="M12" s="133">
        <f>M10*M11</f>
        <v>3.8777819999999998</v>
      </c>
      <c r="N12" s="138" t="s">
        <v>378</v>
      </c>
      <c r="O12" s="58" t="s">
        <v>344</v>
      </c>
      <c r="P12" s="133">
        <f>P10*P11</f>
        <v>3.8777819999999998</v>
      </c>
      <c r="Q12" s="138" t="s">
        <v>378</v>
      </c>
      <c r="R12" s="58" t="s">
        <v>344</v>
      </c>
      <c r="S12" s="133">
        <f>S10*S11</f>
        <v>3.8777819999999998</v>
      </c>
      <c r="T12" s="138" t="s">
        <v>378</v>
      </c>
      <c r="U12" s="58" t="s">
        <v>344</v>
      </c>
      <c r="V12" s="133">
        <f>V10*V11</f>
        <v>3.8777819999999998</v>
      </c>
      <c r="W12" s="138" t="s">
        <v>378</v>
      </c>
      <c r="X12" s="58" t="s">
        <v>344</v>
      </c>
      <c r="Y12" s="133">
        <f>Y10*Y11</f>
        <v>3.8777819999999998</v>
      </c>
      <c r="Z12" s="138" t="s">
        <v>378</v>
      </c>
      <c r="AA12" s="58" t="s">
        <v>344</v>
      </c>
      <c r="AB12" s="133">
        <f>AB10*AB11</f>
        <v>3.8777819999999998</v>
      </c>
      <c r="AC12" s="138" t="s">
        <v>378</v>
      </c>
      <c r="AD12" s="58" t="s">
        <v>344</v>
      </c>
      <c r="AE12" s="133">
        <f>AE10*AE11</f>
        <v>3.8777819999999998</v>
      </c>
      <c r="AF12" s="138" t="s">
        <v>378</v>
      </c>
    </row>
    <row r="13" spans="1:32" ht="15.5" x14ac:dyDescent="0.35">
      <c r="C13" s="55" t="s">
        <v>370</v>
      </c>
      <c r="D13" s="130">
        <f>$B$6</f>
        <v>55</v>
      </c>
      <c r="E13" s="120">
        <f>E7/E11</f>
        <v>0.29914007543487486</v>
      </c>
      <c r="F13" s="55" t="s">
        <v>370</v>
      </c>
      <c r="G13" s="130">
        <f>$B$6</f>
        <v>55</v>
      </c>
      <c r="H13" s="120">
        <f>H7/H11</f>
        <v>0.29914007543487486</v>
      </c>
      <c r="I13" s="55" t="s">
        <v>370</v>
      </c>
      <c r="J13" s="130">
        <f>$B$6</f>
        <v>55</v>
      </c>
      <c r="K13" s="120">
        <f>K7/K11</f>
        <v>0.29914007543487486</v>
      </c>
      <c r="L13" s="55" t="s">
        <v>370</v>
      </c>
      <c r="M13" s="130">
        <f>$B$6</f>
        <v>55</v>
      </c>
      <c r="N13" s="120">
        <f>N7/N11</f>
        <v>0.29914007543487486</v>
      </c>
      <c r="O13" s="55" t="s">
        <v>370</v>
      </c>
      <c r="P13" s="130">
        <f>$B$6</f>
        <v>55</v>
      </c>
      <c r="Q13" s="120">
        <f>Q7/Q11</f>
        <v>0.29914007543487486</v>
      </c>
      <c r="R13" s="55" t="s">
        <v>370</v>
      </c>
      <c r="S13" s="130">
        <f>$B$6</f>
        <v>55</v>
      </c>
      <c r="T13" s="120">
        <f>T7/T11</f>
        <v>0.29914007543487486</v>
      </c>
      <c r="U13" s="55" t="s">
        <v>370</v>
      </c>
      <c r="V13" s="130">
        <f>$B$6</f>
        <v>55</v>
      </c>
      <c r="W13" s="120">
        <f>W7/W11</f>
        <v>0.29914007543487486</v>
      </c>
      <c r="X13" s="55" t="s">
        <v>370</v>
      </c>
      <c r="Y13" s="130">
        <f>$B$6</f>
        <v>55</v>
      </c>
      <c r="Z13" s="120">
        <f>Z7/Z11</f>
        <v>0.29914007543487486</v>
      </c>
      <c r="AA13" s="55" t="s">
        <v>370</v>
      </c>
      <c r="AB13" s="130">
        <f>$B$6</f>
        <v>55</v>
      </c>
      <c r="AC13" s="120">
        <f>AC7/AC11</f>
        <v>0.29914007543487486</v>
      </c>
      <c r="AD13" s="55" t="s">
        <v>370</v>
      </c>
      <c r="AE13" s="130">
        <f>$B$6</f>
        <v>55</v>
      </c>
      <c r="AF13" s="120">
        <f>AF7/AF11</f>
        <v>0.29914007543487486</v>
      </c>
    </row>
    <row r="14" spans="1:32" ht="15.5" x14ac:dyDescent="0.35">
      <c r="A14" s="71" t="s">
        <v>366</v>
      </c>
      <c r="C14" s="55" t="s">
        <v>45</v>
      </c>
      <c r="D14" s="60">
        <v>1</v>
      </c>
      <c r="E14" s="139" t="s">
        <v>379</v>
      </c>
      <c r="F14" s="55" t="s">
        <v>45</v>
      </c>
      <c r="G14" s="60">
        <v>1</v>
      </c>
      <c r="H14" s="139" t="s">
        <v>379</v>
      </c>
      <c r="I14" s="55" t="s">
        <v>45</v>
      </c>
      <c r="J14" s="60">
        <v>1</v>
      </c>
      <c r="K14" s="139" t="s">
        <v>379</v>
      </c>
      <c r="L14" s="55" t="s">
        <v>45</v>
      </c>
      <c r="M14" s="60">
        <v>1</v>
      </c>
      <c r="N14" s="139" t="s">
        <v>379</v>
      </c>
      <c r="O14" s="55" t="s">
        <v>45</v>
      </c>
      <c r="P14" s="60">
        <v>1</v>
      </c>
      <c r="Q14" s="139" t="s">
        <v>379</v>
      </c>
      <c r="R14" s="55" t="s">
        <v>45</v>
      </c>
      <c r="S14" s="60">
        <v>1</v>
      </c>
      <c r="T14" s="139" t="s">
        <v>379</v>
      </c>
      <c r="U14" s="55" t="s">
        <v>45</v>
      </c>
      <c r="V14" s="60">
        <v>1</v>
      </c>
      <c r="W14" s="139" t="s">
        <v>379</v>
      </c>
      <c r="X14" s="55" t="s">
        <v>45</v>
      </c>
      <c r="Y14" s="60">
        <v>1</v>
      </c>
      <c r="Z14" s="139" t="s">
        <v>379</v>
      </c>
      <c r="AA14" s="55" t="s">
        <v>45</v>
      </c>
      <c r="AB14" s="60">
        <v>1</v>
      </c>
      <c r="AC14" s="139" t="s">
        <v>379</v>
      </c>
      <c r="AD14" s="55" t="s">
        <v>45</v>
      </c>
      <c r="AE14" s="60">
        <v>1</v>
      </c>
      <c r="AF14" s="139" t="s">
        <v>379</v>
      </c>
    </row>
    <row r="15" spans="1:32" ht="16" thickBot="1" x14ac:dyDescent="0.4">
      <c r="A15" s="71" t="s">
        <v>368</v>
      </c>
      <c r="C15" s="55" t="s">
        <v>371</v>
      </c>
      <c r="D15" s="134">
        <f>D13+D14-E37</f>
        <v>56</v>
      </c>
      <c r="E15" s="121">
        <f>MAX(E11,E9,E7)</f>
        <v>7.7555639999999997</v>
      </c>
      <c r="F15" s="55" t="s">
        <v>371</v>
      </c>
      <c r="G15" s="134">
        <f>G13+G14-H37</f>
        <v>56</v>
      </c>
      <c r="H15" s="121">
        <f>MAX(H11,H9,H7)</f>
        <v>7.7555639999999997</v>
      </c>
      <c r="I15" s="55" t="s">
        <v>371</v>
      </c>
      <c r="J15" s="134">
        <f>J13+J14-K37</f>
        <v>56</v>
      </c>
      <c r="K15" s="121">
        <f>MAX(K11,K9,K7)</f>
        <v>7.7555639999999997</v>
      </c>
      <c r="L15" s="55" t="s">
        <v>371</v>
      </c>
      <c r="M15" s="134">
        <f>M13+M14-N37</f>
        <v>56</v>
      </c>
      <c r="N15" s="121">
        <f>MAX(N11,N9,N7)</f>
        <v>7.7555639999999997</v>
      </c>
      <c r="O15" s="55" t="s">
        <v>371</v>
      </c>
      <c r="P15" s="134">
        <f>P13+P14-Q37</f>
        <v>56</v>
      </c>
      <c r="Q15" s="121">
        <f>MAX(Q11,Q9,Q7)</f>
        <v>7.7555639999999997</v>
      </c>
      <c r="R15" s="55" t="s">
        <v>371</v>
      </c>
      <c r="S15" s="134">
        <f>S13+S14-T37</f>
        <v>56</v>
      </c>
      <c r="T15" s="121">
        <f>MAX(T11,T9,T7)</f>
        <v>7.7555639999999997</v>
      </c>
      <c r="U15" s="55" t="s">
        <v>371</v>
      </c>
      <c r="V15" s="134">
        <f>V13+V14-W37</f>
        <v>56</v>
      </c>
      <c r="W15" s="121">
        <f>MAX(W11,W9,W7)</f>
        <v>7.7555639999999997</v>
      </c>
      <c r="X15" s="55" t="s">
        <v>371</v>
      </c>
      <c r="Y15" s="134">
        <f>Y13+Y14-Z37</f>
        <v>56</v>
      </c>
      <c r="Z15" s="121">
        <f>MAX(Z11,Z9,Z7)</f>
        <v>7.7555639999999997</v>
      </c>
      <c r="AA15" s="55" t="s">
        <v>371</v>
      </c>
      <c r="AB15" s="134">
        <f>AB13+AB14-AC37</f>
        <v>56</v>
      </c>
      <c r="AC15" s="121">
        <f>MAX(AC11,AC9,AC7)</f>
        <v>7.7555639999999997</v>
      </c>
      <c r="AD15" s="55" t="s">
        <v>371</v>
      </c>
      <c r="AE15" s="134">
        <f>AE13+AE14-AF37</f>
        <v>56</v>
      </c>
      <c r="AF15" s="121">
        <f>MAX(AF11,AF9,AF7)</f>
        <v>7.7555639999999997</v>
      </c>
    </row>
    <row r="16" spans="1:32" x14ac:dyDescent="0.35">
      <c r="A16" t="s">
        <v>372</v>
      </c>
      <c r="C16" s="128" t="s">
        <v>48</v>
      </c>
      <c r="D16" s="129"/>
      <c r="E16" s="51" t="s">
        <v>49</v>
      </c>
      <c r="F16" s="128" t="s">
        <v>48</v>
      </c>
      <c r="G16" s="129"/>
      <c r="H16" s="51" t="s">
        <v>49</v>
      </c>
      <c r="I16" s="128" t="s">
        <v>48</v>
      </c>
      <c r="J16" s="129"/>
      <c r="K16" s="51" t="s">
        <v>49</v>
      </c>
      <c r="L16" s="128" t="s">
        <v>48</v>
      </c>
      <c r="M16" s="129"/>
      <c r="N16" s="51" t="s">
        <v>49</v>
      </c>
      <c r="O16" s="128" t="s">
        <v>48</v>
      </c>
      <c r="P16" s="129"/>
      <c r="Q16" s="51" t="s">
        <v>49</v>
      </c>
      <c r="R16" s="128" t="s">
        <v>48</v>
      </c>
      <c r="S16" s="129"/>
      <c r="T16" s="51" t="s">
        <v>49</v>
      </c>
      <c r="U16" s="128" t="s">
        <v>48</v>
      </c>
      <c r="V16" s="129"/>
      <c r="W16" s="51" t="s">
        <v>49</v>
      </c>
      <c r="X16" s="128" t="s">
        <v>48</v>
      </c>
      <c r="Y16" s="129"/>
      <c r="Z16" s="51" t="s">
        <v>49</v>
      </c>
      <c r="AA16" s="128" t="s">
        <v>48</v>
      </c>
      <c r="AB16" s="129"/>
      <c r="AC16" s="51" t="s">
        <v>49</v>
      </c>
      <c r="AD16" s="128" t="s">
        <v>48</v>
      </c>
      <c r="AE16" s="129"/>
      <c r="AF16" s="51" t="s">
        <v>49</v>
      </c>
    </row>
    <row r="17" spans="3:32" x14ac:dyDescent="0.35">
      <c r="C17" s="79"/>
      <c r="D17" s="80"/>
      <c r="E17" s="122">
        <f t="shared" ref="E17:E36" si="0">_xlfn.XLOOKUP(C17,Drop_Down_Name,Optical_Length__mm,"")</f>
        <v>0</v>
      </c>
      <c r="F17" s="79"/>
      <c r="G17" s="80"/>
      <c r="H17" s="122">
        <f t="shared" ref="H17:H36" si="1">_xlfn.XLOOKUP(F17,Drop_Down_Name,Optical_Length__mm,"")</f>
        <v>0</v>
      </c>
      <c r="I17" s="79"/>
      <c r="J17" s="80"/>
      <c r="K17" s="122">
        <f t="shared" ref="K17:K36" si="2">_xlfn.XLOOKUP(I17,Drop_Down_Name,Optical_Length__mm,"")</f>
        <v>0</v>
      </c>
      <c r="L17" s="79"/>
      <c r="M17" s="80"/>
      <c r="N17" s="122">
        <f t="shared" ref="N17:N36" si="3">_xlfn.XLOOKUP(L17,Drop_Down_Name,Optical_Length__mm,"")</f>
        <v>0</v>
      </c>
      <c r="O17" s="79"/>
      <c r="P17" s="80"/>
      <c r="Q17" s="122">
        <f t="shared" ref="Q17:Q36" si="4">_xlfn.XLOOKUP(O17,Drop_Down_Name,Optical_Length__mm,"")</f>
        <v>0</v>
      </c>
      <c r="R17" s="79"/>
      <c r="S17" s="80"/>
      <c r="T17" s="122">
        <f t="shared" ref="T17:T36" si="5">_xlfn.XLOOKUP(R17,Drop_Down_Name,Optical_Length__mm,"")</f>
        <v>0</v>
      </c>
      <c r="U17" s="79"/>
      <c r="V17" s="80"/>
      <c r="W17" s="122">
        <f t="shared" ref="W17:W36" si="6">_xlfn.XLOOKUP(U17,Drop_Down_Name,Optical_Length__mm,"")</f>
        <v>0</v>
      </c>
      <c r="X17" s="79"/>
      <c r="Y17" s="80"/>
      <c r="Z17" s="122">
        <f t="shared" ref="Z17:Z36" si="7">_xlfn.XLOOKUP(X17,Drop_Down_Name,Optical_Length__mm,"")</f>
        <v>0</v>
      </c>
      <c r="AA17" s="79"/>
      <c r="AB17" s="80"/>
      <c r="AC17" s="122">
        <f t="shared" ref="AC17:AC36" si="8">_xlfn.XLOOKUP(AA17,Drop_Down_Name,Optical_Length__mm,"")</f>
        <v>0</v>
      </c>
      <c r="AD17" s="79"/>
      <c r="AE17" s="80"/>
      <c r="AF17" s="122">
        <f t="shared" ref="AF17:AF36" si="9">_xlfn.XLOOKUP(AD17,Drop_Down_Name,Optical_Length__mm,"")</f>
        <v>0</v>
      </c>
    </row>
    <row r="18" spans="3:32" x14ac:dyDescent="0.35">
      <c r="C18" s="79"/>
      <c r="D18" s="80"/>
      <c r="E18" s="122">
        <f t="shared" si="0"/>
        <v>0</v>
      </c>
      <c r="F18" s="79"/>
      <c r="G18" s="80"/>
      <c r="H18" s="122">
        <f t="shared" si="1"/>
        <v>0</v>
      </c>
      <c r="I18" s="79"/>
      <c r="J18" s="80"/>
      <c r="K18" s="122">
        <f t="shared" si="2"/>
        <v>0</v>
      </c>
      <c r="L18" s="79"/>
      <c r="M18" s="80"/>
      <c r="N18" s="122">
        <f t="shared" si="3"/>
        <v>0</v>
      </c>
      <c r="O18" s="79"/>
      <c r="P18" s="80"/>
      <c r="Q18" s="122">
        <f t="shared" si="4"/>
        <v>0</v>
      </c>
      <c r="R18" s="79"/>
      <c r="S18" s="80"/>
      <c r="T18" s="122">
        <f t="shared" si="5"/>
        <v>0</v>
      </c>
      <c r="U18" s="79"/>
      <c r="V18" s="80"/>
      <c r="W18" s="122">
        <f t="shared" si="6"/>
        <v>0</v>
      </c>
      <c r="X18" s="79"/>
      <c r="Y18" s="80"/>
      <c r="Z18" s="122">
        <f t="shared" si="7"/>
        <v>0</v>
      </c>
      <c r="AA18" s="79"/>
      <c r="AB18" s="80"/>
      <c r="AC18" s="122">
        <f t="shared" si="8"/>
        <v>0</v>
      </c>
      <c r="AD18" s="79"/>
      <c r="AE18" s="80"/>
      <c r="AF18" s="122">
        <f t="shared" si="9"/>
        <v>0</v>
      </c>
    </row>
    <row r="19" spans="3:32" x14ac:dyDescent="0.35">
      <c r="C19" s="79"/>
      <c r="D19" s="80"/>
      <c r="E19" s="122">
        <f t="shared" si="0"/>
        <v>0</v>
      </c>
      <c r="F19" s="79"/>
      <c r="G19" s="80"/>
      <c r="H19" s="122">
        <f t="shared" si="1"/>
        <v>0</v>
      </c>
      <c r="I19" s="79"/>
      <c r="J19" s="80"/>
      <c r="K19" s="122">
        <f t="shared" si="2"/>
        <v>0</v>
      </c>
      <c r="L19" s="79"/>
      <c r="M19" s="80"/>
      <c r="N19" s="122">
        <f t="shared" si="3"/>
        <v>0</v>
      </c>
      <c r="O19" s="79"/>
      <c r="P19" s="80"/>
      <c r="Q19" s="122">
        <f t="shared" si="4"/>
        <v>0</v>
      </c>
      <c r="R19" s="79"/>
      <c r="S19" s="80"/>
      <c r="T19" s="122">
        <f t="shared" si="5"/>
        <v>0</v>
      </c>
      <c r="U19" s="79"/>
      <c r="V19" s="80"/>
      <c r="W19" s="122">
        <f t="shared" si="6"/>
        <v>0</v>
      </c>
      <c r="X19" s="79"/>
      <c r="Y19" s="80"/>
      <c r="Z19" s="122">
        <f t="shared" si="7"/>
        <v>0</v>
      </c>
      <c r="AA19" s="79"/>
      <c r="AB19" s="80"/>
      <c r="AC19" s="122">
        <f t="shared" si="8"/>
        <v>0</v>
      </c>
      <c r="AD19" s="79"/>
      <c r="AE19" s="80"/>
      <c r="AF19" s="122">
        <f t="shared" si="9"/>
        <v>0</v>
      </c>
    </row>
    <row r="20" spans="3:32" x14ac:dyDescent="0.35">
      <c r="C20" s="81"/>
      <c r="D20" s="82"/>
      <c r="E20" s="122">
        <f t="shared" si="0"/>
        <v>0</v>
      </c>
      <c r="F20" s="81"/>
      <c r="G20" s="82"/>
      <c r="H20" s="122">
        <f t="shared" si="1"/>
        <v>0</v>
      </c>
      <c r="I20" s="81"/>
      <c r="J20" s="82"/>
      <c r="K20" s="122">
        <f t="shared" si="2"/>
        <v>0</v>
      </c>
      <c r="L20" s="81"/>
      <c r="M20" s="82"/>
      <c r="N20" s="122">
        <f t="shared" si="3"/>
        <v>0</v>
      </c>
      <c r="O20" s="81"/>
      <c r="P20" s="82"/>
      <c r="Q20" s="122">
        <f t="shared" si="4"/>
        <v>0</v>
      </c>
      <c r="R20" s="81"/>
      <c r="S20" s="82"/>
      <c r="T20" s="122">
        <f t="shared" si="5"/>
        <v>0</v>
      </c>
      <c r="U20" s="81"/>
      <c r="V20" s="82"/>
      <c r="W20" s="122">
        <f t="shared" si="6"/>
        <v>0</v>
      </c>
      <c r="X20" s="81"/>
      <c r="Y20" s="82"/>
      <c r="Z20" s="122">
        <f t="shared" si="7"/>
        <v>0</v>
      </c>
      <c r="AA20" s="81"/>
      <c r="AB20" s="82"/>
      <c r="AC20" s="122">
        <f t="shared" si="8"/>
        <v>0</v>
      </c>
      <c r="AD20" s="81"/>
      <c r="AE20" s="82"/>
      <c r="AF20" s="122">
        <f t="shared" si="9"/>
        <v>0</v>
      </c>
    </row>
    <row r="21" spans="3:32" x14ac:dyDescent="0.35">
      <c r="C21" s="81"/>
      <c r="D21" s="82"/>
      <c r="E21" s="122">
        <f t="shared" si="0"/>
        <v>0</v>
      </c>
      <c r="F21" s="81"/>
      <c r="G21" s="82"/>
      <c r="H21" s="122">
        <f t="shared" si="1"/>
        <v>0</v>
      </c>
      <c r="I21" s="81"/>
      <c r="J21" s="82"/>
      <c r="K21" s="122">
        <f t="shared" si="2"/>
        <v>0</v>
      </c>
      <c r="L21" s="81"/>
      <c r="M21" s="82"/>
      <c r="N21" s="122">
        <f t="shared" si="3"/>
        <v>0</v>
      </c>
      <c r="O21" s="81"/>
      <c r="P21" s="82"/>
      <c r="Q21" s="122">
        <f t="shared" si="4"/>
        <v>0</v>
      </c>
      <c r="R21" s="81"/>
      <c r="S21" s="82"/>
      <c r="T21" s="122">
        <f t="shared" si="5"/>
        <v>0</v>
      </c>
      <c r="U21" s="81"/>
      <c r="V21" s="82"/>
      <c r="W21" s="122">
        <f t="shared" si="6"/>
        <v>0</v>
      </c>
      <c r="X21" s="81"/>
      <c r="Y21" s="82"/>
      <c r="Z21" s="122">
        <f t="shared" si="7"/>
        <v>0</v>
      </c>
      <c r="AA21" s="81"/>
      <c r="AB21" s="82"/>
      <c r="AC21" s="122">
        <f t="shared" si="8"/>
        <v>0</v>
      </c>
      <c r="AD21" s="81"/>
      <c r="AE21" s="82"/>
      <c r="AF21" s="122">
        <f t="shared" si="9"/>
        <v>0</v>
      </c>
    </row>
    <row r="22" spans="3:32" x14ac:dyDescent="0.35">
      <c r="C22" s="81"/>
      <c r="D22" s="82"/>
      <c r="E22" s="122">
        <f t="shared" si="0"/>
        <v>0</v>
      </c>
      <c r="F22" s="81"/>
      <c r="G22" s="82"/>
      <c r="H22" s="122">
        <f t="shared" si="1"/>
        <v>0</v>
      </c>
      <c r="I22" s="81"/>
      <c r="J22" s="82"/>
      <c r="K22" s="122">
        <f t="shared" si="2"/>
        <v>0</v>
      </c>
      <c r="L22" s="81"/>
      <c r="M22" s="82"/>
      <c r="N22" s="122">
        <f t="shared" si="3"/>
        <v>0</v>
      </c>
      <c r="O22" s="81"/>
      <c r="P22" s="82"/>
      <c r="Q22" s="122">
        <f t="shared" si="4"/>
        <v>0</v>
      </c>
      <c r="R22" s="81"/>
      <c r="S22" s="82"/>
      <c r="T22" s="122">
        <f t="shared" si="5"/>
        <v>0</v>
      </c>
      <c r="U22" s="81"/>
      <c r="V22" s="82"/>
      <c r="W22" s="122">
        <f t="shared" si="6"/>
        <v>0</v>
      </c>
      <c r="X22" s="81"/>
      <c r="Y22" s="82"/>
      <c r="Z22" s="122">
        <f t="shared" si="7"/>
        <v>0</v>
      </c>
      <c r="AA22" s="81"/>
      <c r="AB22" s="82"/>
      <c r="AC22" s="122">
        <f t="shared" si="8"/>
        <v>0</v>
      </c>
      <c r="AD22" s="81"/>
      <c r="AE22" s="82"/>
      <c r="AF22" s="122">
        <f t="shared" si="9"/>
        <v>0</v>
      </c>
    </row>
    <row r="23" spans="3:32" x14ac:dyDescent="0.35">
      <c r="C23" s="81"/>
      <c r="D23" s="82"/>
      <c r="E23" s="122">
        <f t="shared" si="0"/>
        <v>0</v>
      </c>
      <c r="F23" s="81"/>
      <c r="G23" s="82"/>
      <c r="H23" s="122">
        <f t="shared" si="1"/>
        <v>0</v>
      </c>
      <c r="I23" s="81"/>
      <c r="J23" s="82"/>
      <c r="K23" s="122">
        <f t="shared" si="2"/>
        <v>0</v>
      </c>
      <c r="L23" s="81"/>
      <c r="M23" s="82"/>
      <c r="N23" s="122">
        <f t="shared" si="3"/>
        <v>0</v>
      </c>
      <c r="O23" s="81"/>
      <c r="P23" s="82"/>
      <c r="Q23" s="122">
        <f t="shared" si="4"/>
        <v>0</v>
      </c>
      <c r="R23" s="81"/>
      <c r="S23" s="82"/>
      <c r="T23" s="122">
        <f t="shared" si="5"/>
        <v>0</v>
      </c>
      <c r="U23" s="81"/>
      <c r="V23" s="82"/>
      <c r="W23" s="122">
        <f t="shared" si="6"/>
        <v>0</v>
      </c>
      <c r="X23" s="81"/>
      <c r="Y23" s="82"/>
      <c r="Z23" s="122">
        <f t="shared" si="7"/>
        <v>0</v>
      </c>
      <c r="AA23" s="81"/>
      <c r="AB23" s="82"/>
      <c r="AC23" s="122">
        <f t="shared" si="8"/>
        <v>0</v>
      </c>
      <c r="AD23" s="81"/>
      <c r="AE23" s="82"/>
      <c r="AF23" s="122">
        <f t="shared" si="9"/>
        <v>0</v>
      </c>
    </row>
    <row r="24" spans="3:32" x14ac:dyDescent="0.35">
      <c r="C24" s="81"/>
      <c r="D24" s="82"/>
      <c r="E24" s="122">
        <f t="shared" si="0"/>
        <v>0</v>
      </c>
      <c r="F24" s="81"/>
      <c r="G24" s="82"/>
      <c r="H24" s="122">
        <f t="shared" si="1"/>
        <v>0</v>
      </c>
      <c r="I24" s="81"/>
      <c r="J24" s="82"/>
      <c r="K24" s="122">
        <f t="shared" si="2"/>
        <v>0</v>
      </c>
      <c r="L24" s="81"/>
      <c r="M24" s="82"/>
      <c r="N24" s="122">
        <f t="shared" si="3"/>
        <v>0</v>
      </c>
      <c r="O24" s="81"/>
      <c r="P24" s="82"/>
      <c r="Q24" s="122">
        <f t="shared" si="4"/>
        <v>0</v>
      </c>
      <c r="R24" s="81"/>
      <c r="S24" s="82"/>
      <c r="T24" s="122">
        <f t="shared" si="5"/>
        <v>0</v>
      </c>
      <c r="U24" s="81"/>
      <c r="V24" s="82"/>
      <c r="W24" s="122">
        <f t="shared" si="6"/>
        <v>0</v>
      </c>
      <c r="X24" s="81"/>
      <c r="Y24" s="82"/>
      <c r="Z24" s="122">
        <f t="shared" si="7"/>
        <v>0</v>
      </c>
      <c r="AA24" s="81"/>
      <c r="AB24" s="82"/>
      <c r="AC24" s="122">
        <f t="shared" si="8"/>
        <v>0</v>
      </c>
      <c r="AD24" s="81"/>
      <c r="AE24" s="82"/>
      <c r="AF24" s="122">
        <f t="shared" si="9"/>
        <v>0</v>
      </c>
    </row>
    <row r="25" spans="3:32" x14ac:dyDescent="0.35">
      <c r="C25" s="81"/>
      <c r="D25" s="82"/>
      <c r="E25" s="122">
        <f t="shared" si="0"/>
        <v>0</v>
      </c>
      <c r="F25" s="81"/>
      <c r="G25" s="82"/>
      <c r="H25" s="122">
        <f t="shared" si="1"/>
        <v>0</v>
      </c>
      <c r="I25" s="81"/>
      <c r="J25" s="82"/>
      <c r="K25" s="122">
        <f t="shared" si="2"/>
        <v>0</v>
      </c>
      <c r="L25" s="81"/>
      <c r="M25" s="82"/>
      <c r="N25" s="122">
        <f t="shared" si="3"/>
        <v>0</v>
      </c>
      <c r="O25" s="81"/>
      <c r="P25" s="82"/>
      <c r="Q25" s="122">
        <f t="shared" si="4"/>
        <v>0</v>
      </c>
      <c r="R25" s="81"/>
      <c r="S25" s="82"/>
      <c r="T25" s="122">
        <f t="shared" si="5"/>
        <v>0</v>
      </c>
      <c r="U25" s="81"/>
      <c r="V25" s="82"/>
      <c r="W25" s="122">
        <f t="shared" si="6"/>
        <v>0</v>
      </c>
      <c r="X25" s="81"/>
      <c r="Y25" s="82"/>
      <c r="Z25" s="122">
        <f t="shared" si="7"/>
        <v>0</v>
      </c>
      <c r="AA25" s="81"/>
      <c r="AB25" s="82"/>
      <c r="AC25" s="122">
        <f t="shared" si="8"/>
        <v>0</v>
      </c>
      <c r="AD25" s="81"/>
      <c r="AE25" s="82"/>
      <c r="AF25" s="122">
        <f t="shared" si="9"/>
        <v>0</v>
      </c>
    </row>
    <row r="26" spans="3:32" x14ac:dyDescent="0.35">
      <c r="C26" s="81"/>
      <c r="D26" s="82"/>
      <c r="E26" s="122">
        <f t="shared" si="0"/>
        <v>0</v>
      </c>
      <c r="F26" s="81"/>
      <c r="G26" s="82"/>
      <c r="H26" s="122">
        <f t="shared" si="1"/>
        <v>0</v>
      </c>
      <c r="I26" s="81"/>
      <c r="J26" s="82"/>
      <c r="K26" s="122">
        <f t="shared" si="2"/>
        <v>0</v>
      </c>
      <c r="L26" s="81"/>
      <c r="M26" s="82"/>
      <c r="N26" s="122">
        <f t="shared" si="3"/>
        <v>0</v>
      </c>
      <c r="O26" s="81"/>
      <c r="P26" s="82"/>
      <c r="Q26" s="122">
        <f t="shared" si="4"/>
        <v>0</v>
      </c>
      <c r="R26" s="81"/>
      <c r="S26" s="82"/>
      <c r="T26" s="122">
        <f t="shared" si="5"/>
        <v>0</v>
      </c>
      <c r="U26" s="81"/>
      <c r="V26" s="82"/>
      <c r="W26" s="122">
        <f t="shared" si="6"/>
        <v>0</v>
      </c>
      <c r="X26" s="81"/>
      <c r="Y26" s="82"/>
      <c r="Z26" s="122">
        <f t="shared" si="7"/>
        <v>0</v>
      </c>
      <c r="AA26" s="81"/>
      <c r="AB26" s="82"/>
      <c r="AC26" s="122">
        <f t="shared" si="8"/>
        <v>0</v>
      </c>
      <c r="AD26" s="81"/>
      <c r="AE26" s="82"/>
      <c r="AF26" s="122">
        <f t="shared" si="9"/>
        <v>0</v>
      </c>
    </row>
    <row r="27" spans="3:32" x14ac:dyDescent="0.35">
      <c r="C27" s="81"/>
      <c r="D27" s="82"/>
      <c r="E27" s="122">
        <f t="shared" si="0"/>
        <v>0</v>
      </c>
      <c r="F27" s="81"/>
      <c r="G27" s="82"/>
      <c r="H27" s="122">
        <f t="shared" si="1"/>
        <v>0</v>
      </c>
      <c r="I27" s="81"/>
      <c r="J27" s="82"/>
      <c r="K27" s="122">
        <f t="shared" si="2"/>
        <v>0</v>
      </c>
      <c r="L27" s="81"/>
      <c r="M27" s="82"/>
      <c r="N27" s="122">
        <f t="shared" si="3"/>
        <v>0</v>
      </c>
      <c r="O27" s="81"/>
      <c r="P27" s="82"/>
      <c r="Q27" s="122">
        <f t="shared" si="4"/>
        <v>0</v>
      </c>
      <c r="R27" s="81"/>
      <c r="S27" s="82"/>
      <c r="T27" s="122">
        <f t="shared" si="5"/>
        <v>0</v>
      </c>
      <c r="U27" s="81"/>
      <c r="V27" s="82"/>
      <c r="W27" s="122">
        <f t="shared" si="6"/>
        <v>0</v>
      </c>
      <c r="X27" s="81"/>
      <c r="Y27" s="82"/>
      <c r="Z27" s="122">
        <f t="shared" si="7"/>
        <v>0</v>
      </c>
      <c r="AA27" s="81"/>
      <c r="AB27" s="82"/>
      <c r="AC27" s="122">
        <f t="shared" si="8"/>
        <v>0</v>
      </c>
      <c r="AD27" s="81"/>
      <c r="AE27" s="82"/>
      <c r="AF27" s="122">
        <f t="shared" si="9"/>
        <v>0</v>
      </c>
    </row>
    <row r="28" spans="3:32" x14ac:dyDescent="0.35">
      <c r="C28" s="81"/>
      <c r="D28" s="82"/>
      <c r="E28" s="122">
        <f t="shared" si="0"/>
        <v>0</v>
      </c>
      <c r="F28" s="81"/>
      <c r="G28" s="82"/>
      <c r="H28" s="122">
        <f t="shared" si="1"/>
        <v>0</v>
      </c>
      <c r="I28" s="81"/>
      <c r="J28" s="82"/>
      <c r="K28" s="122">
        <f t="shared" si="2"/>
        <v>0</v>
      </c>
      <c r="L28" s="81"/>
      <c r="M28" s="82"/>
      <c r="N28" s="122">
        <f t="shared" si="3"/>
        <v>0</v>
      </c>
      <c r="O28" s="81"/>
      <c r="P28" s="82"/>
      <c r="Q28" s="122">
        <f t="shared" si="4"/>
        <v>0</v>
      </c>
      <c r="R28" s="81"/>
      <c r="S28" s="82"/>
      <c r="T28" s="122">
        <f t="shared" si="5"/>
        <v>0</v>
      </c>
      <c r="U28" s="81"/>
      <c r="V28" s="82"/>
      <c r="W28" s="122">
        <f t="shared" si="6"/>
        <v>0</v>
      </c>
      <c r="X28" s="81"/>
      <c r="Y28" s="82"/>
      <c r="Z28" s="122">
        <f t="shared" si="7"/>
        <v>0</v>
      </c>
      <c r="AA28" s="81"/>
      <c r="AB28" s="82"/>
      <c r="AC28" s="122">
        <f t="shared" si="8"/>
        <v>0</v>
      </c>
      <c r="AD28" s="81"/>
      <c r="AE28" s="82"/>
      <c r="AF28" s="122">
        <f t="shared" si="9"/>
        <v>0</v>
      </c>
    </row>
    <row r="29" spans="3:32" x14ac:dyDescent="0.35">
      <c r="C29" s="81"/>
      <c r="D29" s="82"/>
      <c r="E29" s="122">
        <f t="shared" si="0"/>
        <v>0</v>
      </c>
      <c r="F29" s="81"/>
      <c r="G29" s="82"/>
      <c r="H29" s="122">
        <f t="shared" si="1"/>
        <v>0</v>
      </c>
      <c r="I29" s="81"/>
      <c r="J29" s="82"/>
      <c r="K29" s="122">
        <f t="shared" si="2"/>
        <v>0</v>
      </c>
      <c r="L29" s="81"/>
      <c r="M29" s="82"/>
      <c r="N29" s="122">
        <f t="shared" si="3"/>
        <v>0</v>
      </c>
      <c r="O29" s="81"/>
      <c r="P29" s="82"/>
      <c r="Q29" s="122">
        <f t="shared" si="4"/>
        <v>0</v>
      </c>
      <c r="R29" s="81"/>
      <c r="S29" s="82"/>
      <c r="T29" s="122">
        <f t="shared" si="5"/>
        <v>0</v>
      </c>
      <c r="U29" s="81"/>
      <c r="V29" s="82"/>
      <c r="W29" s="122">
        <f t="shared" si="6"/>
        <v>0</v>
      </c>
      <c r="X29" s="81"/>
      <c r="Y29" s="82"/>
      <c r="Z29" s="122">
        <f t="shared" si="7"/>
        <v>0</v>
      </c>
      <c r="AA29" s="81"/>
      <c r="AB29" s="82"/>
      <c r="AC29" s="122">
        <f t="shared" si="8"/>
        <v>0</v>
      </c>
      <c r="AD29" s="81"/>
      <c r="AE29" s="82"/>
      <c r="AF29" s="122">
        <f t="shared" si="9"/>
        <v>0</v>
      </c>
    </row>
    <row r="30" spans="3:32" x14ac:dyDescent="0.35">
      <c r="C30" s="81"/>
      <c r="D30" s="82"/>
      <c r="E30" s="122">
        <f t="shared" si="0"/>
        <v>0</v>
      </c>
      <c r="F30" s="81"/>
      <c r="G30" s="82"/>
      <c r="H30" s="122">
        <f t="shared" si="1"/>
        <v>0</v>
      </c>
      <c r="I30" s="81"/>
      <c r="J30" s="82"/>
      <c r="K30" s="122">
        <f t="shared" si="2"/>
        <v>0</v>
      </c>
      <c r="L30" s="81"/>
      <c r="M30" s="82"/>
      <c r="N30" s="122">
        <f t="shared" si="3"/>
        <v>0</v>
      </c>
      <c r="O30" s="81"/>
      <c r="P30" s="82"/>
      <c r="Q30" s="122">
        <f t="shared" si="4"/>
        <v>0</v>
      </c>
      <c r="R30" s="81"/>
      <c r="S30" s="82"/>
      <c r="T30" s="122">
        <f t="shared" si="5"/>
        <v>0</v>
      </c>
      <c r="U30" s="81"/>
      <c r="V30" s="82"/>
      <c r="W30" s="122">
        <f t="shared" si="6"/>
        <v>0</v>
      </c>
      <c r="X30" s="81"/>
      <c r="Y30" s="82"/>
      <c r="Z30" s="122">
        <f t="shared" si="7"/>
        <v>0</v>
      </c>
      <c r="AA30" s="81"/>
      <c r="AB30" s="82"/>
      <c r="AC30" s="122">
        <f t="shared" si="8"/>
        <v>0</v>
      </c>
      <c r="AD30" s="81"/>
      <c r="AE30" s="82"/>
      <c r="AF30" s="122">
        <f t="shared" si="9"/>
        <v>0</v>
      </c>
    </row>
    <row r="31" spans="3:32" x14ac:dyDescent="0.35">
      <c r="C31" s="7"/>
      <c r="E31" s="122">
        <f t="shared" si="0"/>
        <v>0</v>
      </c>
      <c r="F31" s="7"/>
      <c r="H31" s="122">
        <f t="shared" si="1"/>
        <v>0</v>
      </c>
      <c r="K31" s="122">
        <f t="shared" si="2"/>
        <v>0</v>
      </c>
      <c r="N31" s="122">
        <f t="shared" si="3"/>
        <v>0</v>
      </c>
      <c r="Q31" s="122">
        <f t="shared" si="4"/>
        <v>0</v>
      </c>
      <c r="T31" s="122">
        <f t="shared" si="5"/>
        <v>0</v>
      </c>
      <c r="W31" s="122">
        <f t="shared" si="6"/>
        <v>0</v>
      </c>
      <c r="Z31" s="122">
        <f t="shared" si="7"/>
        <v>0</v>
      </c>
      <c r="AC31" s="122">
        <f t="shared" si="8"/>
        <v>0</v>
      </c>
      <c r="AF31" s="122">
        <f t="shared" si="9"/>
        <v>0</v>
      </c>
    </row>
    <row r="32" spans="3:32" x14ac:dyDescent="0.35">
      <c r="C32" s="79"/>
      <c r="D32" s="80"/>
      <c r="E32" s="122">
        <f t="shared" si="0"/>
        <v>0</v>
      </c>
      <c r="F32" s="79"/>
      <c r="G32" s="80"/>
      <c r="H32" s="122">
        <f t="shared" si="1"/>
        <v>0</v>
      </c>
      <c r="I32" s="79"/>
      <c r="J32" s="80"/>
      <c r="K32" s="122">
        <f t="shared" si="2"/>
        <v>0</v>
      </c>
      <c r="L32" s="79"/>
      <c r="M32" s="80"/>
      <c r="N32" s="122">
        <f t="shared" si="3"/>
        <v>0</v>
      </c>
      <c r="O32" s="79"/>
      <c r="P32" s="80"/>
      <c r="Q32" s="122">
        <f t="shared" si="4"/>
        <v>0</v>
      </c>
      <c r="R32" s="79"/>
      <c r="S32" s="80"/>
      <c r="T32" s="122">
        <f t="shared" si="5"/>
        <v>0</v>
      </c>
      <c r="U32" s="79"/>
      <c r="V32" s="80"/>
      <c r="W32" s="122">
        <f t="shared" si="6"/>
        <v>0</v>
      </c>
      <c r="X32" s="79"/>
      <c r="Y32" s="80"/>
      <c r="Z32" s="122">
        <f t="shared" si="7"/>
        <v>0</v>
      </c>
      <c r="AA32" s="79"/>
      <c r="AB32" s="80"/>
      <c r="AC32" s="122">
        <f t="shared" si="8"/>
        <v>0</v>
      </c>
      <c r="AD32" s="79"/>
      <c r="AE32" s="80"/>
      <c r="AF32" s="122">
        <f t="shared" si="9"/>
        <v>0</v>
      </c>
    </row>
    <row r="33" spans="3:32" x14ac:dyDescent="0.35">
      <c r="C33" s="79"/>
      <c r="D33" s="80"/>
      <c r="E33" s="122">
        <f t="shared" si="0"/>
        <v>0</v>
      </c>
      <c r="F33" s="79"/>
      <c r="G33" s="80"/>
      <c r="H33" s="122">
        <f t="shared" si="1"/>
        <v>0</v>
      </c>
      <c r="I33" s="79"/>
      <c r="J33" s="80"/>
      <c r="K33" s="122">
        <f t="shared" si="2"/>
        <v>0</v>
      </c>
      <c r="L33" s="79"/>
      <c r="M33" s="80"/>
      <c r="N33" s="122">
        <f t="shared" si="3"/>
        <v>0</v>
      </c>
      <c r="O33" s="79"/>
      <c r="P33" s="80"/>
      <c r="Q33" s="122">
        <f t="shared" si="4"/>
        <v>0</v>
      </c>
      <c r="R33" s="79"/>
      <c r="S33" s="80"/>
      <c r="T33" s="122">
        <f t="shared" si="5"/>
        <v>0</v>
      </c>
      <c r="U33" s="79"/>
      <c r="V33" s="80"/>
      <c r="W33" s="122">
        <f t="shared" si="6"/>
        <v>0</v>
      </c>
      <c r="X33" s="79"/>
      <c r="Y33" s="80"/>
      <c r="Z33" s="122">
        <f t="shared" si="7"/>
        <v>0</v>
      </c>
      <c r="AA33" s="79"/>
      <c r="AB33" s="80"/>
      <c r="AC33" s="122">
        <f t="shared" si="8"/>
        <v>0</v>
      </c>
      <c r="AD33" s="79"/>
      <c r="AE33" s="80"/>
      <c r="AF33" s="122">
        <f t="shared" si="9"/>
        <v>0</v>
      </c>
    </row>
    <row r="34" spans="3:32" x14ac:dyDescent="0.35">
      <c r="C34" s="79"/>
      <c r="D34" s="80"/>
      <c r="E34" s="122">
        <f t="shared" si="0"/>
        <v>0</v>
      </c>
      <c r="F34" s="79"/>
      <c r="G34" s="80"/>
      <c r="H34" s="122">
        <f t="shared" si="1"/>
        <v>0</v>
      </c>
      <c r="I34" s="79"/>
      <c r="J34" s="80"/>
      <c r="K34" s="122">
        <f t="shared" si="2"/>
        <v>0</v>
      </c>
      <c r="L34" s="79"/>
      <c r="M34" s="80"/>
      <c r="N34" s="122">
        <f t="shared" si="3"/>
        <v>0</v>
      </c>
      <c r="O34" s="79"/>
      <c r="P34" s="80"/>
      <c r="Q34" s="122">
        <f t="shared" si="4"/>
        <v>0</v>
      </c>
      <c r="R34" s="79"/>
      <c r="S34" s="80"/>
      <c r="T34" s="122">
        <f t="shared" si="5"/>
        <v>0</v>
      </c>
      <c r="U34" s="79"/>
      <c r="V34" s="80"/>
      <c r="W34" s="122">
        <f t="shared" si="6"/>
        <v>0</v>
      </c>
      <c r="X34" s="79"/>
      <c r="Y34" s="80"/>
      <c r="Z34" s="122">
        <f t="shared" si="7"/>
        <v>0</v>
      </c>
      <c r="AA34" s="79"/>
      <c r="AB34" s="80"/>
      <c r="AC34" s="122">
        <f t="shared" si="8"/>
        <v>0</v>
      </c>
      <c r="AD34" s="79"/>
      <c r="AE34" s="80"/>
      <c r="AF34" s="122">
        <f t="shared" si="9"/>
        <v>0</v>
      </c>
    </row>
    <row r="35" spans="3:32" x14ac:dyDescent="0.35">
      <c r="C35" s="79"/>
      <c r="D35" s="80"/>
      <c r="E35" s="122">
        <f t="shared" si="0"/>
        <v>0</v>
      </c>
      <c r="F35" s="79"/>
      <c r="G35" s="80"/>
      <c r="H35" s="122">
        <f t="shared" si="1"/>
        <v>0</v>
      </c>
      <c r="I35" s="79"/>
      <c r="J35" s="80"/>
      <c r="K35" s="122">
        <f t="shared" si="2"/>
        <v>0</v>
      </c>
      <c r="L35" s="79"/>
      <c r="M35" s="80"/>
      <c r="N35" s="122">
        <f t="shared" si="3"/>
        <v>0</v>
      </c>
      <c r="O35" s="79"/>
      <c r="P35" s="80"/>
      <c r="Q35" s="122">
        <f t="shared" si="4"/>
        <v>0</v>
      </c>
      <c r="R35" s="79"/>
      <c r="S35" s="80"/>
      <c r="T35" s="122">
        <f t="shared" si="5"/>
        <v>0</v>
      </c>
      <c r="U35" s="79"/>
      <c r="V35" s="80"/>
      <c r="W35" s="122">
        <f t="shared" si="6"/>
        <v>0</v>
      </c>
      <c r="X35" s="79"/>
      <c r="Y35" s="80"/>
      <c r="Z35" s="122">
        <f t="shared" si="7"/>
        <v>0</v>
      </c>
      <c r="AA35" s="79"/>
      <c r="AB35" s="80"/>
      <c r="AC35" s="122">
        <f t="shared" si="8"/>
        <v>0</v>
      </c>
      <c r="AD35" s="79"/>
      <c r="AE35" s="80"/>
      <c r="AF35" s="122">
        <f t="shared" si="9"/>
        <v>0</v>
      </c>
    </row>
    <row r="36" spans="3:32" ht="15" thickBot="1" x14ac:dyDescent="0.4">
      <c r="C36" s="84"/>
      <c r="D36" s="85"/>
      <c r="E36" s="123">
        <f t="shared" si="0"/>
        <v>0</v>
      </c>
      <c r="F36" s="84"/>
      <c r="G36" s="85"/>
      <c r="H36" s="123">
        <f t="shared" si="1"/>
        <v>0</v>
      </c>
      <c r="I36" s="84"/>
      <c r="J36" s="85"/>
      <c r="K36" s="123">
        <f t="shared" si="2"/>
        <v>0</v>
      </c>
      <c r="L36" s="84"/>
      <c r="M36" s="85"/>
      <c r="N36" s="123">
        <f t="shared" si="3"/>
        <v>0</v>
      </c>
      <c r="O36" s="84"/>
      <c r="P36" s="85"/>
      <c r="Q36" s="123">
        <f t="shared" si="4"/>
        <v>0</v>
      </c>
      <c r="R36" s="84"/>
      <c r="S36" s="85"/>
      <c r="T36" s="123">
        <f t="shared" si="5"/>
        <v>0</v>
      </c>
      <c r="U36" s="84"/>
      <c r="V36" s="85"/>
      <c r="W36" s="123">
        <f t="shared" si="6"/>
        <v>0</v>
      </c>
      <c r="X36" s="84"/>
      <c r="Y36" s="85"/>
      <c r="Z36" s="123">
        <f t="shared" si="7"/>
        <v>0</v>
      </c>
      <c r="AA36" s="84"/>
      <c r="AB36" s="85"/>
      <c r="AC36" s="123">
        <f t="shared" si="8"/>
        <v>0</v>
      </c>
      <c r="AD36" s="84"/>
      <c r="AE36" s="85"/>
      <c r="AF36" s="123">
        <f t="shared" si="9"/>
        <v>0</v>
      </c>
    </row>
    <row r="37" spans="3:32" ht="15" thickBot="1" x14ac:dyDescent="0.4">
      <c r="C37" s="45"/>
      <c r="D37" s="48" t="s">
        <v>318</v>
      </c>
      <c r="E37" s="49">
        <f>SUM(E17:E36)</f>
        <v>0</v>
      </c>
      <c r="F37" s="45"/>
      <c r="G37" s="48" t="s">
        <v>318</v>
      </c>
      <c r="H37" s="49">
        <f>SUM(H17:H36)</f>
        <v>0</v>
      </c>
      <c r="I37" s="45"/>
      <c r="J37" s="48" t="s">
        <v>318</v>
      </c>
      <c r="K37" s="49">
        <f>SUM(K17:K36)</f>
        <v>0</v>
      </c>
      <c r="L37" s="45"/>
      <c r="M37" s="48" t="s">
        <v>318</v>
      </c>
      <c r="N37" s="49">
        <f>SUM(N17:N36)</f>
        <v>0</v>
      </c>
      <c r="O37" s="45"/>
      <c r="P37" s="48" t="s">
        <v>318</v>
      </c>
      <c r="Q37" s="49">
        <f>SUM(Q17:Q36)</f>
        <v>0</v>
      </c>
      <c r="R37" s="45"/>
      <c r="S37" s="48" t="s">
        <v>318</v>
      </c>
      <c r="T37" s="49">
        <f>SUM(T17:T36)</f>
        <v>0</v>
      </c>
      <c r="U37" s="45"/>
      <c r="V37" s="48" t="s">
        <v>318</v>
      </c>
      <c r="W37" s="49">
        <f>SUM(W17:W36)</f>
        <v>0</v>
      </c>
      <c r="X37" s="45"/>
      <c r="Y37" s="48" t="s">
        <v>318</v>
      </c>
      <c r="Z37" s="49">
        <f>SUM(Z17:Z36)</f>
        <v>0</v>
      </c>
      <c r="AA37" s="45"/>
      <c r="AB37" s="48" t="s">
        <v>318</v>
      </c>
      <c r="AC37" s="49">
        <f>SUM(AC17:AC36)</f>
        <v>0</v>
      </c>
      <c r="AD37" s="45"/>
      <c r="AE37" s="48" t="s">
        <v>318</v>
      </c>
      <c r="AF37" s="49">
        <f>SUM(AF17:AF36)</f>
        <v>0</v>
      </c>
    </row>
    <row r="38" spans="3:32" ht="14.5" customHeight="1" x14ac:dyDescent="0.35">
      <c r="C38" s="43" t="s">
        <v>307</v>
      </c>
      <c r="D38" s="86"/>
      <c r="E38" s="87"/>
      <c r="F38" s="43" t="s">
        <v>307</v>
      </c>
      <c r="G38" s="86"/>
      <c r="H38" s="87"/>
      <c r="I38" s="43" t="s">
        <v>307</v>
      </c>
      <c r="J38" s="86"/>
      <c r="K38" s="87"/>
      <c r="L38" s="43" t="s">
        <v>307</v>
      </c>
      <c r="M38" s="86"/>
      <c r="N38" s="87"/>
      <c r="O38" s="43" t="s">
        <v>307</v>
      </c>
      <c r="P38" s="86"/>
      <c r="Q38" s="87"/>
      <c r="R38" s="43" t="s">
        <v>307</v>
      </c>
      <c r="S38" s="86"/>
      <c r="T38" s="87"/>
      <c r="U38" s="43" t="s">
        <v>307</v>
      </c>
      <c r="V38" s="86"/>
      <c r="W38" s="87"/>
      <c r="X38" s="43" t="s">
        <v>307</v>
      </c>
      <c r="Y38" s="86"/>
      <c r="Z38" s="87"/>
      <c r="AA38" s="43" t="s">
        <v>307</v>
      </c>
      <c r="AB38" s="86"/>
      <c r="AC38" s="87"/>
      <c r="AD38" s="43" t="s">
        <v>307</v>
      </c>
      <c r="AE38" s="86"/>
      <c r="AF38" s="87"/>
    </row>
    <row r="39" spans="3:32" x14ac:dyDescent="0.35">
      <c r="D39" s="88"/>
      <c r="E39" s="89"/>
      <c r="G39" s="88"/>
      <c r="H39" s="89"/>
      <c r="I39"/>
      <c r="J39" s="88"/>
      <c r="K39" s="89"/>
      <c r="L39"/>
      <c r="M39" s="88"/>
      <c r="N39" s="89"/>
      <c r="O39"/>
      <c r="P39" s="88"/>
      <c r="Q39" s="89"/>
      <c r="R39"/>
      <c r="S39" s="88"/>
      <c r="T39" s="89"/>
      <c r="U39"/>
      <c r="V39" s="88"/>
      <c r="W39" s="89"/>
      <c r="X39"/>
      <c r="Y39" s="88"/>
      <c r="Z39" s="89"/>
      <c r="AA39"/>
      <c r="AB39" s="88"/>
      <c r="AC39" s="89"/>
      <c r="AD39"/>
      <c r="AE39" s="88"/>
      <c r="AF39" s="89"/>
    </row>
    <row r="40" spans="3:32" x14ac:dyDescent="0.35">
      <c r="C40" s="65" t="s">
        <v>333</v>
      </c>
      <c r="D40" s="88"/>
      <c r="E40" s="89"/>
      <c r="F40" s="65" t="s">
        <v>333</v>
      </c>
      <c r="G40" s="88"/>
      <c r="H40" s="89"/>
      <c r="I40" s="65" t="s">
        <v>333</v>
      </c>
      <c r="J40" s="88"/>
      <c r="K40" s="89"/>
      <c r="L40" s="65" t="s">
        <v>333</v>
      </c>
      <c r="M40" s="88"/>
      <c r="N40" s="89"/>
      <c r="O40" s="65" t="s">
        <v>333</v>
      </c>
      <c r="P40" s="88"/>
      <c r="Q40" s="89"/>
      <c r="R40" s="65" t="s">
        <v>333</v>
      </c>
      <c r="S40" s="88"/>
      <c r="T40" s="89"/>
      <c r="U40" s="65" t="s">
        <v>333</v>
      </c>
      <c r="V40" s="88"/>
      <c r="W40" s="89"/>
      <c r="X40" s="65" t="s">
        <v>333</v>
      </c>
      <c r="Y40" s="88"/>
      <c r="Z40" s="89"/>
      <c r="AA40" s="65" t="s">
        <v>333</v>
      </c>
      <c r="AB40" s="88"/>
      <c r="AC40" s="89"/>
      <c r="AD40" s="65" t="s">
        <v>333</v>
      </c>
      <c r="AE40" s="88"/>
      <c r="AF40" s="89"/>
    </row>
    <row r="41" spans="3:32" ht="15" thickBot="1" x14ac:dyDescent="0.4">
      <c r="C41" s="64"/>
      <c r="D41" s="90"/>
      <c r="E41" s="91"/>
      <c r="F41" s="64"/>
      <c r="G41" s="90"/>
      <c r="H41" s="91"/>
      <c r="I41" s="64"/>
      <c r="J41" s="90"/>
      <c r="K41" s="91"/>
      <c r="L41" s="64"/>
      <c r="M41" s="90"/>
      <c r="N41" s="91"/>
      <c r="O41" s="64"/>
      <c r="P41" s="90"/>
      <c r="Q41" s="91"/>
      <c r="R41" s="64"/>
      <c r="S41" s="90"/>
      <c r="T41" s="91"/>
      <c r="U41" s="64"/>
      <c r="V41" s="90"/>
      <c r="W41" s="91"/>
      <c r="X41" s="64"/>
      <c r="Y41" s="90"/>
      <c r="Z41" s="91"/>
      <c r="AA41" s="64"/>
      <c r="AB41" s="90"/>
      <c r="AC41" s="91"/>
      <c r="AD41" s="64"/>
      <c r="AE41" s="90"/>
      <c r="AF41" s="91"/>
    </row>
    <row r="42" spans="3:32" x14ac:dyDescent="0.35">
      <c r="C42" s="44" t="s">
        <v>386</v>
      </c>
      <c r="F42" s="44" t="s">
        <v>386</v>
      </c>
      <c r="I42" s="44" t="s">
        <v>386</v>
      </c>
      <c r="K42"/>
      <c r="L42" s="44" t="s">
        <v>386</v>
      </c>
      <c r="N42"/>
      <c r="O42" s="44" t="s">
        <v>386</v>
      </c>
      <c r="Q42"/>
      <c r="R42" s="44" t="s">
        <v>386</v>
      </c>
      <c r="T42"/>
      <c r="U42" s="44" t="s">
        <v>386</v>
      </c>
      <c r="W42"/>
      <c r="X42" s="44" t="s">
        <v>386</v>
      </c>
      <c r="Z42"/>
      <c r="AA42" s="44" t="s">
        <v>386</v>
      </c>
      <c r="AC42"/>
      <c r="AD42" s="44" t="s">
        <v>386</v>
      </c>
      <c r="AF42"/>
    </row>
    <row r="43" spans="3:32" x14ac:dyDescent="0.35">
      <c r="C43" s="38"/>
      <c r="E43" s="40"/>
      <c r="F43" s="38"/>
      <c r="H43" s="40"/>
      <c r="I43" s="38"/>
      <c r="K43" s="40"/>
      <c r="L43" s="38"/>
      <c r="N43" s="40"/>
      <c r="O43" s="38"/>
      <c r="Q43" s="40"/>
      <c r="R43" s="38"/>
      <c r="T43" s="40"/>
      <c r="U43" s="38"/>
      <c r="W43" s="40"/>
      <c r="X43" s="38"/>
      <c r="Z43" s="40"/>
      <c r="AA43" s="38"/>
      <c r="AC43" s="40"/>
      <c r="AD43" s="38"/>
      <c r="AF43" s="40"/>
    </row>
    <row r="44" spans="3:32" x14ac:dyDescent="0.35">
      <c r="C44" s="38"/>
      <c r="E44" s="40"/>
      <c r="F44" s="38"/>
      <c r="H44" s="40"/>
      <c r="I44" s="38"/>
      <c r="K44" s="40"/>
      <c r="L44" s="38"/>
      <c r="N44" s="40"/>
      <c r="O44" s="38"/>
      <c r="Q44" s="40"/>
      <c r="R44" s="38"/>
      <c r="T44" s="40"/>
      <c r="U44" s="38"/>
      <c r="W44" s="40"/>
      <c r="X44" s="38"/>
      <c r="Z44" s="40"/>
      <c r="AA44" s="38"/>
      <c r="AC44" s="40"/>
      <c r="AD44" s="38"/>
      <c r="AF44" s="40"/>
    </row>
    <row r="45" spans="3:32" x14ac:dyDescent="0.35">
      <c r="C45" s="38"/>
      <c r="E45" s="40"/>
      <c r="F45" s="38"/>
      <c r="H45" s="40"/>
      <c r="I45" s="38"/>
      <c r="K45" s="40"/>
      <c r="L45" s="38"/>
      <c r="N45" s="40"/>
      <c r="O45" s="38"/>
      <c r="Q45" s="40"/>
      <c r="R45" s="38"/>
      <c r="T45" s="40"/>
      <c r="U45" s="38"/>
      <c r="W45" s="40"/>
      <c r="X45" s="38"/>
      <c r="Z45" s="40"/>
      <c r="AA45" s="38"/>
      <c r="AC45" s="40"/>
      <c r="AD45" s="38"/>
      <c r="AF45" s="40"/>
    </row>
    <row r="46" spans="3:32" ht="15" thickBot="1" x14ac:dyDescent="0.4">
      <c r="C46" s="39"/>
      <c r="D46" s="41"/>
      <c r="E46" s="42"/>
      <c r="F46" s="39"/>
      <c r="G46" s="41"/>
      <c r="H46" s="42"/>
      <c r="I46" s="39"/>
      <c r="J46" s="41"/>
      <c r="K46" s="42"/>
      <c r="L46" s="39"/>
      <c r="M46" s="41"/>
      <c r="N46" s="42"/>
      <c r="O46" s="39"/>
      <c r="P46" s="41"/>
      <c r="Q46" s="42"/>
      <c r="R46" s="39"/>
      <c r="S46" s="41"/>
      <c r="T46" s="42"/>
      <c r="U46" s="39"/>
      <c r="V46" s="41"/>
      <c r="W46" s="42"/>
      <c r="X46" s="39"/>
      <c r="Y46" s="41"/>
      <c r="Z46" s="42"/>
      <c r="AA46" s="39"/>
      <c r="AB46" s="41"/>
      <c r="AC46" s="42"/>
      <c r="AD46" s="39"/>
      <c r="AE46" s="41"/>
      <c r="AF46" s="42"/>
    </row>
    <row r="47" spans="3:32" ht="54" customHeight="1" x14ac:dyDescent="0.35">
      <c r="C47" s="92"/>
      <c r="D47" s="92"/>
      <c r="E47" s="92"/>
    </row>
  </sheetData>
  <mergeCells count="241">
    <mergeCell ref="AB3:AC3"/>
    <mergeCell ref="AE3:AF3"/>
    <mergeCell ref="P2:Q2"/>
    <mergeCell ref="S2:T2"/>
    <mergeCell ref="V2:W2"/>
    <mergeCell ref="Y2:Z2"/>
    <mergeCell ref="AB2:AC2"/>
    <mergeCell ref="AE2:AF2"/>
    <mergeCell ref="C16:D16"/>
    <mergeCell ref="F16:G16"/>
    <mergeCell ref="I16:J16"/>
    <mergeCell ref="L16:M16"/>
    <mergeCell ref="O16:P16"/>
    <mergeCell ref="R16:S16"/>
    <mergeCell ref="U16:V16"/>
    <mergeCell ref="X16:Y16"/>
    <mergeCell ref="AD16:AE16"/>
    <mergeCell ref="AA16:AB16"/>
    <mergeCell ref="D3:E3"/>
    <mergeCell ref="G3:H3"/>
    <mergeCell ref="J3:K3"/>
    <mergeCell ref="M3:N3"/>
    <mergeCell ref="P3:Q3"/>
    <mergeCell ref="S3:T3"/>
    <mergeCell ref="V3:W3"/>
    <mergeCell ref="Y3:Z3"/>
    <mergeCell ref="AE38:AF41"/>
    <mergeCell ref="C47:E47"/>
    <mergeCell ref="X36:Y36"/>
    <mergeCell ref="AA36:AB36"/>
    <mergeCell ref="AD36:AE36"/>
    <mergeCell ref="D38:E41"/>
    <mergeCell ref="G38:H41"/>
    <mergeCell ref="J38:K41"/>
    <mergeCell ref="M38:N41"/>
    <mergeCell ref="P38:Q41"/>
    <mergeCell ref="S38:T41"/>
    <mergeCell ref="V38:W41"/>
    <mergeCell ref="C36:D36"/>
    <mergeCell ref="F36:G36"/>
    <mergeCell ref="I36:J36"/>
    <mergeCell ref="L36:M36"/>
    <mergeCell ref="O36:P36"/>
    <mergeCell ref="R36:S36"/>
    <mergeCell ref="U36:V36"/>
    <mergeCell ref="Y38:Z41"/>
    <mergeCell ref="AB38:AC41"/>
    <mergeCell ref="AD34:AE34"/>
    <mergeCell ref="C35:D35"/>
    <mergeCell ref="F35:G35"/>
    <mergeCell ref="I35:J35"/>
    <mergeCell ref="L35:M35"/>
    <mergeCell ref="O35:P35"/>
    <mergeCell ref="R35:S35"/>
    <mergeCell ref="U35:V35"/>
    <mergeCell ref="X35:Y35"/>
    <mergeCell ref="AA35:AB35"/>
    <mergeCell ref="AD35:AE35"/>
    <mergeCell ref="C34:D34"/>
    <mergeCell ref="F34:G34"/>
    <mergeCell ref="I34:J34"/>
    <mergeCell ref="L34:M34"/>
    <mergeCell ref="O34:P34"/>
    <mergeCell ref="R34:S34"/>
    <mergeCell ref="U34:V34"/>
    <mergeCell ref="X34:Y34"/>
    <mergeCell ref="AA34:AB34"/>
    <mergeCell ref="AD32:AE32"/>
    <mergeCell ref="C33:D33"/>
    <mergeCell ref="F33:G33"/>
    <mergeCell ref="I33:J33"/>
    <mergeCell ref="L33:M33"/>
    <mergeCell ref="O33:P33"/>
    <mergeCell ref="R33:S33"/>
    <mergeCell ref="U33:V33"/>
    <mergeCell ref="X33:Y33"/>
    <mergeCell ref="AA33:AB33"/>
    <mergeCell ref="AD33:AE33"/>
    <mergeCell ref="C32:D32"/>
    <mergeCell ref="F32:G32"/>
    <mergeCell ref="I32:J32"/>
    <mergeCell ref="L32:M32"/>
    <mergeCell ref="O32:P32"/>
    <mergeCell ref="R32:S32"/>
    <mergeCell ref="U32:V32"/>
    <mergeCell ref="X32:Y32"/>
    <mergeCell ref="AA32:AB32"/>
    <mergeCell ref="AD30:AE30"/>
    <mergeCell ref="C30:D30"/>
    <mergeCell ref="F30:G30"/>
    <mergeCell ref="I30:J30"/>
    <mergeCell ref="L30:M30"/>
    <mergeCell ref="O30:P30"/>
    <mergeCell ref="R30:S30"/>
    <mergeCell ref="U30:V30"/>
    <mergeCell ref="X30:Y30"/>
    <mergeCell ref="AA30:AB30"/>
    <mergeCell ref="AD28:AE28"/>
    <mergeCell ref="C29:D29"/>
    <mergeCell ref="F29:G29"/>
    <mergeCell ref="I29:J29"/>
    <mergeCell ref="L29:M29"/>
    <mergeCell ref="O29:P29"/>
    <mergeCell ref="R29:S29"/>
    <mergeCell ref="U29:V29"/>
    <mergeCell ref="X29:Y29"/>
    <mergeCell ref="AA29:AB29"/>
    <mergeCell ref="AD29:AE29"/>
    <mergeCell ref="C28:D28"/>
    <mergeCell ref="F28:G28"/>
    <mergeCell ref="I28:J28"/>
    <mergeCell ref="L28:M28"/>
    <mergeCell ref="O28:P28"/>
    <mergeCell ref="R28:S28"/>
    <mergeCell ref="U28:V28"/>
    <mergeCell ref="X28:Y28"/>
    <mergeCell ref="AA28:AB28"/>
    <mergeCell ref="AD26:AE26"/>
    <mergeCell ref="C27:D27"/>
    <mergeCell ref="F27:G27"/>
    <mergeCell ref="I27:J27"/>
    <mergeCell ref="L27:M27"/>
    <mergeCell ref="O27:P27"/>
    <mergeCell ref="R27:S27"/>
    <mergeCell ref="U27:V27"/>
    <mergeCell ref="X27:Y27"/>
    <mergeCell ref="AA27:AB27"/>
    <mergeCell ref="AD27:AE27"/>
    <mergeCell ref="C26:D26"/>
    <mergeCell ref="F26:G26"/>
    <mergeCell ref="I26:J26"/>
    <mergeCell ref="L26:M26"/>
    <mergeCell ref="O26:P26"/>
    <mergeCell ref="R26:S26"/>
    <mergeCell ref="U26:V26"/>
    <mergeCell ref="X26:Y26"/>
    <mergeCell ref="AA26:AB26"/>
    <mergeCell ref="AD24:AE24"/>
    <mergeCell ref="C25:D25"/>
    <mergeCell ref="F25:G25"/>
    <mergeCell ref="I25:J25"/>
    <mergeCell ref="L25:M25"/>
    <mergeCell ref="O25:P25"/>
    <mergeCell ref="R25:S25"/>
    <mergeCell ref="U25:V25"/>
    <mergeCell ref="X25:Y25"/>
    <mergeCell ref="AA25:AB25"/>
    <mergeCell ref="AD25:AE25"/>
    <mergeCell ref="C24:D24"/>
    <mergeCell ref="F24:G24"/>
    <mergeCell ref="I24:J24"/>
    <mergeCell ref="L24:M24"/>
    <mergeCell ref="O24:P24"/>
    <mergeCell ref="R24:S24"/>
    <mergeCell ref="U24:V24"/>
    <mergeCell ref="X24:Y24"/>
    <mergeCell ref="AA24:AB24"/>
    <mergeCell ref="AD22:AE22"/>
    <mergeCell ref="C23:D23"/>
    <mergeCell ref="F23:G23"/>
    <mergeCell ref="I23:J23"/>
    <mergeCell ref="L23:M23"/>
    <mergeCell ref="O23:P23"/>
    <mergeCell ref="R23:S23"/>
    <mergeCell ref="U23:V23"/>
    <mergeCell ref="X23:Y23"/>
    <mergeCell ref="AA23:AB23"/>
    <mergeCell ref="AD23:AE23"/>
    <mergeCell ref="C22:D22"/>
    <mergeCell ref="F22:G22"/>
    <mergeCell ref="I22:J22"/>
    <mergeCell ref="L22:M22"/>
    <mergeCell ref="O22:P22"/>
    <mergeCell ref="R22:S22"/>
    <mergeCell ref="U22:V22"/>
    <mergeCell ref="X22:Y22"/>
    <mergeCell ref="AA22:AB22"/>
    <mergeCell ref="AD20:AE20"/>
    <mergeCell ref="C21:D21"/>
    <mergeCell ref="F21:G21"/>
    <mergeCell ref="I21:J21"/>
    <mergeCell ref="L21:M21"/>
    <mergeCell ref="O21:P21"/>
    <mergeCell ref="R21:S21"/>
    <mergeCell ref="U21:V21"/>
    <mergeCell ref="X21:Y21"/>
    <mergeCell ref="AA21:AB21"/>
    <mergeCell ref="AD21:AE21"/>
    <mergeCell ref="C20:D20"/>
    <mergeCell ref="F20:G20"/>
    <mergeCell ref="I20:J20"/>
    <mergeCell ref="L20:M20"/>
    <mergeCell ref="O20:P20"/>
    <mergeCell ref="R20:S20"/>
    <mergeCell ref="U20:V20"/>
    <mergeCell ref="X20:Y20"/>
    <mergeCell ref="AA20:AB20"/>
    <mergeCell ref="AD18:AE18"/>
    <mergeCell ref="C19:D19"/>
    <mergeCell ref="F19:G19"/>
    <mergeCell ref="I19:J19"/>
    <mergeCell ref="L19:M19"/>
    <mergeCell ref="O19:P19"/>
    <mergeCell ref="R19:S19"/>
    <mergeCell ref="U19:V19"/>
    <mergeCell ref="X19:Y19"/>
    <mergeCell ref="AA19:AB19"/>
    <mergeCell ref="AD19:AE19"/>
    <mergeCell ref="C18:D18"/>
    <mergeCell ref="F18:G18"/>
    <mergeCell ref="I18:J18"/>
    <mergeCell ref="L18:M18"/>
    <mergeCell ref="O18:P18"/>
    <mergeCell ref="R18:S18"/>
    <mergeCell ref="U18:V18"/>
    <mergeCell ref="X18:Y18"/>
    <mergeCell ref="AA18:AB18"/>
    <mergeCell ref="V1:W1"/>
    <mergeCell ref="Y1:Z1"/>
    <mergeCell ref="AB1:AC1"/>
    <mergeCell ref="AE1:AF1"/>
    <mergeCell ref="C17:D17"/>
    <mergeCell ref="F17:G17"/>
    <mergeCell ref="I17:J17"/>
    <mergeCell ref="L17:M17"/>
    <mergeCell ref="O17:P17"/>
    <mergeCell ref="R17:S17"/>
    <mergeCell ref="D1:E1"/>
    <mergeCell ref="G1:H1"/>
    <mergeCell ref="J1:K1"/>
    <mergeCell ref="M1:N1"/>
    <mergeCell ref="P1:Q1"/>
    <mergeCell ref="S1:T1"/>
    <mergeCell ref="U17:V17"/>
    <mergeCell ref="X17:Y17"/>
    <mergeCell ref="AA17:AB17"/>
    <mergeCell ref="AD17:AE17"/>
    <mergeCell ref="D2:E2"/>
    <mergeCell ref="G2:H2"/>
    <mergeCell ref="J2:K2"/>
    <mergeCell ref="M2:N2"/>
  </mergeCells>
  <conditionalFormatting sqref="E17:E36">
    <cfRule type="containsBlanks" dxfId="93" priority="19">
      <formula>LEN(TRIM(E17))=0</formula>
    </cfRule>
  </conditionalFormatting>
  <conditionalFormatting sqref="H17:H36">
    <cfRule type="containsBlanks" dxfId="83" priority="9">
      <formula>LEN(TRIM(H17))=0</formula>
    </cfRule>
  </conditionalFormatting>
  <conditionalFormatting sqref="K17:K36">
    <cfRule type="containsBlanks" dxfId="82" priority="8">
      <formula>LEN(TRIM(K17))=0</formula>
    </cfRule>
  </conditionalFormatting>
  <conditionalFormatting sqref="N17:N36">
    <cfRule type="containsBlanks" dxfId="81" priority="7">
      <formula>LEN(TRIM(N17))=0</formula>
    </cfRule>
  </conditionalFormatting>
  <conditionalFormatting sqref="Q17:Q36">
    <cfRule type="containsBlanks" dxfId="80" priority="6">
      <formula>LEN(TRIM(Q17))=0</formula>
    </cfRule>
  </conditionalFormatting>
  <conditionalFormatting sqref="T17:T36">
    <cfRule type="containsBlanks" dxfId="79" priority="5">
      <formula>LEN(TRIM(T17))=0</formula>
    </cfRule>
  </conditionalFormatting>
  <conditionalFormatting sqref="W17:W36">
    <cfRule type="containsBlanks" dxfId="78" priority="4">
      <formula>LEN(TRIM(W17))=0</formula>
    </cfRule>
  </conditionalFormatting>
  <conditionalFormatting sqref="Z17:Z36">
    <cfRule type="containsBlanks" dxfId="77" priority="3">
      <formula>LEN(TRIM(Z17))=0</formula>
    </cfRule>
  </conditionalFormatting>
  <conditionalFormatting sqref="AC17:AC36">
    <cfRule type="containsBlanks" dxfId="76" priority="2">
      <formula>LEN(TRIM(AC17))=0</formula>
    </cfRule>
  </conditionalFormatting>
  <conditionalFormatting sqref="AF17:AF36">
    <cfRule type="containsBlanks" dxfId="75" priority="1">
      <formula>LEN(TRIM(AF17))=0</formula>
    </cfRule>
  </conditionalFormatting>
  <dataValidations count="8">
    <dataValidation type="list" allowBlank="1" showInputMessage="1" showErrorMessage="1" sqref="X17:X36 C17:C36 AA17:AA36 F17:F36 O17:O36 I17:I36 L17:L36 R17:R36 U17:U36 AD17:AD36" xr:uid="{A903495B-1EE3-4376-AE82-220E6B33B63F}">
      <formula1>Drop_Down_Name</formula1>
    </dataValidation>
    <dataValidation allowBlank="1" showInputMessage="1" showErrorMessage="1" promptTitle="Calculations" prompt="Do not edit" sqref="D7:D10 E15 W15 W7 Z15 Z7 AC15 AC7 H15 H7 K15 K7 N15 N7 Q15 Q7 T15 T7 E7 E9 E11 W9 W11 W13 V12 Z9 Z11 Z13 Y12 AC9 AC11 E13 D12 H9 H11 H13 G12 K9 K11 K13 J12 N9 N11 N13 M12 Q9 Q11 Q13 P12 T9 T11 T13 S12 AC13 AB12 G7:G10 J7:J10 M7:M10 P7:P10 S7:S10 V7:V10 Y7:Y10 AB7:AB10 AE7:AE10 AF15 AF7 AF9 AF11 AF13 AE12" xr:uid="{596FDD10-FD10-422E-8B5A-AB85E6E8910E}"/>
    <dataValidation allowBlank="1" showInputMessage="1" showErrorMessage="1" promptTitle="Linked Input" prompt="You can manually change each value, but values provided in Column B will autopopulate here" sqref="D4:D5 S4:S5 V4:V5 Y4:Y5 AB4:AB5 G4:G5 J4:J5 M4:M5 P4:P5 AE4:AE5" xr:uid="{537B49A4-812C-42FA-9979-D9FE1CE94205}"/>
    <dataValidation allowBlank="1" showInputMessage="1" showErrorMessage="1" promptTitle="Remaining Distance" prompt="Ideally this value should be around 0.0 mm" sqref="P15 M15 J15 G15 AB15 Y15 V15 S15 D15 AE15" xr:uid="{725C1B40-0E12-487D-A4D7-48A2A396D0FE}"/>
    <dataValidation type="whole" allowBlank="1" showInputMessage="1" showErrorMessage="1" promptTitle="Camera Binning" prompt="1x1 binning is noted as 1_x000a_2x2 binning as 2, etc." sqref="D11 V11 Y11 AB11 G11 J11 M11 P11 S11 AE11" xr:uid="{2FF6CED5-392F-4DD0-AD7C-DDB70E21BA3C}">
      <formula1>1</formula1>
      <formula2>5</formula2>
    </dataValidation>
    <dataValidation allowBlank="1" showInputMessage="1" showErrorMessage="1" promptTitle="Autopopulated" prompt="You can change this for each configuration, or change the value in column B where it will be applied to all configurations" sqref="D13 V13 Y13 AB13 G13 J13 M13 P13 S13 AE13" xr:uid="{9CBBA6B1-3D8E-44E6-BAB3-74CA44388476}"/>
    <dataValidation allowBlank="1" showInputMessage="1" showErrorMessage="1" promptTitle="Filter Effects" prompt="If you have no filters, this should be 0_x000a_The presence of a filter alters the backspacing.  Likely values are between 0-2, tune as needed for your setup." sqref="D14 V14 Y14 AB14 G14 J14 M14 P14 S14 AE14" xr:uid="{AAD88DF6-E118-46F0-AC74-0298149EAD07}"/>
    <dataValidation allowBlank="1" showInputMessage="1" showErrorMessage="1" promptTitle="Magnification Factor" prompt="Coma correctors, field flatteners, barlows, or reducers may influence focal length by some factor (e.g., 2.5x barlow, 0.7x reducer, 0.95x coma corrector)" sqref="D6 AB6 G6 J6 M6 P6 S6 V6 Y6 AE6" xr:uid="{622224EF-7607-461D-AC36-2C5DDFF2CC16}"/>
  </dataValidations>
  <pageMargins left="0.7" right="0.7" top="0.75" bottom="0.75" header="0.3" footer="0.3"/>
  <pageSetup orientation="portrait" horizontalDpi="4294967295" verticalDpi="4294967295"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DB5DE67-E55E-4A03-862E-05AA1C2DA2BF}">
          <x14:formula1>
            <xm:f>'Camera Specs'!$A:$A</xm:f>
          </x14:formula1>
          <xm:sqref>N5 K5 E5 T5 W5 Q5 Z5 AC5 H5 AF5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23118-011B-482B-8BC6-F4B0C05D781F}">
  <dimension ref="A1:AF47"/>
  <sheetViews>
    <sheetView zoomScaleNormal="100" workbookViewId="0">
      <selection activeCell="A42" sqref="A42:XFD42"/>
    </sheetView>
    <sheetView topLeftCell="P1" workbookViewId="1">
      <selection activeCell="R23" sqref="R23:S23"/>
    </sheetView>
  </sheetViews>
  <sheetFormatPr defaultRowHeight="14.5" x14ac:dyDescent="0.35"/>
  <cols>
    <col min="1" max="1" width="34.36328125" customWidth="1"/>
    <col min="2" max="2" width="22.453125" customWidth="1"/>
    <col min="3" max="3" width="34.08984375" customWidth="1"/>
    <col min="4" max="4" width="34.26953125" customWidth="1"/>
    <col min="5" max="5" width="15.90625" customWidth="1"/>
    <col min="6" max="6" width="34.1796875" customWidth="1"/>
    <col min="7" max="7" width="31.54296875" customWidth="1"/>
    <col min="8" max="8" width="18.36328125" customWidth="1"/>
    <col min="9" max="9" width="34.36328125" style="7" customWidth="1"/>
    <col min="10" max="10" width="36.7265625" customWidth="1"/>
    <col min="11" max="11" width="17.36328125" style="8" customWidth="1"/>
    <col min="12" max="12" width="34.7265625" style="7" customWidth="1"/>
    <col min="13" max="13" width="39.08984375" customWidth="1"/>
    <col min="14" max="14" width="17.6328125" style="8" customWidth="1"/>
    <col min="15" max="15" width="34.7265625" style="7" customWidth="1"/>
    <col min="16" max="16" width="36.81640625" customWidth="1"/>
    <col min="17" max="17" width="17.81640625" style="8" customWidth="1"/>
    <col min="18" max="18" width="33.26953125" style="7" customWidth="1"/>
    <col min="19" max="19" width="37.08984375" customWidth="1"/>
    <col min="20" max="20" width="17.36328125" style="8" customWidth="1"/>
    <col min="21" max="21" width="33.1796875" style="7" customWidth="1"/>
    <col min="22" max="22" width="37" customWidth="1"/>
    <col min="23" max="23" width="17.54296875" style="8" customWidth="1"/>
    <col min="24" max="24" width="34.08984375" style="7" customWidth="1"/>
    <col min="25" max="25" width="40.08984375" customWidth="1"/>
    <col min="26" max="26" width="17.6328125" style="8" customWidth="1"/>
    <col min="27" max="27" width="33.26953125" style="7" customWidth="1"/>
    <col min="28" max="28" width="38.36328125" customWidth="1"/>
    <col min="29" max="29" width="17.7265625" style="8" customWidth="1"/>
    <col min="30" max="30" width="33.7265625" style="7" customWidth="1"/>
    <col min="31" max="31" width="45.54296875" customWidth="1"/>
    <col min="32" max="32" width="17.1796875" style="8" customWidth="1"/>
  </cols>
  <sheetData>
    <row r="1" spans="1:32" s="115" customFormat="1" ht="25" customHeight="1" x14ac:dyDescent="0.35">
      <c r="A1" s="115" t="s">
        <v>96</v>
      </c>
      <c r="C1" s="127" t="s">
        <v>0</v>
      </c>
      <c r="D1" s="125" t="s">
        <v>3</v>
      </c>
      <c r="E1" s="140"/>
      <c r="F1" s="127" t="s">
        <v>0</v>
      </c>
      <c r="G1" s="125" t="s">
        <v>4</v>
      </c>
      <c r="H1" s="140"/>
      <c r="I1" s="127" t="s">
        <v>0</v>
      </c>
      <c r="J1" s="125" t="s">
        <v>5</v>
      </c>
      <c r="K1" s="140"/>
      <c r="L1" s="127" t="s">
        <v>0</v>
      </c>
      <c r="M1" s="125" t="s">
        <v>327</v>
      </c>
      <c r="N1" s="140"/>
      <c r="O1" s="127" t="s">
        <v>0</v>
      </c>
      <c r="P1" s="125" t="s">
        <v>328</v>
      </c>
      <c r="Q1" s="140"/>
      <c r="R1" s="127" t="s">
        <v>0</v>
      </c>
      <c r="S1" s="125" t="s">
        <v>334</v>
      </c>
      <c r="T1" s="140"/>
      <c r="U1" s="127" t="s">
        <v>0</v>
      </c>
      <c r="V1" s="125"/>
      <c r="W1" s="126"/>
      <c r="X1" s="127" t="s">
        <v>0</v>
      </c>
      <c r="Y1" s="125"/>
      <c r="Z1" s="126"/>
      <c r="AA1" s="127" t="s">
        <v>0</v>
      </c>
      <c r="AB1" s="125"/>
      <c r="AC1" s="126"/>
      <c r="AD1" s="127" t="s">
        <v>0</v>
      </c>
      <c r="AE1" s="125"/>
      <c r="AF1" s="126"/>
    </row>
    <row r="2" spans="1:32" s="116" customFormat="1" ht="33.5" customHeight="1" x14ac:dyDescent="0.35">
      <c r="C2" s="114" t="s">
        <v>14</v>
      </c>
      <c r="D2" s="117"/>
      <c r="E2" s="118"/>
      <c r="F2" s="114" t="s">
        <v>14</v>
      </c>
      <c r="G2" s="117"/>
      <c r="H2" s="118"/>
      <c r="I2" s="114" t="s">
        <v>14</v>
      </c>
      <c r="J2" s="117"/>
      <c r="K2" s="118"/>
      <c r="L2" s="114" t="s">
        <v>14</v>
      </c>
      <c r="M2" s="117"/>
      <c r="N2" s="118"/>
      <c r="O2" s="114" t="s">
        <v>14</v>
      </c>
      <c r="P2" s="117"/>
      <c r="Q2" s="118"/>
      <c r="R2" s="114" t="s">
        <v>14</v>
      </c>
      <c r="S2" s="117"/>
      <c r="T2" s="118"/>
      <c r="U2" s="114" t="s">
        <v>14</v>
      </c>
      <c r="V2" s="117"/>
      <c r="W2" s="118"/>
      <c r="X2" s="114" t="s">
        <v>14</v>
      </c>
      <c r="Y2" s="117"/>
      <c r="Z2" s="118"/>
      <c r="AA2" s="114" t="s">
        <v>14</v>
      </c>
      <c r="AB2" s="117"/>
      <c r="AC2" s="118"/>
      <c r="AD2" s="114" t="s">
        <v>14</v>
      </c>
      <c r="AE2" s="117"/>
      <c r="AF2" s="118"/>
    </row>
    <row r="3" spans="1:32" ht="15.5" x14ac:dyDescent="0.35">
      <c r="A3" s="66" t="s">
        <v>354</v>
      </c>
      <c r="B3" s="119" t="s">
        <v>374</v>
      </c>
      <c r="C3" s="55" t="s">
        <v>24</v>
      </c>
      <c r="D3" s="147" t="s">
        <v>326</v>
      </c>
      <c r="E3" s="148"/>
      <c r="F3" s="55" t="s">
        <v>24</v>
      </c>
      <c r="G3" s="147" t="s">
        <v>326</v>
      </c>
      <c r="H3" s="148"/>
      <c r="I3" s="55" t="s">
        <v>24</v>
      </c>
      <c r="J3" s="147" t="s">
        <v>326</v>
      </c>
      <c r="K3" s="148"/>
      <c r="L3" s="55" t="s">
        <v>24</v>
      </c>
      <c r="M3" s="147"/>
      <c r="N3" s="148"/>
      <c r="O3" s="55" t="s">
        <v>24</v>
      </c>
      <c r="P3" s="147" t="s">
        <v>385</v>
      </c>
      <c r="Q3" s="148"/>
      <c r="R3" s="55" t="s">
        <v>24</v>
      </c>
      <c r="S3" s="147" t="s">
        <v>27</v>
      </c>
      <c r="T3" s="148"/>
      <c r="U3" s="55" t="s">
        <v>24</v>
      </c>
      <c r="V3" s="147"/>
      <c r="W3" s="148"/>
      <c r="X3" s="55" t="s">
        <v>24</v>
      </c>
      <c r="Y3" s="147"/>
      <c r="Z3" s="148"/>
      <c r="AA3" s="55" t="s">
        <v>24</v>
      </c>
      <c r="AB3" s="147"/>
      <c r="AC3" s="148"/>
      <c r="AD3" s="55" t="s">
        <v>24</v>
      </c>
      <c r="AE3" s="147"/>
      <c r="AF3" s="148"/>
    </row>
    <row r="4" spans="1:32" ht="15.5" x14ac:dyDescent="0.35">
      <c r="A4" s="58" t="s">
        <v>323</v>
      </c>
      <c r="B4" s="60">
        <v>279</v>
      </c>
      <c r="C4" s="58" t="s">
        <v>323</v>
      </c>
      <c r="D4" s="130">
        <f>$B$4</f>
        <v>279</v>
      </c>
      <c r="E4" s="136" t="s">
        <v>142</v>
      </c>
      <c r="F4" s="58" t="s">
        <v>323</v>
      </c>
      <c r="G4" s="130">
        <f>$B$4</f>
        <v>279</v>
      </c>
      <c r="H4" s="136" t="s">
        <v>142</v>
      </c>
      <c r="I4" s="58" t="s">
        <v>323</v>
      </c>
      <c r="J4" s="130">
        <f>$B$4</f>
        <v>279</v>
      </c>
      <c r="K4" s="136" t="s">
        <v>142</v>
      </c>
      <c r="L4" s="58" t="s">
        <v>323</v>
      </c>
      <c r="M4" s="130">
        <f>$B$4</f>
        <v>279</v>
      </c>
      <c r="N4" s="136" t="s">
        <v>142</v>
      </c>
      <c r="O4" s="58" t="s">
        <v>323</v>
      </c>
      <c r="P4" s="130">
        <f>$B$4</f>
        <v>279</v>
      </c>
      <c r="Q4" s="136" t="s">
        <v>142</v>
      </c>
      <c r="R4" s="58" t="s">
        <v>323</v>
      </c>
      <c r="S4" s="130">
        <f>$B$4</f>
        <v>279</v>
      </c>
      <c r="T4" s="136" t="s">
        <v>142</v>
      </c>
      <c r="U4" s="58" t="s">
        <v>323</v>
      </c>
      <c r="V4" s="130">
        <f>$B$4</f>
        <v>279</v>
      </c>
      <c r="W4" s="136" t="s">
        <v>142</v>
      </c>
      <c r="X4" s="58" t="s">
        <v>323</v>
      </c>
      <c r="Y4" s="130">
        <f>$B$4</f>
        <v>279</v>
      </c>
      <c r="Z4" s="136" t="s">
        <v>142</v>
      </c>
      <c r="AA4" s="58" t="s">
        <v>323</v>
      </c>
      <c r="AB4" s="130">
        <f>$B$4</f>
        <v>279</v>
      </c>
      <c r="AC4" s="136" t="s">
        <v>142</v>
      </c>
      <c r="AD4" s="58" t="s">
        <v>323</v>
      </c>
      <c r="AE4" s="130">
        <f>$B$4</f>
        <v>279</v>
      </c>
      <c r="AF4" s="136" t="s">
        <v>142</v>
      </c>
    </row>
    <row r="5" spans="1:32" ht="16" thickBot="1" x14ac:dyDescent="0.4">
      <c r="A5" s="55" t="s">
        <v>319</v>
      </c>
      <c r="B5" s="60">
        <v>2800</v>
      </c>
      <c r="C5" s="55" t="s">
        <v>319</v>
      </c>
      <c r="D5" s="130">
        <f>$B$5</f>
        <v>2800</v>
      </c>
      <c r="E5" s="135" t="s">
        <v>39</v>
      </c>
      <c r="F5" s="55" t="s">
        <v>319</v>
      </c>
      <c r="G5" s="130">
        <f>$B$5</f>
        <v>2800</v>
      </c>
      <c r="H5" s="135" t="s">
        <v>39</v>
      </c>
      <c r="I5" s="55" t="s">
        <v>319</v>
      </c>
      <c r="J5" s="130">
        <f>$B$5</f>
        <v>2800</v>
      </c>
      <c r="K5" s="135" t="s">
        <v>39</v>
      </c>
      <c r="L5" s="55" t="s">
        <v>319</v>
      </c>
      <c r="M5" s="130">
        <f>$B$5</f>
        <v>2800</v>
      </c>
      <c r="N5" s="135" t="s">
        <v>39</v>
      </c>
      <c r="O5" s="55" t="s">
        <v>319</v>
      </c>
      <c r="P5" s="130">
        <f>$B$5</f>
        <v>2800</v>
      </c>
      <c r="Q5" s="135" t="s">
        <v>39</v>
      </c>
      <c r="R5" s="55" t="s">
        <v>319</v>
      </c>
      <c r="S5" s="130">
        <f>$B$5</f>
        <v>2800</v>
      </c>
      <c r="T5" s="135" t="s">
        <v>39</v>
      </c>
      <c r="U5" s="55" t="s">
        <v>319</v>
      </c>
      <c r="V5" s="130">
        <f>$B$5</f>
        <v>2800</v>
      </c>
      <c r="W5" s="135" t="s">
        <v>39</v>
      </c>
      <c r="X5" s="55" t="s">
        <v>319</v>
      </c>
      <c r="Y5" s="130">
        <f>$B$5</f>
        <v>2800</v>
      </c>
      <c r="Z5" s="135" t="s">
        <v>39</v>
      </c>
      <c r="AA5" s="55" t="s">
        <v>319</v>
      </c>
      <c r="AB5" s="130">
        <f>$B$5</f>
        <v>2800</v>
      </c>
      <c r="AC5" s="135" t="s">
        <v>39</v>
      </c>
      <c r="AD5" s="55" t="s">
        <v>319</v>
      </c>
      <c r="AE5" s="130">
        <f>$B$5</f>
        <v>2800</v>
      </c>
      <c r="AF5" s="135" t="s">
        <v>39</v>
      </c>
    </row>
    <row r="6" spans="1:32" ht="15.5" x14ac:dyDescent="0.35">
      <c r="A6" s="55" t="s">
        <v>369</v>
      </c>
      <c r="B6" s="60">
        <v>146.05000000000001</v>
      </c>
      <c r="C6" s="58" t="s">
        <v>321</v>
      </c>
      <c r="D6" s="60">
        <v>1</v>
      </c>
      <c r="E6" s="137" t="s">
        <v>375</v>
      </c>
      <c r="F6" s="58" t="s">
        <v>321</v>
      </c>
      <c r="G6" s="60">
        <v>1</v>
      </c>
      <c r="H6" s="137" t="s">
        <v>375</v>
      </c>
      <c r="I6" s="58" t="s">
        <v>321</v>
      </c>
      <c r="J6" s="60">
        <v>1</v>
      </c>
      <c r="K6" s="137" t="s">
        <v>375</v>
      </c>
      <c r="L6" s="58" t="s">
        <v>321</v>
      </c>
      <c r="M6" s="60">
        <v>1</v>
      </c>
      <c r="N6" s="137" t="s">
        <v>375</v>
      </c>
      <c r="O6" s="58" t="s">
        <v>321</v>
      </c>
      <c r="P6" s="60">
        <v>1</v>
      </c>
      <c r="Q6" s="137" t="s">
        <v>375</v>
      </c>
      <c r="R6" s="58" t="s">
        <v>321</v>
      </c>
      <c r="S6" s="60">
        <v>1</v>
      </c>
      <c r="T6" s="137" t="s">
        <v>375</v>
      </c>
      <c r="U6" s="58" t="s">
        <v>321</v>
      </c>
      <c r="V6" s="60">
        <v>1</v>
      </c>
      <c r="W6" s="137" t="s">
        <v>375</v>
      </c>
      <c r="X6" s="58" t="s">
        <v>321</v>
      </c>
      <c r="Y6" s="60">
        <v>1</v>
      </c>
      <c r="Z6" s="137" t="s">
        <v>375</v>
      </c>
      <c r="AA6" s="58" t="s">
        <v>321</v>
      </c>
      <c r="AB6" s="60">
        <v>1</v>
      </c>
      <c r="AC6" s="137" t="s">
        <v>375</v>
      </c>
      <c r="AD6" s="58" t="s">
        <v>321</v>
      </c>
      <c r="AE6" s="60">
        <v>1</v>
      </c>
      <c r="AF6" s="137" t="s">
        <v>375</v>
      </c>
    </row>
    <row r="7" spans="1:32" ht="15.5" x14ac:dyDescent="0.35">
      <c r="C7" s="58" t="s">
        <v>320</v>
      </c>
      <c r="D7" s="131">
        <f>D5*D6</f>
        <v>2800</v>
      </c>
      <c r="E7" s="120">
        <f>116/D4</f>
        <v>0.4157706093189964</v>
      </c>
      <c r="F7" s="58" t="s">
        <v>320</v>
      </c>
      <c r="G7" s="131">
        <f>G5*G6</f>
        <v>2800</v>
      </c>
      <c r="H7" s="120">
        <f>116/G4</f>
        <v>0.4157706093189964</v>
      </c>
      <c r="I7" s="58" t="s">
        <v>320</v>
      </c>
      <c r="J7" s="131">
        <f>J5*J6</f>
        <v>2800</v>
      </c>
      <c r="K7" s="120">
        <f>116/J4</f>
        <v>0.4157706093189964</v>
      </c>
      <c r="L7" s="58" t="s">
        <v>320</v>
      </c>
      <c r="M7" s="131">
        <f>M5*M6</f>
        <v>2800</v>
      </c>
      <c r="N7" s="120">
        <f>116/M4</f>
        <v>0.4157706093189964</v>
      </c>
      <c r="O7" s="58" t="s">
        <v>320</v>
      </c>
      <c r="P7" s="131">
        <f>P5*P6</f>
        <v>2800</v>
      </c>
      <c r="Q7" s="120">
        <f>116/P4</f>
        <v>0.4157706093189964</v>
      </c>
      <c r="R7" s="58" t="s">
        <v>320</v>
      </c>
      <c r="S7" s="131">
        <f>S5*S6</f>
        <v>2800</v>
      </c>
      <c r="T7" s="120">
        <f>116/S4</f>
        <v>0.4157706093189964</v>
      </c>
      <c r="U7" s="58" t="s">
        <v>320</v>
      </c>
      <c r="V7" s="131">
        <f>V5*V6</f>
        <v>2800</v>
      </c>
      <c r="W7" s="120">
        <f>116/V4</f>
        <v>0.4157706093189964</v>
      </c>
      <c r="X7" s="58" t="s">
        <v>320</v>
      </c>
      <c r="Y7" s="131">
        <f>Y5*Y6</f>
        <v>2800</v>
      </c>
      <c r="Z7" s="120">
        <f>116/Y4</f>
        <v>0.4157706093189964</v>
      </c>
      <c r="AA7" s="58" t="s">
        <v>320</v>
      </c>
      <c r="AB7" s="131">
        <f>AB5*AB6</f>
        <v>2800</v>
      </c>
      <c r="AC7" s="120">
        <f>116/AB4</f>
        <v>0.4157706093189964</v>
      </c>
      <c r="AD7" s="58" t="s">
        <v>320</v>
      </c>
      <c r="AE7" s="131">
        <f>AE5*AE6</f>
        <v>2800</v>
      </c>
      <c r="AF7" s="120">
        <f>116/AE4</f>
        <v>0.4157706093189964</v>
      </c>
    </row>
    <row r="8" spans="1:32" ht="15.5" x14ac:dyDescent="0.35">
      <c r="A8" s="1" t="s">
        <v>380</v>
      </c>
      <c r="B8" s="1" t="s">
        <v>359</v>
      </c>
      <c r="C8" s="58" t="s">
        <v>317</v>
      </c>
      <c r="D8" s="132">
        <f>(D5*D6/D4)</f>
        <v>10.035842293906811</v>
      </c>
      <c r="E8" s="138" t="s">
        <v>376</v>
      </c>
      <c r="F8" s="58" t="s">
        <v>317</v>
      </c>
      <c r="G8" s="132">
        <f>(G5*G6/G4)</f>
        <v>10.035842293906811</v>
      </c>
      <c r="H8" s="138" t="s">
        <v>376</v>
      </c>
      <c r="I8" s="58" t="s">
        <v>317</v>
      </c>
      <c r="J8" s="132">
        <f>(J5*J6/J4)</f>
        <v>10.035842293906811</v>
      </c>
      <c r="K8" s="138" t="s">
        <v>376</v>
      </c>
      <c r="L8" s="58" t="s">
        <v>317</v>
      </c>
      <c r="M8" s="132">
        <f>(M5*M6/M4)</f>
        <v>10.035842293906811</v>
      </c>
      <c r="N8" s="138" t="s">
        <v>376</v>
      </c>
      <c r="O8" s="58" t="s">
        <v>317</v>
      </c>
      <c r="P8" s="132">
        <f>(P5*P6/P4)</f>
        <v>10.035842293906811</v>
      </c>
      <c r="Q8" s="138" t="s">
        <v>376</v>
      </c>
      <c r="R8" s="58" t="s">
        <v>317</v>
      </c>
      <c r="S8" s="132">
        <f>(S5*S6/S4)</f>
        <v>10.035842293906811</v>
      </c>
      <c r="T8" s="138" t="s">
        <v>376</v>
      </c>
      <c r="U8" s="58" t="s">
        <v>317</v>
      </c>
      <c r="V8" s="132">
        <f>(V5*V6/V4)</f>
        <v>10.035842293906811</v>
      </c>
      <c r="W8" s="138" t="s">
        <v>376</v>
      </c>
      <c r="X8" s="58" t="s">
        <v>317</v>
      </c>
      <c r="Y8" s="132">
        <f>(Y5*Y6/Y4)</f>
        <v>10.035842293906811</v>
      </c>
      <c r="Z8" s="138" t="s">
        <v>376</v>
      </c>
      <c r="AA8" s="58" t="s">
        <v>317</v>
      </c>
      <c r="AB8" s="132">
        <f>(AB5*AB6/AB4)</f>
        <v>10.035842293906811</v>
      </c>
      <c r="AC8" s="138" t="s">
        <v>376</v>
      </c>
      <c r="AD8" s="58" t="s">
        <v>317</v>
      </c>
      <c r="AE8" s="132">
        <f>(AE5*AE6/AE4)</f>
        <v>10.035842293906811</v>
      </c>
      <c r="AF8" s="138" t="s">
        <v>376</v>
      </c>
    </row>
    <row r="9" spans="1:32" ht="15.5" x14ac:dyDescent="0.35">
      <c r="A9" s="69" t="s">
        <v>360</v>
      </c>
      <c r="B9" t="s">
        <v>355</v>
      </c>
      <c r="C9" s="58" t="s">
        <v>373</v>
      </c>
      <c r="D9" s="131">
        <f>_xlfn.XLOOKUP(E5,'Camera Specs'!$A:$A,'Camera Specs'!$C:$C,0)</f>
        <v>3.76</v>
      </c>
      <c r="E9" s="120">
        <f>138/D4</f>
        <v>0.4946236559139785</v>
      </c>
      <c r="F9" s="58" t="s">
        <v>373</v>
      </c>
      <c r="G9" s="131">
        <f>_xlfn.XLOOKUP(H5,'Camera Specs'!$A:$A,'Camera Specs'!$C:$C,0)</f>
        <v>3.76</v>
      </c>
      <c r="H9" s="120">
        <f>138/G4</f>
        <v>0.4946236559139785</v>
      </c>
      <c r="I9" s="58" t="s">
        <v>373</v>
      </c>
      <c r="J9" s="131">
        <f>_xlfn.XLOOKUP(K5,'Camera Specs'!$A:$A,'Camera Specs'!$C:$C,0)</f>
        <v>3.76</v>
      </c>
      <c r="K9" s="120">
        <f>138/J4</f>
        <v>0.4946236559139785</v>
      </c>
      <c r="L9" s="58" t="s">
        <v>373</v>
      </c>
      <c r="M9" s="131">
        <f>_xlfn.XLOOKUP(N5,'Camera Specs'!$A:$A,'Camera Specs'!$C:$C,0)</f>
        <v>3.76</v>
      </c>
      <c r="N9" s="120">
        <f>138/M4</f>
        <v>0.4946236559139785</v>
      </c>
      <c r="O9" s="58" t="s">
        <v>373</v>
      </c>
      <c r="P9" s="131">
        <f>_xlfn.XLOOKUP(Q5,'Camera Specs'!$A:$A,'Camera Specs'!$C:$C,0)</f>
        <v>3.76</v>
      </c>
      <c r="Q9" s="120">
        <f>138/P4</f>
        <v>0.4946236559139785</v>
      </c>
      <c r="R9" s="58" t="s">
        <v>373</v>
      </c>
      <c r="S9" s="131">
        <f>_xlfn.XLOOKUP(T5,'Camera Specs'!$A:$A,'Camera Specs'!$C:$C,0)</f>
        <v>3.76</v>
      </c>
      <c r="T9" s="120">
        <f>138/S4</f>
        <v>0.4946236559139785</v>
      </c>
      <c r="U9" s="58" t="s">
        <v>373</v>
      </c>
      <c r="V9" s="131">
        <f>_xlfn.XLOOKUP(W5,'Camera Specs'!$A:$A,'Camera Specs'!$C:$C,0)</f>
        <v>3.76</v>
      </c>
      <c r="W9" s="120">
        <f>138/V4</f>
        <v>0.4946236559139785</v>
      </c>
      <c r="X9" s="58" t="s">
        <v>373</v>
      </c>
      <c r="Y9" s="131">
        <f>_xlfn.XLOOKUP(Z5,'Camera Specs'!$A:$A,'Camera Specs'!$C:$C,0)</f>
        <v>3.76</v>
      </c>
      <c r="Z9" s="120">
        <f>138/Y4</f>
        <v>0.4946236559139785</v>
      </c>
      <c r="AA9" s="58" t="s">
        <v>373</v>
      </c>
      <c r="AB9" s="131">
        <f>_xlfn.XLOOKUP(AC5,'Camera Specs'!$A:$A,'Camera Specs'!$C:$C,0)</f>
        <v>3.76</v>
      </c>
      <c r="AC9" s="120">
        <f>138/AB4</f>
        <v>0.4946236559139785</v>
      </c>
      <c r="AD9" s="58" t="s">
        <v>373</v>
      </c>
      <c r="AE9" s="131">
        <f>_xlfn.XLOOKUP(AF5,'Camera Specs'!$A:$A,'Camera Specs'!$C:$C,0)</f>
        <v>3.76</v>
      </c>
      <c r="AF9" s="120">
        <f>138/AE4</f>
        <v>0.4946236559139785</v>
      </c>
    </row>
    <row r="10" spans="1:32" ht="15.5" x14ac:dyDescent="0.35">
      <c r="A10" s="69" t="s">
        <v>361</v>
      </c>
      <c r="B10" t="s">
        <v>356</v>
      </c>
      <c r="C10" s="59" t="s">
        <v>38</v>
      </c>
      <c r="D10" s="133">
        <f>D9*206.265 / D7</f>
        <v>0.27698442857142858</v>
      </c>
      <c r="E10" s="138" t="s">
        <v>377</v>
      </c>
      <c r="F10" s="59" t="s">
        <v>38</v>
      </c>
      <c r="G10" s="133">
        <f>G9*206.265 / G7</f>
        <v>0.27698442857142858</v>
      </c>
      <c r="H10" s="138" t="s">
        <v>377</v>
      </c>
      <c r="I10" s="59" t="s">
        <v>38</v>
      </c>
      <c r="J10" s="133">
        <f>J9*206.265 / J7</f>
        <v>0.27698442857142858</v>
      </c>
      <c r="K10" s="138" t="s">
        <v>377</v>
      </c>
      <c r="L10" s="59" t="s">
        <v>38</v>
      </c>
      <c r="M10" s="133">
        <f>M9*206.265 / M7</f>
        <v>0.27698442857142858</v>
      </c>
      <c r="N10" s="138" t="s">
        <v>377</v>
      </c>
      <c r="O10" s="59" t="s">
        <v>38</v>
      </c>
      <c r="P10" s="133">
        <f>P9*206.265 / P7</f>
        <v>0.27698442857142858</v>
      </c>
      <c r="Q10" s="138" t="s">
        <v>377</v>
      </c>
      <c r="R10" s="59" t="s">
        <v>38</v>
      </c>
      <c r="S10" s="133">
        <f>S9*206.265 / S7</f>
        <v>0.27698442857142858</v>
      </c>
      <c r="T10" s="138" t="s">
        <v>377</v>
      </c>
      <c r="U10" s="59" t="s">
        <v>38</v>
      </c>
      <c r="V10" s="133">
        <f>V9*206.265 / V7</f>
        <v>0.27698442857142858</v>
      </c>
      <c r="W10" s="138" t="s">
        <v>377</v>
      </c>
      <c r="X10" s="59" t="s">
        <v>38</v>
      </c>
      <c r="Y10" s="133">
        <f>Y9*206.265 / Y7</f>
        <v>0.27698442857142858</v>
      </c>
      <c r="Z10" s="138" t="s">
        <v>377</v>
      </c>
      <c r="AA10" s="59" t="s">
        <v>38</v>
      </c>
      <c r="AB10" s="133">
        <f>AB9*206.265 / AB7</f>
        <v>0.27698442857142858</v>
      </c>
      <c r="AC10" s="138" t="s">
        <v>377</v>
      </c>
      <c r="AD10" s="59" t="s">
        <v>38</v>
      </c>
      <c r="AE10" s="133">
        <f>AE9*206.265 / AE7</f>
        <v>0.27698442857142858</v>
      </c>
      <c r="AF10" s="138" t="s">
        <v>377</v>
      </c>
    </row>
    <row r="11" spans="1:32" ht="15.5" x14ac:dyDescent="0.35">
      <c r="A11" s="69" t="s">
        <v>362</v>
      </c>
      <c r="B11" t="s">
        <v>357</v>
      </c>
      <c r="C11" s="58" t="s">
        <v>365</v>
      </c>
      <c r="D11" s="60">
        <v>1</v>
      </c>
      <c r="E11" s="120">
        <f>D12*2</f>
        <v>0.55396885714285715</v>
      </c>
      <c r="F11" s="58" t="s">
        <v>365</v>
      </c>
      <c r="G11" s="60">
        <v>1</v>
      </c>
      <c r="H11" s="120">
        <f>G12*2</f>
        <v>0.55396885714285715</v>
      </c>
      <c r="I11" s="58" t="s">
        <v>365</v>
      </c>
      <c r="J11" s="60">
        <v>1</v>
      </c>
      <c r="K11" s="120">
        <f>J12*2</f>
        <v>0.55396885714285715</v>
      </c>
      <c r="L11" s="58" t="s">
        <v>365</v>
      </c>
      <c r="M11" s="60">
        <v>1</v>
      </c>
      <c r="N11" s="120">
        <f>M12*2</f>
        <v>0.55396885714285715</v>
      </c>
      <c r="O11" s="58" t="s">
        <v>365</v>
      </c>
      <c r="P11" s="60">
        <v>1</v>
      </c>
      <c r="Q11" s="120">
        <f>P12*2</f>
        <v>0.55396885714285715</v>
      </c>
      <c r="R11" s="58" t="s">
        <v>365</v>
      </c>
      <c r="S11" s="60">
        <v>1</v>
      </c>
      <c r="T11" s="120">
        <f>S12*2</f>
        <v>0.55396885714285715</v>
      </c>
      <c r="U11" s="58" t="s">
        <v>365</v>
      </c>
      <c r="V11" s="60">
        <v>1</v>
      </c>
      <c r="W11" s="120">
        <f>V12*2</f>
        <v>0.55396885714285715</v>
      </c>
      <c r="X11" s="58" t="s">
        <v>365</v>
      </c>
      <c r="Y11" s="60">
        <v>1</v>
      </c>
      <c r="Z11" s="120">
        <f>Y12*2</f>
        <v>0.55396885714285715</v>
      </c>
      <c r="AA11" s="58" t="s">
        <v>365</v>
      </c>
      <c r="AB11" s="60">
        <v>1</v>
      </c>
      <c r="AC11" s="120">
        <f>AB12*2</f>
        <v>0.55396885714285715</v>
      </c>
      <c r="AD11" s="58" t="s">
        <v>365</v>
      </c>
      <c r="AE11" s="60">
        <v>1</v>
      </c>
      <c r="AF11" s="120">
        <f>AE12*2</f>
        <v>0.55396885714285715</v>
      </c>
    </row>
    <row r="12" spans="1:32" ht="15.5" x14ac:dyDescent="0.35">
      <c r="A12" s="70" t="s">
        <v>363</v>
      </c>
      <c r="B12" t="s">
        <v>364</v>
      </c>
      <c r="C12" s="58" t="s">
        <v>344</v>
      </c>
      <c r="D12" s="133">
        <f>D10*D11</f>
        <v>0.27698442857142858</v>
      </c>
      <c r="E12" s="138" t="s">
        <v>378</v>
      </c>
      <c r="F12" s="58" t="s">
        <v>344</v>
      </c>
      <c r="G12" s="133">
        <f>G10*G11</f>
        <v>0.27698442857142858</v>
      </c>
      <c r="H12" s="138" t="s">
        <v>378</v>
      </c>
      <c r="I12" s="58" t="s">
        <v>344</v>
      </c>
      <c r="J12" s="133">
        <f>J10*J11</f>
        <v>0.27698442857142858</v>
      </c>
      <c r="K12" s="138" t="s">
        <v>378</v>
      </c>
      <c r="L12" s="58" t="s">
        <v>344</v>
      </c>
      <c r="M12" s="133">
        <f>M10*M11</f>
        <v>0.27698442857142858</v>
      </c>
      <c r="N12" s="138" t="s">
        <v>378</v>
      </c>
      <c r="O12" s="58" t="s">
        <v>344</v>
      </c>
      <c r="P12" s="133">
        <f>P10*P11</f>
        <v>0.27698442857142858</v>
      </c>
      <c r="Q12" s="138" t="s">
        <v>378</v>
      </c>
      <c r="R12" s="58" t="s">
        <v>344</v>
      </c>
      <c r="S12" s="133">
        <f>S10*S11</f>
        <v>0.27698442857142858</v>
      </c>
      <c r="T12" s="138" t="s">
        <v>378</v>
      </c>
      <c r="U12" s="58" t="s">
        <v>344</v>
      </c>
      <c r="V12" s="133">
        <f>V10*V11</f>
        <v>0.27698442857142858</v>
      </c>
      <c r="W12" s="138" t="s">
        <v>378</v>
      </c>
      <c r="X12" s="58" t="s">
        <v>344</v>
      </c>
      <c r="Y12" s="133">
        <f>Y10*Y11</f>
        <v>0.27698442857142858</v>
      </c>
      <c r="Z12" s="138" t="s">
        <v>378</v>
      </c>
      <c r="AA12" s="58" t="s">
        <v>344</v>
      </c>
      <c r="AB12" s="133">
        <f>AB10*AB11</f>
        <v>0.27698442857142858</v>
      </c>
      <c r="AC12" s="138" t="s">
        <v>378</v>
      </c>
      <c r="AD12" s="58" t="s">
        <v>344</v>
      </c>
      <c r="AE12" s="133">
        <f>AE10*AE11</f>
        <v>0.27698442857142858</v>
      </c>
      <c r="AF12" s="138" t="s">
        <v>378</v>
      </c>
    </row>
    <row r="13" spans="1:32" ht="15.5" x14ac:dyDescent="0.35">
      <c r="C13" s="55" t="s">
        <v>370</v>
      </c>
      <c r="D13" s="130">
        <f>$B$6</f>
        <v>146.05000000000001</v>
      </c>
      <c r="E13" s="120">
        <f>E7/E11</f>
        <v>0.75053065521294771</v>
      </c>
      <c r="F13" s="55" t="s">
        <v>370</v>
      </c>
      <c r="G13" s="130">
        <f>$B$6</f>
        <v>146.05000000000001</v>
      </c>
      <c r="H13" s="120">
        <f>H7/H11</f>
        <v>0.75053065521294771</v>
      </c>
      <c r="I13" s="55" t="s">
        <v>370</v>
      </c>
      <c r="J13" s="130">
        <f>$B$6</f>
        <v>146.05000000000001</v>
      </c>
      <c r="K13" s="120">
        <f>K7/K11</f>
        <v>0.75053065521294771</v>
      </c>
      <c r="L13" s="55" t="s">
        <v>370</v>
      </c>
      <c r="M13" s="130">
        <f>$B$6</f>
        <v>146.05000000000001</v>
      </c>
      <c r="N13" s="120">
        <f>N7/N11</f>
        <v>0.75053065521294771</v>
      </c>
      <c r="O13" s="55" t="s">
        <v>370</v>
      </c>
      <c r="P13" s="130">
        <f>$B$6</f>
        <v>146.05000000000001</v>
      </c>
      <c r="Q13" s="120">
        <f>Q7/Q11</f>
        <v>0.75053065521294771</v>
      </c>
      <c r="R13" s="55" t="s">
        <v>370</v>
      </c>
      <c r="S13" s="130">
        <f>$B$6</f>
        <v>146.05000000000001</v>
      </c>
      <c r="T13" s="120">
        <f>T7/T11</f>
        <v>0.75053065521294771</v>
      </c>
      <c r="U13" s="55" t="s">
        <v>370</v>
      </c>
      <c r="V13" s="130">
        <f>$B$6</f>
        <v>146.05000000000001</v>
      </c>
      <c r="W13" s="120">
        <f>W7/W11</f>
        <v>0.75053065521294771</v>
      </c>
      <c r="X13" s="55" t="s">
        <v>370</v>
      </c>
      <c r="Y13" s="130">
        <f>$B$6</f>
        <v>146.05000000000001</v>
      </c>
      <c r="Z13" s="120">
        <f>Z7/Z11</f>
        <v>0.75053065521294771</v>
      </c>
      <c r="AA13" s="55" t="s">
        <v>370</v>
      </c>
      <c r="AB13" s="130">
        <f>$B$6</f>
        <v>146.05000000000001</v>
      </c>
      <c r="AC13" s="120">
        <f>AC7/AC11</f>
        <v>0.75053065521294771</v>
      </c>
      <c r="AD13" s="55" t="s">
        <v>370</v>
      </c>
      <c r="AE13" s="130">
        <f>$B$6</f>
        <v>146.05000000000001</v>
      </c>
      <c r="AF13" s="120">
        <f>AF7/AF11</f>
        <v>0.75053065521294771</v>
      </c>
    </row>
    <row r="14" spans="1:32" ht="15.5" x14ac:dyDescent="0.35">
      <c r="A14" s="71" t="s">
        <v>366</v>
      </c>
      <c r="C14" s="55" t="s">
        <v>45</v>
      </c>
      <c r="D14" s="60">
        <v>1</v>
      </c>
      <c r="E14" s="139" t="s">
        <v>379</v>
      </c>
      <c r="F14" s="55" t="s">
        <v>45</v>
      </c>
      <c r="G14" s="60">
        <v>1</v>
      </c>
      <c r="H14" s="139" t="s">
        <v>379</v>
      </c>
      <c r="I14" s="55" t="s">
        <v>45</v>
      </c>
      <c r="J14" s="60">
        <v>1</v>
      </c>
      <c r="K14" s="139" t="s">
        <v>379</v>
      </c>
      <c r="L14" s="55" t="s">
        <v>45</v>
      </c>
      <c r="M14" s="60">
        <v>1</v>
      </c>
      <c r="N14" s="139" t="s">
        <v>379</v>
      </c>
      <c r="O14" s="55" t="s">
        <v>45</v>
      </c>
      <c r="P14" s="60">
        <v>1</v>
      </c>
      <c r="Q14" s="139" t="s">
        <v>379</v>
      </c>
      <c r="R14" s="55" t="s">
        <v>45</v>
      </c>
      <c r="S14" s="60">
        <v>1</v>
      </c>
      <c r="T14" s="139" t="s">
        <v>379</v>
      </c>
      <c r="U14" s="55" t="s">
        <v>45</v>
      </c>
      <c r="V14" s="60">
        <v>1</v>
      </c>
      <c r="W14" s="139" t="s">
        <v>379</v>
      </c>
      <c r="X14" s="55" t="s">
        <v>45</v>
      </c>
      <c r="Y14" s="60">
        <v>1</v>
      </c>
      <c r="Z14" s="139" t="s">
        <v>379</v>
      </c>
      <c r="AA14" s="55" t="s">
        <v>45</v>
      </c>
      <c r="AB14" s="60">
        <v>1</v>
      </c>
      <c r="AC14" s="139" t="s">
        <v>379</v>
      </c>
      <c r="AD14" s="55" t="s">
        <v>45</v>
      </c>
      <c r="AE14" s="60">
        <v>1</v>
      </c>
      <c r="AF14" s="139" t="s">
        <v>379</v>
      </c>
    </row>
    <row r="15" spans="1:32" ht="16" thickBot="1" x14ac:dyDescent="0.4">
      <c r="A15" s="71" t="s">
        <v>368</v>
      </c>
      <c r="C15" s="55" t="s">
        <v>371</v>
      </c>
      <c r="D15" s="134">
        <f>D13+D14-E37</f>
        <v>-6.0699999999999932</v>
      </c>
      <c r="E15" s="121">
        <f>MAX(E11,E9,E7)</f>
        <v>0.55396885714285715</v>
      </c>
      <c r="F15" s="55" t="s">
        <v>371</v>
      </c>
      <c r="G15" s="134">
        <f>G13+G14-H37</f>
        <v>-0.25</v>
      </c>
      <c r="H15" s="121">
        <f>MAX(H11,H9,H7)</f>
        <v>0.55396885714285715</v>
      </c>
      <c r="I15" s="55" t="s">
        <v>371</v>
      </c>
      <c r="J15" s="134">
        <f>J13+J14-K37</f>
        <v>-0.75</v>
      </c>
      <c r="K15" s="121">
        <f>MAX(K11,K9,K7)</f>
        <v>0.55396885714285715</v>
      </c>
      <c r="L15" s="55" t="s">
        <v>371</v>
      </c>
      <c r="M15" s="134">
        <f>M13+M14-N37</f>
        <v>1.25</v>
      </c>
      <c r="N15" s="121">
        <f>MAX(N11,N9,N7)</f>
        <v>0.55396885714285715</v>
      </c>
      <c r="O15" s="55" t="s">
        <v>371</v>
      </c>
      <c r="P15" s="134">
        <f>P13+P14-Q37</f>
        <v>-1.75</v>
      </c>
      <c r="Q15" s="121">
        <f>MAX(Q11,Q9,Q7)</f>
        <v>0.55396885714285715</v>
      </c>
      <c r="R15" s="55" t="s">
        <v>371</v>
      </c>
      <c r="S15" s="134">
        <f>S13+S14-T37</f>
        <v>-27.25</v>
      </c>
      <c r="T15" s="121">
        <f>MAX(T11,T9,T7)</f>
        <v>0.55396885714285715</v>
      </c>
      <c r="U15" s="55" t="s">
        <v>371</v>
      </c>
      <c r="V15" s="134">
        <f>V13+V14-W37</f>
        <v>147.05000000000001</v>
      </c>
      <c r="W15" s="121">
        <f>MAX(W11,W9,W7)</f>
        <v>0.55396885714285715</v>
      </c>
      <c r="X15" s="55" t="s">
        <v>371</v>
      </c>
      <c r="Y15" s="134">
        <f>Y13+Y14-Z37</f>
        <v>147.05000000000001</v>
      </c>
      <c r="Z15" s="121">
        <f>MAX(Z11,Z9,Z7)</f>
        <v>0.55396885714285715</v>
      </c>
      <c r="AA15" s="55" t="s">
        <v>371</v>
      </c>
      <c r="AB15" s="134">
        <f>AB13+AB14-AC37</f>
        <v>147.05000000000001</v>
      </c>
      <c r="AC15" s="121">
        <f>MAX(AC11,AC9,AC7)</f>
        <v>0.55396885714285715</v>
      </c>
      <c r="AD15" s="55" t="s">
        <v>371</v>
      </c>
      <c r="AE15" s="134">
        <f>AE13+AE14-AF37</f>
        <v>147.05000000000001</v>
      </c>
      <c r="AF15" s="121">
        <f>MAX(AF11,AF9,AF7)</f>
        <v>0.55396885714285715</v>
      </c>
    </row>
    <row r="16" spans="1:32" x14ac:dyDescent="0.35">
      <c r="A16" t="s">
        <v>372</v>
      </c>
      <c r="C16" s="128" t="s">
        <v>48</v>
      </c>
      <c r="D16" s="129"/>
      <c r="E16" s="51" t="s">
        <v>49</v>
      </c>
      <c r="F16" s="128" t="s">
        <v>48</v>
      </c>
      <c r="G16" s="129"/>
      <c r="H16" s="51" t="s">
        <v>49</v>
      </c>
      <c r="I16" s="128" t="s">
        <v>48</v>
      </c>
      <c r="J16" s="129"/>
      <c r="K16" s="51" t="s">
        <v>49</v>
      </c>
      <c r="L16" s="128" t="s">
        <v>48</v>
      </c>
      <c r="M16" s="129"/>
      <c r="N16" s="51" t="s">
        <v>49</v>
      </c>
      <c r="O16" s="128" t="s">
        <v>48</v>
      </c>
      <c r="P16" s="129"/>
      <c r="Q16" s="51" t="s">
        <v>49</v>
      </c>
      <c r="R16" s="128" t="s">
        <v>48</v>
      </c>
      <c r="S16" s="129"/>
      <c r="T16" s="51" t="s">
        <v>49</v>
      </c>
      <c r="U16" s="128" t="s">
        <v>48</v>
      </c>
      <c r="V16" s="129"/>
      <c r="W16" s="51" t="s">
        <v>49</v>
      </c>
      <c r="X16" s="128" t="s">
        <v>48</v>
      </c>
      <c r="Y16" s="129"/>
      <c r="Z16" s="51" t="s">
        <v>49</v>
      </c>
      <c r="AA16" s="128" t="s">
        <v>48</v>
      </c>
      <c r="AB16" s="129"/>
      <c r="AC16" s="51" t="s">
        <v>49</v>
      </c>
      <c r="AD16" s="128" t="s">
        <v>48</v>
      </c>
      <c r="AE16" s="129"/>
      <c r="AF16" s="51" t="s">
        <v>49</v>
      </c>
    </row>
    <row r="17" spans="3:32" x14ac:dyDescent="0.35">
      <c r="C17" s="79" t="s">
        <v>53</v>
      </c>
      <c r="D17" s="80"/>
      <c r="E17" s="122">
        <f t="shared" ref="E17:E36" si="0">_xlfn.XLOOKUP(C17,Drop_Down_Name,Optical_Length__mm,"")</f>
        <v>73.8</v>
      </c>
      <c r="F17" s="79" t="s">
        <v>53</v>
      </c>
      <c r="G17" s="80"/>
      <c r="H17" s="122">
        <f t="shared" ref="H17:H36" si="1">_xlfn.XLOOKUP(F17,Drop_Down_Name,Optical_Length__mm,"")</f>
        <v>73.8</v>
      </c>
      <c r="I17" s="79" t="s">
        <v>53</v>
      </c>
      <c r="J17" s="80"/>
      <c r="K17" s="122">
        <f t="shared" ref="K17:K36" si="2">_xlfn.XLOOKUP(I17,Drop_Down_Name,Optical_Length__mm,"")</f>
        <v>73.8</v>
      </c>
      <c r="L17" s="79" t="s">
        <v>52</v>
      </c>
      <c r="M17" s="80"/>
      <c r="N17" s="122">
        <f t="shared" ref="N17:N36" si="3">_xlfn.XLOOKUP(L17,Drop_Down_Name,Optical_Length__mm,"")</f>
        <v>0</v>
      </c>
      <c r="O17" s="79" t="s">
        <v>52</v>
      </c>
      <c r="P17" s="80"/>
      <c r="Q17" s="122">
        <f t="shared" ref="Q17:Q36" si="4">_xlfn.XLOOKUP(O17,Drop_Down_Name,Optical_Length__mm,"")</f>
        <v>0</v>
      </c>
      <c r="R17" s="79" t="s">
        <v>53</v>
      </c>
      <c r="S17" s="80"/>
      <c r="T17" s="122">
        <f t="shared" ref="T17:T36" si="5">_xlfn.XLOOKUP(R17,Drop_Down_Name,Optical_Length__mm,"")</f>
        <v>73.8</v>
      </c>
      <c r="U17" s="79"/>
      <c r="V17" s="80"/>
      <c r="W17" s="122">
        <f t="shared" ref="W17:W36" si="6">_xlfn.XLOOKUP(U17,Drop_Down_Name,Optical_Length__mm,"")</f>
        <v>0</v>
      </c>
      <c r="X17" s="79"/>
      <c r="Y17" s="80"/>
      <c r="Z17" s="122">
        <f t="shared" ref="Z17:Z36" si="7">_xlfn.XLOOKUP(X17,Drop_Down_Name,Optical_Length__mm,"")</f>
        <v>0</v>
      </c>
      <c r="AA17" s="79"/>
      <c r="AB17" s="80"/>
      <c r="AC17" s="122">
        <f t="shared" ref="AC17:AC36" si="8">_xlfn.XLOOKUP(AA17,Drop_Down_Name,Optical_Length__mm,"")</f>
        <v>0</v>
      </c>
      <c r="AD17" s="79"/>
      <c r="AE17" s="80"/>
      <c r="AF17" s="122">
        <f t="shared" ref="AF17:AF36" si="9">_xlfn.XLOOKUP(AD17,Drop_Down_Name,Optical_Length__mm,"")</f>
        <v>0</v>
      </c>
    </row>
    <row r="18" spans="3:32" x14ac:dyDescent="0.35">
      <c r="C18" s="79" t="s">
        <v>57</v>
      </c>
      <c r="D18" s="80"/>
      <c r="E18" s="122">
        <f t="shared" si="0"/>
        <v>20.32</v>
      </c>
      <c r="F18" s="79" t="s">
        <v>58</v>
      </c>
      <c r="G18" s="80"/>
      <c r="H18" s="122">
        <f t="shared" si="1"/>
        <v>2</v>
      </c>
      <c r="I18" s="79" t="s">
        <v>58</v>
      </c>
      <c r="J18" s="80"/>
      <c r="K18" s="122">
        <f t="shared" si="2"/>
        <v>2</v>
      </c>
      <c r="L18" s="79" t="s">
        <v>53</v>
      </c>
      <c r="M18" s="80"/>
      <c r="N18" s="122">
        <f t="shared" si="3"/>
        <v>73.8</v>
      </c>
      <c r="O18" s="79" t="s">
        <v>53</v>
      </c>
      <c r="P18" s="80"/>
      <c r="Q18" s="122">
        <f t="shared" si="4"/>
        <v>73.8</v>
      </c>
      <c r="R18" s="79" t="s">
        <v>60</v>
      </c>
      <c r="S18" s="80"/>
      <c r="T18" s="122">
        <f t="shared" si="5"/>
        <v>10</v>
      </c>
      <c r="U18" s="79"/>
      <c r="V18" s="80"/>
      <c r="W18" s="122">
        <f t="shared" si="6"/>
        <v>0</v>
      </c>
      <c r="X18" s="79"/>
      <c r="Y18" s="80"/>
      <c r="Z18" s="122">
        <f t="shared" si="7"/>
        <v>0</v>
      </c>
      <c r="AA18" s="79"/>
      <c r="AB18" s="80"/>
      <c r="AC18" s="122">
        <f t="shared" si="8"/>
        <v>0</v>
      </c>
      <c r="AD18" s="79"/>
      <c r="AE18" s="80"/>
      <c r="AF18" s="122">
        <f t="shared" si="9"/>
        <v>0</v>
      </c>
    </row>
    <row r="19" spans="3:32" x14ac:dyDescent="0.35">
      <c r="C19" s="79" t="s">
        <v>58</v>
      </c>
      <c r="D19" s="80"/>
      <c r="E19" s="122">
        <f t="shared" si="0"/>
        <v>2</v>
      </c>
      <c r="F19" s="79" t="s">
        <v>61</v>
      </c>
      <c r="G19" s="80"/>
      <c r="H19" s="122">
        <f t="shared" si="1"/>
        <v>13</v>
      </c>
      <c r="I19" s="79" t="s">
        <v>61</v>
      </c>
      <c r="J19" s="80"/>
      <c r="K19" s="122">
        <f t="shared" si="2"/>
        <v>13</v>
      </c>
      <c r="L19" s="79" t="s">
        <v>58</v>
      </c>
      <c r="M19" s="80"/>
      <c r="N19" s="122">
        <f t="shared" si="3"/>
        <v>2</v>
      </c>
      <c r="O19" s="79" t="s">
        <v>58</v>
      </c>
      <c r="P19" s="80"/>
      <c r="Q19" s="122">
        <f t="shared" si="4"/>
        <v>2</v>
      </c>
      <c r="R19" s="79" t="s">
        <v>62</v>
      </c>
      <c r="S19" s="80"/>
      <c r="T19" s="122">
        <f t="shared" si="5"/>
        <v>62</v>
      </c>
      <c r="U19" s="79"/>
      <c r="V19" s="80"/>
      <c r="W19" s="122">
        <f t="shared" si="6"/>
        <v>0</v>
      </c>
      <c r="X19" s="79"/>
      <c r="Y19" s="80"/>
      <c r="Z19" s="122">
        <f t="shared" si="7"/>
        <v>0</v>
      </c>
      <c r="AA19" s="79"/>
      <c r="AB19" s="80"/>
      <c r="AC19" s="122">
        <f t="shared" si="8"/>
        <v>0</v>
      </c>
      <c r="AD19" s="79"/>
      <c r="AE19" s="80"/>
      <c r="AF19" s="122">
        <f t="shared" si="9"/>
        <v>0</v>
      </c>
    </row>
    <row r="20" spans="3:32" x14ac:dyDescent="0.35">
      <c r="C20" s="81"/>
      <c r="D20" s="82"/>
      <c r="E20" s="122">
        <f t="shared" si="0"/>
        <v>0</v>
      </c>
      <c r="F20" s="79" t="s">
        <v>65</v>
      </c>
      <c r="G20" s="80"/>
      <c r="H20" s="122">
        <f t="shared" si="1"/>
        <v>8</v>
      </c>
      <c r="I20" s="79" t="s">
        <v>66</v>
      </c>
      <c r="J20" s="80"/>
      <c r="K20" s="122">
        <f t="shared" si="2"/>
        <v>4</v>
      </c>
      <c r="L20" s="79" t="s">
        <v>68</v>
      </c>
      <c r="M20" s="80"/>
      <c r="N20" s="122">
        <f t="shared" si="3"/>
        <v>18</v>
      </c>
      <c r="O20" s="81"/>
      <c r="P20" s="82"/>
      <c r="Q20" s="122">
        <f t="shared" si="4"/>
        <v>0</v>
      </c>
      <c r="R20" s="81"/>
      <c r="S20" s="82"/>
      <c r="T20" s="122">
        <f t="shared" si="5"/>
        <v>0</v>
      </c>
      <c r="U20" s="81"/>
      <c r="V20" s="82"/>
      <c r="W20" s="122">
        <f t="shared" si="6"/>
        <v>0</v>
      </c>
      <c r="X20" s="81"/>
      <c r="Y20" s="82"/>
      <c r="Z20" s="122">
        <f t="shared" si="7"/>
        <v>0</v>
      </c>
      <c r="AA20" s="81"/>
      <c r="AB20" s="82"/>
      <c r="AC20" s="122">
        <f t="shared" si="8"/>
        <v>0</v>
      </c>
      <c r="AD20" s="81"/>
      <c r="AE20" s="82"/>
      <c r="AF20" s="122">
        <f t="shared" si="9"/>
        <v>0</v>
      </c>
    </row>
    <row r="21" spans="3:32" x14ac:dyDescent="0.35">
      <c r="C21" s="81"/>
      <c r="D21" s="82"/>
      <c r="E21" s="122">
        <f t="shared" si="0"/>
        <v>0</v>
      </c>
      <c r="F21" s="79" t="s">
        <v>69</v>
      </c>
      <c r="G21" s="80"/>
      <c r="H21" s="122">
        <f t="shared" si="1"/>
        <v>0.5</v>
      </c>
      <c r="I21" s="81"/>
      <c r="J21" s="82"/>
      <c r="K21" s="122">
        <f t="shared" si="2"/>
        <v>0</v>
      </c>
      <c r="L21" s="79" t="s">
        <v>70</v>
      </c>
      <c r="M21" s="80"/>
      <c r="N21" s="122">
        <f t="shared" si="3"/>
        <v>2</v>
      </c>
      <c r="O21" s="83" t="s">
        <v>66</v>
      </c>
      <c r="P21" s="82"/>
      <c r="Q21" s="122">
        <f t="shared" si="4"/>
        <v>4</v>
      </c>
      <c r="R21" s="81"/>
      <c r="S21" s="82"/>
      <c r="T21" s="122">
        <f t="shared" si="5"/>
        <v>0</v>
      </c>
      <c r="U21" s="81"/>
      <c r="V21" s="82"/>
      <c r="W21" s="122">
        <f t="shared" si="6"/>
        <v>0</v>
      </c>
      <c r="X21" s="81"/>
      <c r="Y21" s="82"/>
      <c r="Z21" s="122">
        <f t="shared" si="7"/>
        <v>0</v>
      </c>
      <c r="AA21" s="81"/>
      <c r="AB21" s="82"/>
      <c r="AC21" s="122">
        <f t="shared" si="8"/>
        <v>0</v>
      </c>
      <c r="AD21" s="81"/>
      <c r="AE21" s="82"/>
      <c r="AF21" s="122">
        <f t="shared" si="9"/>
        <v>0</v>
      </c>
    </row>
    <row r="22" spans="3:32" x14ac:dyDescent="0.35">
      <c r="C22" s="81"/>
      <c r="D22" s="82"/>
      <c r="E22" s="122">
        <f t="shared" si="0"/>
        <v>0</v>
      </c>
      <c r="F22" s="81"/>
      <c r="G22" s="82"/>
      <c r="H22" s="122">
        <f t="shared" si="1"/>
        <v>0</v>
      </c>
      <c r="I22" s="81"/>
      <c r="J22" s="82"/>
      <c r="K22" s="122">
        <f t="shared" si="2"/>
        <v>0</v>
      </c>
      <c r="L22" s="81" t="s">
        <v>73</v>
      </c>
      <c r="M22" s="82"/>
      <c r="N22" s="122">
        <f t="shared" si="3"/>
        <v>11.5</v>
      </c>
      <c r="O22" s="83" t="s">
        <v>61</v>
      </c>
      <c r="P22" s="82"/>
      <c r="Q22" s="122">
        <f t="shared" si="4"/>
        <v>13</v>
      </c>
      <c r="R22" s="81"/>
      <c r="S22" s="82"/>
      <c r="T22" s="122">
        <f t="shared" si="5"/>
        <v>0</v>
      </c>
      <c r="U22" s="81"/>
      <c r="V22" s="82"/>
      <c r="W22" s="122">
        <f t="shared" si="6"/>
        <v>0</v>
      </c>
      <c r="X22" s="81"/>
      <c r="Y22" s="82"/>
      <c r="Z22" s="122">
        <f t="shared" si="7"/>
        <v>0</v>
      </c>
      <c r="AA22" s="81"/>
      <c r="AB22" s="82"/>
      <c r="AC22" s="122">
        <f t="shared" si="8"/>
        <v>0</v>
      </c>
      <c r="AD22" s="81"/>
      <c r="AE22" s="82"/>
      <c r="AF22" s="122">
        <f t="shared" si="9"/>
        <v>0</v>
      </c>
    </row>
    <row r="23" spans="3:32" x14ac:dyDescent="0.35">
      <c r="C23" s="81"/>
      <c r="D23" s="82"/>
      <c r="E23" s="122">
        <f t="shared" si="0"/>
        <v>0</v>
      </c>
      <c r="F23" s="81"/>
      <c r="G23" s="82"/>
      <c r="H23" s="122">
        <f t="shared" si="1"/>
        <v>0</v>
      </c>
      <c r="I23" s="81"/>
      <c r="J23" s="82"/>
      <c r="K23" s="122">
        <f t="shared" si="2"/>
        <v>0</v>
      </c>
      <c r="L23" s="81"/>
      <c r="M23" s="82"/>
      <c r="N23" s="122">
        <f t="shared" si="3"/>
        <v>0</v>
      </c>
      <c r="O23" s="81"/>
      <c r="P23" s="82"/>
      <c r="Q23" s="122">
        <f t="shared" si="4"/>
        <v>0</v>
      </c>
      <c r="R23" s="81"/>
      <c r="S23" s="82"/>
      <c r="T23" s="122">
        <f t="shared" si="5"/>
        <v>0</v>
      </c>
      <c r="U23" s="81"/>
      <c r="V23" s="82"/>
      <c r="W23" s="122">
        <f t="shared" si="6"/>
        <v>0</v>
      </c>
      <c r="X23" s="81"/>
      <c r="Y23" s="82"/>
      <c r="Z23" s="122">
        <f t="shared" si="7"/>
        <v>0</v>
      </c>
      <c r="AA23" s="81"/>
      <c r="AB23" s="82"/>
      <c r="AC23" s="122">
        <f t="shared" si="8"/>
        <v>0</v>
      </c>
      <c r="AD23" s="81"/>
      <c r="AE23" s="82"/>
      <c r="AF23" s="122">
        <f t="shared" si="9"/>
        <v>0</v>
      </c>
    </row>
    <row r="24" spans="3:32" x14ac:dyDescent="0.35">
      <c r="C24" s="81"/>
      <c r="D24" s="82"/>
      <c r="E24" s="122">
        <f t="shared" si="0"/>
        <v>0</v>
      </c>
      <c r="F24" s="81"/>
      <c r="G24" s="82"/>
      <c r="H24" s="122">
        <f t="shared" si="1"/>
        <v>0</v>
      </c>
      <c r="I24" s="81"/>
      <c r="J24" s="82"/>
      <c r="K24" s="122">
        <f t="shared" si="2"/>
        <v>0</v>
      </c>
      <c r="L24" s="81"/>
      <c r="M24" s="82"/>
      <c r="N24" s="122">
        <f t="shared" si="3"/>
        <v>0</v>
      </c>
      <c r="O24" s="81"/>
      <c r="P24" s="82"/>
      <c r="Q24" s="122">
        <f t="shared" si="4"/>
        <v>0</v>
      </c>
      <c r="R24" s="81"/>
      <c r="S24" s="82"/>
      <c r="T24" s="122">
        <f t="shared" si="5"/>
        <v>0</v>
      </c>
      <c r="U24" s="81"/>
      <c r="V24" s="82"/>
      <c r="W24" s="122">
        <f t="shared" si="6"/>
        <v>0</v>
      </c>
      <c r="X24" s="81"/>
      <c r="Y24" s="82"/>
      <c r="Z24" s="122">
        <f t="shared" si="7"/>
        <v>0</v>
      </c>
      <c r="AA24" s="81"/>
      <c r="AB24" s="82"/>
      <c r="AC24" s="122">
        <f t="shared" si="8"/>
        <v>0</v>
      </c>
      <c r="AD24" s="81"/>
      <c r="AE24" s="82"/>
      <c r="AF24" s="122">
        <f t="shared" si="9"/>
        <v>0</v>
      </c>
    </row>
    <row r="25" spans="3:32" x14ac:dyDescent="0.35">
      <c r="C25" s="81"/>
      <c r="D25" s="82"/>
      <c r="E25" s="122">
        <f t="shared" si="0"/>
        <v>0</v>
      </c>
      <c r="F25" s="81"/>
      <c r="G25" s="82"/>
      <c r="H25" s="122">
        <f t="shared" si="1"/>
        <v>0</v>
      </c>
      <c r="I25" s="81"/>
      <c r="J25" s="82"/>
      <c r="K25" s="122">
        <f t="shared" si="2"/>
        <v>0</v>
      </c>
      <c r="L25" s="81"/>
      <c r="M25" s="82"/>
      <c r="N25" s="122">
        <f t="shared" si="3"/>
        <v>0</v>
      </c>
      <c r="O25" s="81"/>
      <c r="P25" s="82"/>
      <c r="Q25" s="122">
        <f t="shared" si="4"/>
        <v>0</v>
      </c>
      <c r="R25" s="79" t="s">
        <v>85</v>
      </c>
      <c r="S25" s="80"/>
      <c r="T25" s="122">
        <f t="shared" si="5"/>
        <v>20</v>
      </c>
      <c r="U25" s="81"/>
      <c r="V25" s="82"/>
      <c r="W25" s="122">
        <f t="shared" si="6"/>
        <v>0</v>
      </c>
      <c r="X25" s="81"/>
      <c r="Y25" s="82"/>
      <c r="Z25" s="122">
        <f t="shared" si="7"/>
        <v>0</v>
      </c>
      <c r="AA25" s="81"/>
      <c r="AB25" s="82"/>
      <c r="AC25" s="122">
        <f t="shared" si="8"/>
        <v>0</v>
      </c>
      <c r="AD25" s="81"/>
      <c r="AE25" s="82"/>
      <c r="AF25" s="122">
        <f t="shared" si="9"/>
        <v>0</v>
      </c>
    </row>
    <row r="26" spans="3:32" x14ac:dyDescent="0.35">
      <c r="C26" s="81"/>
      <c r="D26" s="82"/>
      <c r="E26" s="122">
        <f t="shared" si="0"/>
        <v>0</v>
      </c>
      <c r="F26" s="81"/>
      <c r="G26" s="82"/>
      <c r="H26" s="122">
        <f t="shared" si="1"/>
        <v>0</v>
      </c>
      <c r="I26" s="81"/>
      <c r="J26" s="82"/>
      <c r="K26" s="122">
        <f t="shared" si="2"/>
        <v>0</v>
      </c>
      <c r="L26" s="81"/>
      <c r="M26" s="82"/>
      <c r="N26" s="122">
        <f t="shared" si="3"/>
        <v>0</v>
      </c>
      <c r="O26" s="81"/>
      <c r="P26" s="82"/>
      <c r="Q26" s="122">
        <f t="shared" si="4"/>
        <v>0</v>
      </c>
      <c r="R26" s="79" t="s">
        <v>89</v>
      </c>
      <c r="S26" s="80"/>
      <c r="T26" s="122">
        <f t="shared" si="5"/>
        <v>2</v>
      </c>
      <c r="U26" s="81"/>
      <c r="V26" s="82"/>
      <c r="W26" s="122">
        <f t="shared" si="6"/>
        <v>0</v>
      </c>
      <c r="X26" s="81"/>
      <c r="Y26" s="82"/>
      <c r="Z26" s="122">
        <f t="shared" si="7"/>
        <v>0</v>
      </c>
      <c r="AA26" s="81"/>
      <c r="AB26" s="82"/>
      <c r="AC26" s="122">
        <f t="shared" si="8"/>
        <v>0</v>
      </c>
      <c r="AD26" s="81"/>
      <c r="AE26" s="82"/>
      <c r="AF26" s="122">
        <f t="shared" si="9"/>
        <v>0</v>
      </c>
    </row>
    <row r="27" spans="3:32" x14ac:dyDescent="0.35">
      <c r="C27" s="81"/>
      <c r="D27" s="82"/>
      <c r="E27" s="122">
        <f t="shared" si="0"/>
        <v>0</v>
      </c>
      <c r="F27" s="81"/>
      <c r="G27" s="82"/>
      <c r="H27" s="122">
        <f t="shared" si="1"/>
        <v>0</v>
      </c>
      <c r="I27" s="81"/>
      <c r="J27" s="82"/>
      <c r="K27" s="122">
        <f t="shared" si="2"/>
        <v>0</v>
      </c>
      <c r="L27" s="81"/>
      <c r="M27" s="82"/>
      <c r="N27" s="122">
        <f t="shared" si="3"/>
        <v>0</v>
      </c>
      <c r="O27" s="81"/>
      <c r="P27" s="82"/>
      <c r="Q27" s="122">
        <f t="shared" si="4"/>
        <v>0</v>
      </c>
      <c r="R27" s="79" t="s">
        <v>93</v>
      </c>
      <c r="S27" s="80"/>
      <c r="T27" s="122">
        <f t="shared" si="5"/>
        <v>6.5</v>
      </c>
      <c r="U27" s="81"/>
      <c r="V27" s="82"/>
      <c r="W27" s="122">
        <f t="shared" si="6"/>
        <v>0</v>
      </c>
      <c r="X27" s="81"/>
      <c r="Y27" s="82"/>
      <c r="Z27" s="122">
        <f t="shared" si="7"/>
        <v>0</v>
      </c>
      <c r="AA27" s="81"/>
      <c r="AB27" s="82"/>
      <c r="AC27" s="122">
        <f t="shared" si="8"/>
        <v>0</v>
      </c>
      <c r="AD27" s="81"/>
      <c r="AE27" s="82"/>
      <c r="AF27" s="122">
        <f t="shared" si="9"/>
        <v>0</v>
      </c>
    </row>
    <row r="28" spans="3:32" x14ac:dyDescent="0.35">
      <c r="C28" s="81"/>
      <c r="D28" s="82"/>
      <c r="E28" s="122">
        <f t="shared" si="0"/>
        <v>0</v>
      </c>
      <c r="F28" s="81"/>
      <c r="G28" s="82"/>
      <c r="H28" s="122">
        <f t="shared" si="1"/>
        <v>0</v>
      </c>
      <c r="I28" s="81"/>
      <c r="J28" s="82"/>
      <c r="K28" s="122">
        <f t="shared" si="2"/>
        <v>0</v>
      </c>
      <c r="L28" s="81"/>
      <c r="M28" s="82"/>
      <c r="N28" s="122">
        <f t="shared" si="3"/>
        <v>0</v>
      </c>
      <c r="O28" s="81"/>
      <c r="P28" s="82"/>
      <c r="Q28" s="122">
        <f t="shared" si="4"/>
        <v>0</v>
      </c>
      <c r="R28" s="81"/>
      <c r="S28" s="82"/>
      <c r="T28" s="122">
        <f t="shared" si="5"/>
        <v>0</v>
      </c>
      <c r="U28" s="81"/>
      <c r="V28" s="82"/>
      <c r="W28" s="122">
        <f t="shared" si="6"/>
        <v>0</v>
      </c>
      <c r="X28" s="81"/>
      <c r="Y28" s="82"/>
      <c r="Z28" s="122">
        <f t="shared" si="7"/>
        <v>0</v>
      </c>
      <c r="AA28" s="81"/>
      <c r="AB28" s="82"/>
      <c r="AC28" s="122">
        <f t="shared" si="8"/>
        <v>0</v>
      </c>
      <c r="AD28" s="81"/>
      <c r="AE28" s="82"/>
      <c r="AF28" s="122">
        <f t="shared" si="9"/>
        <v>0</v>
      </c>
    </row>
    <row r="29" spans="3:32" x14ac:dyDescent="0.35">
      <c r="C29" s="81"/>
      <c r="D29" s="82"/>
      <c r="E29" s="122">
        <f t="shared" si="0"/>
        <v>0</v>
      </c>
      <c r="F29" s="81"/>
      <c r="G29" s="82"/>
      <c r="H29" s="122">
        <f t="shared" si="1"/>
        <v>0</v>
      </c>
      <c r="I29" s="81" t="s">
        <v>78</v>
      </c>
      <c r="J29" s="82"/>
      <c r="K29" s="122">
        <f t="shared" si="2"/>
        <v>17.5</v>
      </c>
      <c r="L29" s="81"/>
      <c r="M29" s="82"/>
      <c r="N29" s="122">
        <f t="shared" si="3"/>
        <v>0</v>
      </c>
      <c r="O29" s="81"/>
      <c r="P29" s="82"/>
      <c r="Q29" s="122">
        <f t="shared" si="4"/>
        <v>0</v>
      </c>
      <c r="R29" s="81"/>
      <c r="S29" s="82"/>
      <c r="T29" s="122">
        <f t="shared" si="5"/>
        <v>0</v>
      </c>
      <c r="U29" s="81"/>
      <c r="V29" s="82"/>
      <c r="W29" s="122">
        <f t="shared" si="6"/>
        <v>0</v>
      </c>
      <c r="X29" s="81"/>
      <c r="Y29" s="82"/>
      <c r="Z29" s="122">
        <f t="shared" si="7"/>
        <v>0</v>
      </c>
      <c r="AA29" s="81"/>
      <c r="AB29" s="82"/>
      <c r="AC29" s="122">
        <f t="shared" si="8"/>
        <v>0</v>
      </c>
      <c r="AD29" s="81"/>
      <c r="AE29" s="82"/>
      <c r="AF29" s="122">
        <f t="shared" si="9"/>
        <v>0</v>
      </c>
    </row>
    <row r="30" spans="3:32" x14ac:dyDescent="0.35">
      <c r="C30" s="81"/>
      <c r="D30" s="82"/>
      <c r="E30" s="122">
        <f t="shared" si="0"/>
        <v>0</v>
      </c>
      <c r="F30" s="81"/>
      <c r="G30" s="82"/>
      <c r="H30" s="122">
        <f t="shared" si="1"/>
        <v>0</v>
      </c>
      <c r="I30" s="81" t="s">
        <v>77</v>
      </c>
      <c r="J30" s="82"/>
      <c r="K30" s="122">
        <f t="shared" si="2"/>
        <v>20</v>
      </c>
      <c r="L30" s="81"/>
      <c r="M30" s="82"/>
      <c r="N30" s="122">
        <f t="shared" si="3"/>
        <v>0</v>
      </c>
      <c r="O30" s="81"/>
      <c r="P30" s="82"/>
      <c r="Q30" s="122">
        <f t="shared" si="4"/>
        <v>0</v>
      </c>
      <c r="R30" s="81"/>
      <c r="S30" s="82"/>
      <c r="T30" s="122">
        <f t="shared" si="5"/>
        <v>0</v>
      </c>
      <c r="U30" s="81"/>
      <c r="V30" s="82"/>
      <c r="W30" s="122">
        <f t="shared" si="6"/>
        <v>0</v>
      </c>
      <c r="X30" s="81"/>
      <c r="Y30" s="82"/>
      <c r="Z30" s="122">
        <f t="shared" si="7"/>
        <v>0</v>
      </c>
      <c r="AA30" s="81"/>
      <c r="AB30" s="82"/>
      <c r="AC30" s="122">
        <f t="shared" si="8"/>
        <v>0</v>
      </c>
      <c r="AD30" s="81"/>
      <c r="AE30" s="82"/>
      <c r="AF30" s="122">
        <f t="shared" si="9"/>
        <v>0</v>
      </c>
    </row>
    <row r="31" spans="3:32" x14ac:dyDescent="0.35">
      <c r="C31" s="7" t="s">
        <v>78</v>
      </c>
      <c r="E31" s="122">
        <f t="shared" si="0"/>
        <v>17.5</v>
      </c>
      <c r="F31" s="81"/>
      <c r="G31" s="82"/>
      <c r="H31" s="122">
        <f t="shared" si="1"/>
        <v>0</v>
      </c>
      <c r="I31" s="81"/>
      <c r="J31" s="82"/>
      <c r="K31" s="122">
        <f t="shared" si="2"/>
        <v>0</v>
      </c>
      <c r="L31" s="81"/>
      <c r="M31" s="82"/>
      <c r="N31" s="122">
        <f t="shared" si="3"/>
        <v>0</v>
      </c>
      <c r="O31" s="81"/>
      <c r="P31" s="82"/>
      <c r="Q31" s="122">
        <f t="shared" si="4"/>
        <v>0</v>
      </c>
      <c r="T31" s="122">
        <f t="shared" si="5"/>
        <v>0</v>
      </c>
      <c r="W31" s="122">
        <f t="shared" si="6"/>
        <v>0</v>
      </c>
      <c r="Z31" s="122">
        <f t="shared" si="7"/>
        <v>0</v>
      </c>
      <c r="AC31" s="122">
        <f t="shared" si="8"/>
        <v>0</v>
      </c>
      <c r="AF31" s="122">
        <f t="shared" si="9"/>
        <v>0</v>
      </c>
    </row>
    <row r="32" spans="3:32" x14ac:dyDescent="0.35">
      <c r="C32" s="79" t="s">
        <v>77</v>
      </c>
      <c r="D32" s="80"/>
      <c r="E32" s="122">
        <f t="shared" si="0"/>
        <v>20</v>
      </c>
      <c r="F32" s="81"/>
      <c r="G32" s="82"/>
      <c r="H32" s="122">
        <f t="shared" si="1"/>
        <v>0</v>
      </c>
      <c r="I32" s="81" t="s">
        <v>88</v>
      </c>
      <c r="J32" s="82"/>
      <c r="K32" s="122">
        <f t="shared" si="2"/>
        <v>5</v>
      </c>
      <c r="L32" s="81"/>
      <c r="M32" s="82"/>
      <c r="N32" s="122">
        <f t="shared" si="3"/>
        <v>0</v>
      </c>
      <c r="O32" s="79" t="s">
        <v>83</v>
      </c>
      <c r="P32" s="80"/>
      <c r="Q32" s="122">
        <f t="shared" si="4"/>
        <v>5</v>
      </c>
      <c r="R32" s="79"/>
      <c r="S32" s="80"/>
      <c r="T32" s="122">
        <f t="shared" si="5"/>
        <v>0</v>
      </c>
      <c r="U32" s="79"/>
      <c r="V32" s="80"/>
      <c r="W32" s="122">
        <f t="shared" si="6"/>
        <v>0</v>
      </c>
      <c r="X32" s="79"/>
      <c r="Y32" s="80"/>
      <c r="Z32" s="122">
        <f t="shared" si="7"/>
        <v>0</v>
      </c>
      <c r="AA32" s="79"/>
      <c r="AB32" s="80"/>
      <c r="AC32" s="122">
        <f t="shared" si="8"/>
        <v>0</v>
      </c>
      <c r="AD32" s="79"/>
      <c r="AE32" s="80"/>
      <c r="AF32" s="122">
        <f t="shared" si="9"/>
        <v>0</v>
      </c>
    </row>
    <row r="33" spans="3:32" x14ac:dyDescent="0.35">
      <c r="C33" s="79" t="s">
        <v>82</v>
      </c>
      <c r="D33" s="80"/>
      <c r="E33" s="122">
        <f t="shared" si="0"/>
        <v>2</v>
      </c>
      <c r="F33" s="81" t="s">
        <v>78</v>
      </c>
      <c r="G33" s="82"/>
      <c r="H33" s="122">
        <f t="shared" si="1"/>
        <v>17.5</v>
      </c>
      <c r="I33" s="81" t="s">
        <v>91</v>
      </c>
      <c r="J33" s="82"/>
      <c r="K33" s="122">
        <f t="shared" si="2"/>
        <v>12.5</v>
      </c>
      <c r="L33" s="79" t="s">
        <v>86</v>
      </c>
      <c r="M33" s="80"/>
      <c r="N33" s="122">
        <f t="shared" si="3"/>
        <v>21</v>
      </c>
      <c r="O33" s="79" t="s">
        <v>87</v>
      </c>
      <c r="P33" s="80"/>
      <c r="Q33" s="122">
        <f t="shared" si="4"/>
        <v>12</v>
      </c>
      <c r="R33" s="79"/>
      <c r="S33" s="80"/>
      <c r="T33" s="122">
        <f t="shared" si="5"/>
        <v>0</v>
      </c>
      <c r="U33" s="79"/>
      <c r="V33" s="80"/>
      <c r="W33" s="122">
        <f t="shared" si="6"/>
        <v>0</v>
      </c>
      <c r="X33" s="79"/>
      <c r="Y33" s="80"/>
      <c r="Z33" s="122">
        <f t="shared" si="7"/>
        <v>0</v>
      </c>
      <c r="AA33" s="79"/>
      <c r="AB33" s="80"/>
      <c r="AC33" s="122">
        <f t="shared" si="8"/>
        <v>0</v>
      </c>
      <c r="AD33" s="79"/>
      <c r="AE33" s="80"/>
      <c r="AF33" s="122">
        <f t="shared" si="9"/>
        <v>0</v>
      </c>
    </row>
    <row r="34" spans="3:32" x14ac:dyDescent="0.35">
      <c r="C34" s="79" t="s">
        <v>88</v>
      </c>
      <c r="D34" s="80"/>
      <c r="E34" s="122">
        <f t="shared" si="0"/>
        <v>5</v>
      </c>
      <c r="F34" s="81" t="s">
        <v>77</v>
      </c>
      <c r="G34" s="82"/>
      <c r="H34" s="122">
        <f t="shared" si="1"/>
        <v>20</v>
      </c>
      <c r="I34" s="79"/>
      <c r="J34" s="80"/>
      <c r="K34" s="122">
        <f t="shared" si="2"/>
        <v>0</v>
      </c>
      <c r="L34" s="79" t="s">
        <v>88</v>
      </c>
      <c r="M34" s="80"/>
      <c r="N34" s="122">
        <f t="shared" si="3"/>
        <v>5</v>
      </c>
      <c r="O34" s="79" t="s">
        <v>90</v>
      </c>
      <c r="P34" s="80"/>
      <c r="Q34" s="122">
        <f t="shared" si="4"/>
        <v>21.5</v>
      </c>
      <c r="R34" s="79"/>
      <c r="S34" s="80"/>
      <c r="T34" s="122">
        <f t="shared" si="5"/>
        <v>0</v>
      </c>
      <c r="U34" s="79"/>
      <c r="V34" s="80"/>
      <c r="W34" s="122">
        <f t="shared" si="6"/>
        <v>0</v>
      </c>
      <c r="X34" s="79"/>
      <c r="Y34" s="80"/>
      <c r="Z34" s="122">
        <f t="shared" si="7"/>
        <v>0</v>
      </c>
      <c r="AA34" s="79"/>
      <c r="AB34" s="80"/>
      <c r="AC34" s="122">
        <f t="shared" si="8"/>
        <v>0</v>
      </c>
      <c r="AD34" s="79"/>
      <c r="AE34" s="80"/>
      <c r="AF34" s="122">
        <f t="shared" si="9"/>
        <v>0</v>
      </c>
    </row>
    <row r="35" spans="3:32" x14ac:dyDescent="0.35">
      <c r="C35" s="79" t="s">
        <v>91</v>
      </c>
      <c r="D35" s="80"/>
      <c r="E35" s="122">
        <f t="shared" si="0"/>
        <v>12.5</v>
      </c>
      <c r="F35" s="79" t="s">
        <v>91</v>
      </c>
      <c r="G35" s="80"/>
      <c r="H35" s="122">
        <f t="shared" si="1"/>
        <v>12.5</v>
      </c>
      <c r="I35" s="79"/>
      <c r="J35" s="80"/>
      <c r="K35" s="122">
        <f t="shared" si="2"/>
        <v>0</v>
      </c>
      <c r="L35" s="79" t="s">
        <v>91</v>
      </c>
      <c r="M35" s="80"/>
      <c r="N35" s="122">
        <f t="shared" si="3"/>
        <v>12.5</v>
      </c>
      <c r="O35" s="79" t="s">
        <v>94</v>
      </c>
      <c r="P35" s="80"/>
      <c r="Q35" s="122">
        <f t="shared" si="4"/>
        <v>17.5</v>
      </c>
      <c r="R35" s="79"/>
      <c r="S35" s="80"/>
      <c r="T35" s="122">
        <f t="shared" si="5"/>
        <v>0</v>
      </c>
      <c r="U35" s="79"/>
      <c r="V35" s="80"/>
      <c r="W35" s="122">
        <f t="shared" si="6"/>
        <v>0</v>
      </c>
      <c r="X35" s="79"/>
      <c r="Y35" s="80"/>
      <c r="Z35" s="122">
        <f t="shared" si="7"/>
        <v>0</v>
      </c>
      <c r="AA35" s="79"/>
      <c r="AB35" s="80"/>
      <c r="AC35" s="122">
        <f t="shared" si="8"/>
        <v>0</v>
      </c>
      <c r="AD35" s="79"/>
      <c r="AE35" s="80"/>
      <c r="AF35" s="122">
        <f t="shared" si="9"/>
        <v>0</v>
      </c>
    </row>
    <row r="36" spans="3:32" ht="15" thickBot="1" x14ac:dyDescent="0.4">
      <c r="C36" s="84"/>
      <c r="D36" s="85"/>
      <c r="E36" s="123">
        <f t="shared" si="0"/>
        <v>0</v>
      </c>
      <c r="F36" s="84"/>
      <c r="G36" s="85"/>
      <c r="H36" s="123">
        <f t="shared" si="1"/>
        <v>0</v>
      </c>
      <c r="I36" s="84"/>
      <c r="J36" s="85"/>
      <c r="K36" s="123">
        <f t="shared" si="2"/>
        <v>0</v>
      </c>
      <c r="L36" s="84"/>
      <c r="M36" s="85"/>
      <c r="N36" s="123">
        <f t="shared" si="3"/>
        <v>0</v>
      </c>
      <c r="O36" s="84"/>
      <c r="P36" s="85"/>
      <c r="Q36" s="123">
        <f t="shared" si="4"/>
        <v>0</v>
      </c>
      <c r="R36" s="84"/>
      <c r="S36" s="85"/>
      <c r="T36" s="123">
        <f t="shared" si="5"/>
        <v>0</v>
      </c>
      <c r="U36" s="84"/>
      <c r="V36" s="85"/>
      <c r="W36" s="123">
        <f t="shared" si="6"/>
        <v>0</v>
      </c>
      <c r="X36" s="84"/>
      <c r="Y36" s="85"/>
      <c r="Z36" s="123">
        <f t="shared" si="7"/>
        <v>0</v>
      </c>
      <c r="AA36" s="84"/>
      <c r="AB36" s="85"/>
      <c r="AC36" s="123">
        <f t="shared" si="8"/>
        <v>0</v>
      </c>
      <c r="AD36" s="84"/>
      <c r="AE36" s="85"/>
      <c r="AF36" s="123">
        <f t="shared" si="9"/>
        <v>0</v>
      </c>
    </row>
    <row r="37" spans="3:32" ht="15" thickBot="1" x14ac:dyDescent="0.4">
      <c r="C37" s="45"/>
      <c r="D37" s="48" t="s">
        <v>318</v>
      </c>
      <c r="E37" s="49">
        <f>SUM(E17:E36)</f>
        <v>153.12</v>
      </c>
      <c r="F37" s="45"/>
      <c r="G37" s="48" t="s">
        <v>318</v>
      </c>
      <c r="H37" s="49">
        <f>SUM(H17:H36)</f>
        <v>147.30000000000001</v>
      </c>
      <c r="I37" s="45"/>
      <c r="J37" s="48" t="s">
        <v>318</v>
      </c>
      <c r="K37" s="49">
        <f>SUM(K17:K36)</f>
        <v>147.80000000000001</v>
      </c>
      <c r="L37" s="45"/>
      <c r="M37" s="48" t="s">
        <v>318</v>
      </c>
      <c r="N37" s="49">
        <f>SUM(N17:N36)</f>
        <v>145.80000000000001</v>
      </c>
      <c r="O37" s="45"/>
      <c r="P37" s="48" t="s">
        <v>318</v>
      </c>
      <c r="Q37" s="49">
        <f>SUM(Q17:Q36)</f>
        <v>148.80000000000001</v>
      </c>
      <c r="R37" s="45"/>
      <c r="S37" s="48" t="s">
        <v>318</v>
      </c>
      <c r="T37" s="49">
        <f>SUM(T17:T36)</f>
        <v>174.3</v>
      </c>
      <c r="U37" s="45"/>
      <c r="V37" s="48" t="s">
        <v>318</v>
      </c>
      <c r="W37" s="49">
        <f>SUM(W17:W36)</f>
        <v>0</v>
      </c>
      <c r="X37" s="45"/>
      <c r="Y37" s="48" t="s">
        <v>318</v>
      </c>
      <c r="Z37" s="49">
        <f>SUM(Z17:Z36)</f>
        <v>0</v>
      </c>
      <c r="AA37" s="45"/>
      <c r="AB37" s="48" t="s">
        <v>318</v>
      </c>
      <c r="AC37" s="49">
        <f>SUM(AC17:AC36)</f>
        <v>0</v>
      </c>
      <c r="AD37" s="45"/>
      <c r="AE37" s="48" t="s">
        <v>318</v>
      </c>
      <c r="AF37" s="49">
        <f>SUM(AF17:AF36)</f>
        <v>0</v>
      </c>
    </row>
    <row r="38" spans="3:32" ht="14.5" customHeight="1" x14ac:dyDescent="0.35">
      <c r="C38" s="43" t="s">
        <v>307</v>
      </c>
      <c r="D38" s="86" t="s">
        <v>342</v>
      </c>
      <c r="E38" s="87"/>
      <c r="F38" s="43" t="s">
        <v>307</v>
      </c>
      <c r="G38" s="86" t="s">
        <v>343</v>
      </c>
      <c r="H38" s="87"/>
      <c r="I38" s="43" t="s">
        <v>307</v>
      </c>
      <c r="J38" s="86" t="s">
        <v>100</v>
      </c>
      <c r="K38" s="87"/>
      <c r="L38" s="43" t="s">
        <v>307</v>
      </c>
      <c r="M38" s="86"/>
      <c r="N38" s="87"/>
      <c r="O38" s="43" t="s">
        <v>307</v>
      </c>
      <c r="P38" s="86"/>
      <c r="Q38" s="87"/>
      <c r="R38" s="43" t="s">
        <v>307</v>
      </c>
      <c r="S38" s="86"/>
      <c r="T38" s="87"/>
      <c r="U38" s="43" t="s">
        <v>307</v>
      </c>
      <c r="V38" s="86"/>
      <c r="W38" s="87"/>
      <c r="X38" s="43" t="s">
        <v>307</v>
      </c>
      <c r="Y38" s="86"/>
      <c r="Z38" s="87"/>
      <c r="AA38" s="43" t="s">
        <v>307</v>
      </c>
      <c r="AB38" s="86"/>
      <c r="AC38" s="87"/>
      <c r="AD38" s="43" t="s">
        <v>307</v>
      </c>
      <c r="AE38" s="86"/>
      <c r="AF38" s="87"/>
    </row>
    <row r="39" spans="3:32" x14ac:dyDescent="0.35">
      <c r="D39" s="88"/>
      <c r="E39" s="89"/>
      <c r="G39" s="88"/>
      <c r="H39" s="89"/>
      <c r="I39"/>
      <c r="J39" s="88"/>
      <c r="K39" s="89"/>
      <c r="L39"/>
      <c r="M39" s="88"/>
      <c r="N39" s="89"/>
      <c r="O39"/>
      <c r="P39" s="88"/>
      <c r="Q39" s="89"/>
      <c r="R39"/>
      <c r="S39" s="88"/>
      <c r="T39" s="89"/>
      <c r="U39"/>
      <c r="V39" s="88"/>
      <c r="W39" s="89"/>
      <c r="X39"/>
      <c r="Y39" s="88"/>
      <c r="Z39" s="89"/>
      <c r="AA39"/>
      <c r="AB39" s="88"/>
      <c r="AC39" s="89"/>
      <c r="AD39"/>
      <c r="AE39" s="88"/>
      <c r="AF39" s="89"/>
    </row>
    <row r="40" spans="3:32" x14ac:dyDescent="0.35">
      <c r="C40" s="65" t="s">
        <v>333</v>
      </c>
      <c r="D40" s="88"/>
      <c r="E40" s="89"/>
      <c r="F40" s="65" t="s">
        <v>333</v>
      </c>
      <c r="G40" s="88"/>
      <c r="H40" s="89"/>
      <c r="I40" s="65" t="s">
        <v>333</v>
      </c>
      <c r="J40" s="88"/>
      <c r="K40" s="89"/>
      <c r="L40" s="65" t="s">
        <v>333</v>
      </c>
      <c r="M40" s="88"/>
      <c r="N40" s="89"/>
      <c r="O40" s="65" t="s">
        <v>333</v>
      </c>
      <c r="P40" s="88"/>
      <c r="Q40" s="89"/>
      <c r="R40" s="65" t="s">
        <v>333</v>
      </c>
      <c r="S40" s="88"/>
      <c r="T40" s="89"/>
      <c r="U40" s="65" t="s">
        <v>333</v>
      </c>
      <c r="V40" s="88"/>
      <c r="W40" s="89"/>
      <c r="X40" s="65" t="s">
        <v>333</v>
      </c>
      <c r="Y40" s="88"/>
      <c r="Z40" s="89"/>
      <c r="AA40" s="65" t="s">
        <v>333</v>
      </c>
      <c r="AB40" s="88"/>
      <c r="AC40" s="89"/>
      <c r="AD40" s="65" t="s">
        <v>333</v>
      </c>
      <c r="AE40" s="88"/>
      <c r="AF40" s="89"/>
    </row>
    <row r="41" spans="3:32" ht="15" thickBot="1" x14ac:dyDescent="0.4">
      <c r="C41" s="64"/>
      <c r="D41" s="90"/>
      <c r="E41" s="91"/>
      <c r="F41" s="64"/>
      <c r="G41" s="90"/>
      <c r="H41" s="91"/>
      <c r="I41" s="64"/>
      <c r="J41" s="90"/>
      <c r="K41" s="91"/>
      <c r="L41" s="64"/>
      <c r="M41" s="90"/>
      <c r="N41" s="91"/>
      <c r="O41" s="64"/>
      <c r="P41" s="90"/>
      <c r="Q41" s="91"/>
      <c r="R41" s="64"/>
      <c r="S41" s="90"/>
      <c r="T41" s="91"/>
      <c r="U41" s="64"/>
      <c r="V41" s="90"/>
      <c r="W41" s="91"/>
      <c r="X41" s="64"/>
      <c r="Y41" s="90"/>
      <c r="Z41" s="91"/>
      <c r="AA41" s="64"/>
      <c r="AB41" s="90"/>
      <c r="AC41" s="91"/>
      <c r="AD41" s="64"/>
      <c r="AE41" s="90"/>
      <c r="AF41" s="91"/>
    </row>
    <row r="42" spans="3:32" x14ac:dyDescent="0.35">
      <c r="C42" s="44" t="s">
        <v>386</v>
      </c>
      <c r="F42" s="44" t="s">
        <v>386</v>
      </c>
      <c r="I42" s="44" t="s">
        <v>386</v>
      </c>
      <c r="K42"/>
      <c r="L42" s="44" t="s">
        <v>386</v>
      </c>
      <c r="N42"/>
      <c r="O42" s="44" t="s">
        <v>386</v>
      </c>
      <c r="Q42"/>
      <c r="R42" s="44" t="s">
        <v>386</v>
      </c>
      <c r="T42"/>
      <c r="U42" s="44" t="s">
        <v>386</v>
      </c>
      <c r="W42"/>
      <c r="X42" s="44" t="s">
        <v>386</v>
      </c>
      <c r="Z42"/>
      <c r="AA42" s="44" t="s">
        <v>386</v>
      </c>
      <c r="AC42"/>
      <c r="AD42" s="44" t="s">
        <v>386</v>
      </c>
      <c r="AF42"/>
    </row>
    <row r="43" spans="3:32" x14ac:dyDescent="0.35">
      <c r="C43" s="38"/>
      <c r="E43" s="40"/>
      <c r="F43" s="38"/>
      <c r="H43" s="40"/>
      <c r="I43" s="38"/>
      <c r="K43" s="40"/>
      <c r="L43" s="38"/>
      <c r="N43" s="40"/>
      <c r="O43" s="38"/>
      <c r="Q43" s="40"/>
      <c r="R43" s="38"/>
      <c r="T43" s="40"/>
      <c r="U43" s="38"/>
      <c r="W43" s="40"/>
      <c r="X43" s="38"/>
      <c r="Z43" s="40"/>
      <c r="AA43" s="38"/>
      <c r="AC43" s="40"/>
      <c r="AD43" s="38"/>
      <c r="AF43" s="40"/>
    </row>
    <row r="44" spans="3:32" x14ac:dyDescent="0.35">
      <c r="C44" s="38"/>
      <c r="E44" s="40"/>
      <c r="F44" s="38"/>
      <c r="H44" s="40"/>
      <c r="I44" s="38"/>
      <c r="K44" s="40"/>
      <c r="L44" s="38"/>
      <c r="N44" s="40"/>
      <c r="O44" s="38"/>
      <c r="Q44" s="40"/>
      <c r="R44" s="38"/>
      <c r="T44" s="40"/>
      <c r="U44" s="38"/>
      <c r="W44" s="40"/>
      <c r="X44" s="38"/>
      <c r="Z44" s="40"/>
      <c r="AA44" s="38"/>
      <c r="AC44" s="40"/>
      <c r="AD44" s="38"/>
      <c r="AF44" s="40"/>
    </row>
    <row r="45" spans="3:32" x14ac:dyDescent="0.35">
      <c r="C45" s="38"/>
      <c r="E45" s="40"/>
      <c r="F45" s="38"/>
      <c r="H45" s="40"/>
      <c r="I45" s="38"/>
      <c r="K45" s="40"/>
      <c r="L45" s="38"/>
      <c r="N45" s="40"/>
      <c r="O45" s="38"/>
      <c r="Q45" s="40"/>
      <c r="R45" s="38"/>
      <c r="T45" s="40"/>
      <c r="U45" s="38"/>
      <c r="W45" s="40"/>
      <c r="X45" s="38"/>
      <c r="Z45" s="40"/>
      <c r="AA45" s="38"/>
      <c r="AC45" s="40"/>
      <c r="AD45" s="38"/>
      <c r="AF45" s="40"/>
    </row>
    <row r="46" spans="3:32" ht="15" thickBot="1" x14ac:dyDescent="0.4">
      <c r="C46" s="39"/>
      <c r="D46" s="41"/>
      <c r="E46" s="42"/>
      <c r="F46" s="39"/>
      <c r="G46" s="41"/>
      <c r="H46" s="42"/>
      <c r="I46" s="39"/>
      <c r="J46" s="41"/>
      <c r="K46" s="42"/>
      <c r="L46" s="39"/>
      <c r="M46" s="41"/>
      <c r="N46" s="42"/>
      <c r="O46" s="39"/>
      <c r="P46" s="41"/>
      <c r="Q46" s="42"/>
      <c r="R46" s="39"/>
      <c r="S46" s="41"/>
      <c r="T46" s="42"/>
      <c r="U46" s="39"/>
      <c r="V46" s="41"/>
      <c r="W46" s="42"/>
      <c r="X46" s="39"/>
      <c r="Y46" s="41"/>
      <c r="Z46" s="42"/>
      <c r="AA46" s="39"/>
      <c r="AB46" s="41"/>
      <c r="AC46" s="42"/>
      <c r="AD46" s="39"/>
      <c r="AE46" s="41"/>
      <c r="AF46" s="42"/>
    </row>
    <row r="47" spans="3:32" ht="54" customHeight="1" x14ac:dyDescent="0.35">
      <c r="C47" s="92"/>
      <c r="D47" s="92"/>
      <c r="E47" s="92"/>
    </row>
  </sheetData>
  <mergeCells count="245">
    <mergeCell ref="V3:W3"/>
    <mergeCell ref="Y3:Z3"/>
    <mergeCell ref="AB3:AC3"/>
    <mergeCell ref="AE3:AF3"/>
    <mergeCell ref="D3:E3"/>
    <mergeCell ref="G3:H3"/>
    <mergeCell ref="J3:K3"/>
    <mergeCell ref="M3:N3"/>
    <mergeCell ref="P3:Q3"/>
    <mergeCell ref="S3:T3"/>
    <mergeCell ref="V38:W41"/>
    <mergeCell ref="Y38:Z41"/>
    <mergeCell ref="AB38:AC41"/>
    <mergeCell ref="AE38:AF41"/>
    <mergeCell ref="C47:E47"/>
    <mergeCell ref="F31:G31"/>
    <mergeCell ref="I31:J31"/>
    <mergeCell ref="L31:M31"/>
    <mergeCell ref="O31:P31"/>
    <mergeCell ref="U36:V36"/>
    <mergeCell ref="X36:Y36"/>
    <mergeCell ref="AA36:AB36"/>
    <mergeCell ref="AD36:AE36"/>
    <mergeCell ref="D38:E41"/>
    <mergeCell ref="G38:H41"/>
    <mergeCell ref="J38:K41"/>
    <mergeCell ref="M38:N41"/>
    <mergeCell ref="P38:Q41"/>
    <mergeCell ref="S38:T41"/>
    <mergeCell ref="U35:V35"/>
    <mergeCell ref="X35:Y35"/>
    <mergeCell ref="AA35:AB35"/>
    <mergeCell ref="AD35:AE35"/>
    <mergeCell ref="C36:D36"/>
    <mergeCell ref="F36:G36"/>
    <mergeCell ref="I36:J36"/>
    <mergeCell ref="L36:M36"/>
    <mergeCell ref="O36:P36"/>
    <mergeCell ref="R36:S36"/>
    <mergeCell ref="U34:V34"/>
    <mergeCell ref="X34:Y34"/>
    <mergeCell ref="AA34:AB34"/>
    <mergeCell ref="AD34:AE34"/>
    <mergeCell ref="C35:D35"/>
    <mergeCell ref="F35:G35"/>
    <mergeCell ref="I35:J35"/>
    <mergeCell ref="L35:M35"/>
    <mergeCell ref="O35:P35"/>
    <mergeCell ref="R35:S35"/>
    <mergeCell ref="U33:V33"/>
    <mergeCell ref="X33:Y33"/>
    <mergeCell ref="AA33:AB33"/>
    <mergeCell ref="AD33:AE33"/>
    <mergeCell ref="C34:D34"/>
    <mergeCell ref="F34:G34"/>
    <mergeCell ref="I34:J34"/>
    <mergeCell ref="L34:M34"/>
    <mergeCell ref="O34:P34"/>
    <mergeCell ref="R34:S34"/>
    <mergeCell ref="U32:V32"/>
    <mergeCell ref="X32:Y32"/>
    <mergeCell ref="AA32:AB32"/>
    <mergeCell ref="AD32:AE32"/>
    <mergeCell ref="C33:D33"/>
    <mergeCell ref="F33:G33"/>
    <mergeCell ref="I33:J33"/>
    <mergeCell ref="L33:M33"/>
    <mergeCell ref="O33:P33"/>
    <mergeCell ref="R33:S33"/>
    <mergeCell ref="U30:V30"/>
    <mergeCell ref="X30:Y30"/>
    <mergeCell ref="AA30:AB30"/>
    <mergeCell ref="AD30:AE30"/>
    <mergeCell ref="C32:D32"/>
    <mergeCell ref="F32:G32"/>
    <mergeCell ref="I32:J32"/>
    <mergeCell ref="L32:M32"/>
    <mergeCell ref="O32:P32"/>
    <mergeCell ref="R32:S32"/>
    <mergeCell ref="U29:V29"/>
    <mergeCell ref="X29:Y29"/>
    <mergeCell ref="AA29:AB29"/>
    <mergeCell ref="AD29:AE29"/>
    <mergeCell ref="C30:D30"/>
    <mergeCell ref="F30:G30"/>
    <mergeCell ref="I30:J30"/>
    <mergeCell ref="L30:M30"/>
    <mergeCell ref="O30:P30"/>
    <mergeCell ref="R30:S30"/>
    <mergeCell ref="U28:V28"/>
    <mergeCell ref="X28:Y28"/>
    <mergeCell ref="AA28:AB28"/>
    <mergeCell ref="AD28:AE28"/>
    <mergeCell ref="C29:D29"/>
    <mergeCell ref="F29:G29"/>
    <mergeCell ref="I29:J29"/>
    <mergeCell ref="L29:M29"/>
    <mergeCell ref="O29:P29"/>
    <mergeCell ref="R29:S29"/>
    <mergeCell ref="U27:V27"/>
    <mergeCell ref="X27:Y27"/>
    <mergeCell ref="AA27:AB27"/>
    <mergeCell ref="AD27:AE27"/>
    <mergeCell ref="C28:D28"/>
    <mergeCell ref="F28:G28"/>
    <mergeCell ref="I28:J28"/>
    <mergeCell ref="L28:M28"/>
    <mergeCell ref="O28:P28"/>
    <mergeCell ref="R28:S28"/>
    <mergeCell ref="U26:V26"/>
    <mergeCell ref="X26:Y26"/>
    <mergeCell ref="AA26:AB26"/>
    <mergeCell ref="AD26:AE26"/>
    <mergeCell ref="C27:D27"/>
    <mergeCell ref="F27:G27"/>
    <mergeCell ref="I27:J27"/>
    <mergeCell ref="L27:M27"/>
    <mergeCell ref="O27:P27"/>
    <mergeCell ref="R27:S27"/>
    <mergeCell ref="U25:V25"/>
    <mergeCell ref="X25:Y25"/>
    <mergeCell ref="AA25:AB25"/>
    <mergeCell ref="AD25:AE25"/>
    <mergeCell ref="C26:D26"/>
    <mergeCell ref="F26:G26"/>
    <mergeCell ref="I26:J26"/>
    <mergeCell ref="L26:M26"/>
    <mergeCell ref="O26:P26"/>
    <mergeCell ref="R26:S26"/>
    <mergeCell ref="U24:V24"/>
    <mergeCell ref="X24:Y24"/>
    <mergeCell ref="AA24:AB24"/>
    <mergeCell ref="AD24:AE24"/>
    <mergeCell ref="C25:D25"/>
    <mergeCell ref="F25:G25"/>
    <mergeCell ref="I25:J25"/>
    <mergeCell ref="L25:M25"/>
    <mergeCell ref="O25:P25"/>
    <mergeCell ref="R25:S25"/>
    <mergeCell ref="U23:V23"/>
    <mergeCell ref="X23:Y23"/>
    <mergeCell ref="AA23:AB23"/>
    <mergeCell ref="AD23:AE23"/>
    <mergeCell ref="C24:D24"/>
    <mergeCell ref="F24:G24"/>
    <mergeCell ref="I24:J24"/>
    <mergeCell ref="L24:M24"/>
    <mergeCell ref="O24:P24"/>
    <mergeCell ref="R24:S24"/>
    <mergeCell ref="U22:V22"/>
    <mergeCell ref="X22:Y22"/>
    <mergeCell ref="AA22:AB22"/>
    <mergeCell ref="AD22:AE22"/>
    <mergeCell ref="C23:D23"/>
    <mergeCell ref="F23:G23"/>
    <mergeCell ref="I23:J23"/>
    <mergeCell ref="L23:M23"/>
    <mergeCell ref="O23:P23"/>
    <mergeCell ref="R23:S23"/>
    <mergeCell ref="U21:V21"/>
    <mergeCell ref="X21:Y21"/>
    <mergeCell ref="AA21:AB21"/>
    <mergeCell ref="AD21:AE21"/>
    <mergeCell ref="C22:D22"/>
    <mergeCell ref="F22:G22"/>
    <mergeCell ref="I22:J22"/>
    <mergeCell ref="L22:M22"/>
    <mergeCell ref="O22:P22"/>
    <mergeCell ref="R22:S22"/>
    <mergeCell ref="U20:V20"/>
    <mergeCell ref="X20:Y20"/>
    <mergeCell ref="AA20:AB20"/>
    <mergeCell ref="AD20:AE20"/>
    <mergeCell ref="C21:D21"/>
    <mergeCell ref="F21:G21"/>
    <mergeCell ref="I21:J21"/>
    <mergeCell ref="L21:M21"/>
    <mergeCell ref="O21:P21"/>
    <mergeCell ref="R21:S21"/>
    <mergeCell ref="U19:V19"/>
    <mergeCell ref="X19:Y19"/>
    <mergeCell ref="AA19:AB19"/>
    <mergeCell ref="AD19:AE19"/>
    <mergeCell ref="C20:D20"/>
    <mergeCell ref="F20:G20"/>
    <mergeCell ref="I20:J20"/>
    <mergeCell ref="L20:M20"/>
    <mergeCell ref="O20:P20"/>
    <mergeCell ref="R20:S20"/>
    <mergeCell ref="U18:V18"/>
    <mergeCell ref="X18:Y18"/>
    <mergeCell ref="AA18:AB18"/>
    <mergeCell ref="AD18:AE18"/>
    <mergeCell ref="C19:D19"/>
    <mergeCell ref="F19:G19"/>
    <mergeCell ref="I19:J19"/>
    <mergeCell ref="L19:M19"/>
    <mergeCell ref="O19:P19"/>
    <mergeCell ref="R19:S19"/>
    <mergeCell ref="U17:V17"/>
    <mergeCell ref="X17:Y17"/>
    <mergeCell ref="AA17:AB17"/>
    <mergeCell ref="AD17:AE17"/>
    <mergeCell ref="C18:D18"/>
    <mergeCell ref="F18:G18"/>
    <mergeCell ref="I18:J18"/>
    <mergeCell ref="L18:M18"/>
    <mergeCell ref="O18:P18"/>
    <mergeCell ref="R18:S18"/>
    <mergeCell ref="U16:V16"/>
    <mergeCell ref="X16:Y16"/>
    <mergeCell ref="AA16:AB16"/>
    <mergeCell ref="AD16:AE16"/>
    <mergeCell ref="C17:D17"/>
    <mergeCell ref="F17:G17"/>
    <mergeCell ref="I17:J17"/>
    <mergeCell ref="L17:M17"/>
    <mergeCell ref="O17:P17"/>
    <mergeCell ref="R17:S17"/>
    <mergeCell ref="V2:W2"/>
    <mergeCell ref="Y2:Z2"/>
    <mergeCell ref="AB2:AC2"/>
    <mergeCell ref="AE2:AF2"/>
    <mergeCell ref="C16:D16"/>
    <mergeCell ref="F16:G16"/>
    <mergeCell ref="I16:J16"/>
    <mergeCell ref="L16:M16"/>
    <mergeCell ref="O16:P16"/>
    <mergeCell ref="R16:S16"/>
    <mergeCell ref="V1:W1"/>
    <mergeCell ref="Y1:Z1"/>
    <mergeCell ref="AB1:AC1"/>
    <mergeCell ref="AE1:AF1"/>
    <mergeCell ref="D2:E2"/>
    <mergeCell ref="G2:H2"/>
    <mergeCell ref="J2:K2"/>
    <mergeCell ref="M2:N2"/>
    <mergeCell ref="P2:Q2"/>
    <mergeCell ref="S2:T2"/>
    <mergeCell ref="D1:E1"/>
    <mergeCell ref="G1:H1"/>
    <mergeCell ref="J1:K1"/>
    <mergeCell ref="M1:N1"/>
    <mergeCell ref="P1:Q1"/>
    <mergeCell ref="S1:T1"/>
  </mergeCells>
  <conditionalFormatting sqref="E17:E36">
    <cfRule type="containsBlanks" dxfId="74" priority="10">
      <formula>LEN(TRIM(E17))=0</formula>
    </cfRule>
  </conditionalFormatting>
  <conditionalFormatting sqref="H17:H36">
    <cfRule type="containsBlanks" dxfId="73" priority="9">
      <formula>LEN(TRIM(H17))=0</formula>
    </cfRule>
  </conditionalFormatting>
  <conditionalFormatting sqref="K17:K36">
    <cfRule type="containsBlanks" dxfId="72" priority="8">
      <formula>LEN(TRIM(K17))=0</formula>
    </cfRule>
  </conditionalFormatting>
  <conditionalFormatting sqref="N17:N36">
    <cfRule type="containsBlanks" dxfId="71" priority="7">
      <formula>LEN(TRIM(N17))=0</formula>
    </cfRule>
  </conditionalFormatting>
  <conditionalFormatting sqref="Q17:Q36">
    <cfRule type="containsBlanks" dxfId="70" priority="6">
      <formula>LEN(TRIM(Q17))=0</formula>
    </cfRule>
  </conditionalFormatting>
  <conditionalFormatting sqref="T17:T36">
    <cfRule type="containsBlanks" dxfId="69" priority="5">
      <formula>LEN(TRIM(T17))=0</formula>
    </cfRule>
  </conditionalFormatting>
  <conditionalFormatting sqref="W17:W36">
    <cfRule type="containsBlanks" dxfId="68" priority="4">
      <formula>LEN(TRIM(W17))=0</formula>
    </cfRule>
  </conditionalFormatting>
  <conditionalFormatting sqref="Z17:Z36">
    <cfRule type="containsBlanks" dxfId="67" priority="3">
      <formula>LEN(TRIM(Z17))=0</formula>
    </cfRule>
  </conditionalFormatting>
  <conditionalFormatting sqref="AC17:AC36">
    <cfRule type="containsBlanks" dxfId="66" priority="2">
      <formula>LEN(TRIM(AC17))=0</formula>
    </cfRule>
  </conditionalFormatting>
  <conditionalFormatting sqref="AF17:AF36">
    <cfRule type="containsBlanks" dxfId="65" priority="1">
      <formula>LEN(TRIM(AF17))=0</formula>
    </cfRule>
  </conditionalFormatting>
  <dataValidations count="8">
    <dataValidation allowBlank="1" showInputMessage="1" showErrorMessage="1" promptTitle="Magnification Factor" prompt="Coma correctors, field flatteners, barlows, or reducers may influence focal length by some factor (e.g., 2.5x barlow, 0.7x reducer, 0.95x coma corrector)" sqref="AB6 D6 G6 J6 M6 P6 S6 V6 Y6 AE6" xr:uid="{ABF0DA56-75C1-481B-9738-1AA6EF3CBACA}"/>
    <dataValidation allowBlank="1" showInputMessage="1" showErrorMessage="1" promptTitle="Filter Effects" prompt="If you have no filters, this should be 0_x000a_The presence of a filter alters the backspacing.  Likely values are between 0-2, tune as needed for your setup." sqref="AB14 V14 Y14 D14 G14 J14 M14 P14 S14 AE14" xr:uid="{E6F551A1-4AC2-4DA8-A8C9-95A8AF358AAA}"/>
    <dataValidation allowBlank="1" showInputMessage="1" showErrorMessage="1" promptTitle="Autopopulated" prompt="You can change this for each configuration, or change the value in column B where it will be applied to all configurations" sqref="AB13 V13 Y13 D13 G13 J13 M13 P13 S13 AE13" xr:uid="{8395582A-B3E3-415C-B39D-21E0A981A774}"/>
    <dataValidation type="whole" allowBlank="1" showInputMessage="1" showErrorMessage="1" promptTitle="Camera Binning" prompt="1x1 binning is noted as 1_x000a_2x2 binning as 2, etc." sqref="AB11 V11 Y11 D11 G11 J11 M11 P11 S11 AE11" xr:uid="{29FCE64D-9712-48FA-9DB7-850AD5416055}">
      <formula1>1</formula1>
      <formula2>5</formula2>
    </dataValidation>
    <dataValidation allowBlank="1" showInputMessage="1" showErrorMessage="1" promptTitle="Remaining Distance" prompt="Ideally this value should be around 0.0 mm" sqref="P15 M15 J15 G15 D15 Y15 V15 S15 AB15 AE15" xr:uid="{5230D6B2-AF1D-41D7-8701-AFB85381219B}"/>
    <dataValidation allowBlank="1" showInputMessage="1" showErrorMessage="1" promptTitle="Linked Input" prompt="You can manually change each value, but values provided in Column B will autopopulate here" sqref="AB4:AB5 S4:S5 V4:V5 Y4:Y5 D4:D5 G4:G5 J4:J5 M4:M5 P4:P5 AE4:AE5" xr:uid="{CA674325-8D1B-4E1F-A093-2AB8A5B2933B}"/>
    <dataValidation allowBlank="1" showInputMessage="1" showErrorMessage="1" promptTitle="Calculations" prompt="Do not edit" sqref="AC15 AC7 W15 W7 Z15 Z7 E15 E7 H15 H7 K15 K7 N15 N7 Q15 Q7 T15 T7 AC9 AC11 AC13 AB12 W9 W11 W13 V12 Z9 Z11 Z13 Y12 E9 E11 E13 D12 H9 H11 H13 G12 K9 K11 K13 J12 N9 N11 N13 M12 Q9 Q11 Q13 P12 T9 T11 T13 S12 D7:D10 G7:G10 J7:J10 M7:M10 P7:P10 S7:S10 V7:V10 Y7:Y10 AB7:AB10 AE7:AE10 AF15 AF7 AF9 AF11 AF13 AE12" xr:uid="{DF717F13-6CFC-4457-B39B-FCBF100CDDF9}"/>
    <dataValidation type="list" allowBlank="1" showInputMessage="1" showErrorMessage="1" sqref="X17:X36 AD17:AD36 AA17:AA36 C17:C36 L17:L36 F17:F36 I17:I36 O17:O36 U17:U36 R17:R36" xr:uid="{BBCC749E-9A53-4FEB-83E8-F28CBDF1CA3D}">
      <formula1>Drop_Down_Name</formula1>
    </dataValidation>
  </dataValidations>
  <pageMargins left="0.7" right="0.7" top="0.75" bottom="0.75" header="0.3" footer="0.3"/>
  <pageSetup orientation="portrait" horizontalDpi="4294967295" verticalDpi="4294967295"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C85B21E-0C72-4690-984D-BD1771B52AB4}">
          <x14:formula1>
            <xm:f>'Camera Specs'!$A:$A</xm:f>
          </x14:formula1>
          <xm:sqref>N5 K5 AC5 T5 W5 Q5 Z5 E5 H5 AF5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D9581-4654-4D68-BBB6-99C92E1A596E}">
  <dimension ref="A1:AF47"/>
  <sheetViews>
    <sheetView zoomScaleNormal="100" workbookViewId="0">
      <selection activeCell="A42" sqref="A42:XFD42"/>
    </sheetView>
    <sheetView workbookViewId="1">
      <selection activeCell="B20" sqref="B20"/>
    </sheetView>
  </sheetViews>
  <sheetFormatPr defaultRowHeight="14.5" x14ac:dyDescent="0.35"/>
  <cols>
    <col min="1" max="1" width="34.36328125" customWidth="1"/>
    <col min="2" max="2" width="22.453125" customWidth="1"/>
    <col min="3" max="3" width="34.08984375" customWidth="1"/>
    <col min="4" max="4" width="34.26953125" customWidth="1"/>
    <col min="5" max="5" width="15.90625" customWidth="1"/>
    <col min="6" max="6" width="34.1796875" customWidth="1"/>
    <col min="7" max="7" width="31.54296875" customWidth="1"/>
    <col min="8" max="8" width="18.36328125" customWidth="1"/>
    <col min="9" max="9" width="34.36328125" style="7" customWidth="1"/>
    <col min="10" max="10" width="38.90625" customWidth="1"/>
    <col min="11" max="11" width="17.36328125" style="8" customWidth="1"/>
    <col min="12" max="12" width="34.7265625" style="7" customWidth="1"/>
    <col min="13" max="13" width="39.08984375" customWidth="1"/>
    <col min="14" max="14" width="17.6328125" style="8" customWidth="1"/>
    <col min="15" max="15" width="34.7265625" style="7" customWidth="1"/>
    <col min="16" max="16" width="36.81640625" customWidth="1"/>
    <col min="17" max="17" width="17.81640625" style="8" customWidth="1"/>
    <col min="18" max="18" width="33.26953125" style="7" customWidth="1"/>
    <col min="19" max="19" width="37.08984375" customWidth="1"/>
    <col min="20" max="20" width="17.36328125" style="8" customWidth="1"/>
    <col min="21" max="21" width="33.1796875" style="7" customWidth="1"/>
    <col min="22" max="22" width="37" customWidth="1"/>
    <col min="23" max="23" width="17.54296875" style="8" customWidth="1"/>
    <col min="24" max="24" width="34.08984375" style="7" customWidth="1"/>
    <col min="25" max="25" width="40.08984375" customWidth="1"/>
    <col min="26" max="26" width="17.6328125" style="8" customWidth="1"/>
    <col min="27" max="27" width="33.26953125" style="7" customWidth="1"/>
    <col min="28" max="28" width="38.36328125" customWidth="1"/>
    <col min="29" max="29" width="17.7265625" style="8" customWidth="1"/>
    <col min="30" max="30" width="33.7265625" style="7" customWidth="1"/>
    <col min="31" max="31" width="45.54296875" customWidth="1"/>
    <col min="32" max="32" width="17.1796875" style="8" customWidth="1"/>
  </cols>
  <sheetData>
    <row r="1" spans="1:32" s="115" customFormat="1" ht="25" customHeight="1" x14ac:dyDescent="0.35">
      <c r="A1" s="115" t="s">
        <v>96</v>
      </c>
      <c r="C1" s="127" t="s">
        <v>0</v>
      </c>
      <c r="D1" s="125" t="s">
        <v>1</v>
      </c>
      <c r="E1" s="140"/>
      <c r="F1" s="127" t="s">
        <v>0</v>
      </c>
      <c r="G1" s="125" t="s">
        <v>2</v>
      </c>
      <c r="H1" s="140"/>
      <c r="I1" s="127" t="s">
        <v>0</v>
      </c>
      <c r="J1" s="125" t="s">
        <v>324</v>
      </c>
      <c r="K1" s="140"/>
      <c r="L1" s="127" t="s">
        <v>0</v>
      </c>
      <c r="M1" s="125"/>
      <c r="N1" s="126"/>
      <c r="O1" s="127" t="s">
        <v>0</v>
      </c>
      <c r="P1" s="125"/>
      <c r="Q1" s="126"/>
      <c r="R1" s="127" t="s">
        <v>0</v>
      </c>
      <c r="S1" s="125"/>
      <c r="T1" s="126"/>
      <c r="U1" s="127" t="s">
        <v>0</v>
      </c>
      <c r="V1" s="125"/>
      <c r="W1" s="126"/>
      <c r="X1" s="127" t="s">
        <v>0</v>
      </c>
      <c r="Y1" s="125"/>
      <c r="Z1" s="126"/>
      <c r="AA1" s="127" t="s">
        <v>0</v>
      </c>
      <c r="AB1" s="125"/>
      <c r="AC1" s="126"/>
      <c r="AD1" s="127" t="s">
        <v>0</v>
      </c>
      <c r="AE1" s="125"/>
      <c r="AF1" s="126"/>
    </row>
    <row r="2" spans="1:32" s="116" customFormat="1" ht="33.5" customHeight="1" x14ac:dyDescent="0.35">
      <c r="C2" s="114" t="s">
        <v>14</v>
      </c>
      <c r="D2" s="117"/>
      <c r="E2" s="118"/>
      <c r="F2" s="114" t="s">
        <v>14</v>
      </c>
      <c r="G2" s="117"/>
      <c r="H2" s="118"/>
      <c r="I2" s="114" t="s">
        <v>14</v>
      </c>
      <c r="J2" s="117"/>
      <c r="K2" s="118"/>
      <c r="L2" s="114" t="s">
        <v>14</v>
      </c>
      <c r="M2" s="117"/>
      <c r="N2" s="118"/>
      <c r="O2" s="114" t="s">
        <v>14</v>
      </c>
      <c r="P2" s="117"/>
      <c r="Q2" s="118"/>
      <c r="R2" s="114" t="s">
        <v>14</v>
      </c>
      <c r="S2" s="117"/>
      <c r="T2" s="118"/>
      <c r="U2" s="114" t="s">
        <v>14</v>
      </c>
      <c r="V2" s="117"/>
      <c r="W2" s="118"/>
      <c r="X2" s="114" t="s">
        <v>14</v>
      </c>
      <c r="Y2" s="117"/>
      <c r="Z2" s="118"/>
      <c r="AA2" s="114" t="s">
        <v>14</v>
      </c>
      <c r="AB2" s="117"/>
      <c r="AC2" s="118"/>
      <c r="AD2" s="114" t="s">
        <v>14</v>
      </c>
      <c r="AE2" s="117"/>
      <c r="AF2" s="118"/>
    </row>
    <row r="3" spans="1:32" ht="15.5" x14ac:dyDescent="0.35">
      <c r="A3" s="66" t="s">
        <v>354</v>
      </c>
      <c r="B3" s="119" t="s">
        <v>374</v>
      </c>
      <c r="C3" s="55" t="s">
        <v>24</v>
      </c>
      <c r="D3" s="56" t="s">
        <v>25</v>
      </c>
      <c r="E3" s="136" t="s">
        <v>142</v>
      </c>
      <c r="F3" s="55" t="s">
        <v>24</v>
      </c>
      <c r="G3" s="56" t="s">
        <v>25</v>
      </c>
      <c r="H3" s="136" t="s">
        <v>142</v>
      </c>
      <c r="I3" s="55" t="s">
        <v>24</v>
      </c>
      <c r="J3" s="56" t="s">
        <v>325</v>
      </c>
      <c r="K3" s="136" t="s">
        <v>142</v>
      </c>
      <c r="L3" s="55" t="s">
        <v>24</v>
      </c>
      <c r="M3" s="56"/>
      <c r="N3" s="136" t="s">
        <v>142</v>
      </c>
      <c r="O3" s="55" t="s">
        <v>24</v>
      </c>
      <c r="P3" s="56"/>
      <c r="Q3" s="136" t="s">
        <v>142</v>
      </c>
      <c r="R3" s="55" t="s">
        <v>24</v>
      </c>
      <c r="S3" s="56"/>
      <c r="T3" s="136" t="s">
        <v>142</v>
      </c>
      <c r="U3" s="55" t="s">
        <v>24</v>
      </c>
      <c r="V3" s="56"/>
      <c r="W3" s="136" t="s">
        <v>142</v>
      </c>
      <c r="X3" s="55" t="s">
        <v>24</v>
      </c>
      <c r="Y3" s="56"/>
      <c r="Z3" s="136" t="s">
        <v>142</v>
      </c>
      <c r="AA3" s="55" t="s">
        <v>24</v>
      </c>
      <c r="AB3" s="56"/>
      <c r="AC3" s="136" t="s">
        <v>142</v>
      </c>
      <c r="AD3" s="55" t="s">
        <v>24</v>
      </c>
      <c r="AE3" s="56"/>
      <c r="AF3" s="136" t="s">
        <v>142</v>
      </c>
    </row>
    <row r="4" spans="1:32" ht="16" thickBot="1" x14ac:dyDescent="0.4">
      <c r="A4" s="58" t="s">
        <v>323</v>
      </c>
      <c r="B4" s="60">
        <v>235</v>
      </c>
      <c r="C4" s="58" t="s">
        <v>323</v>
      </c>
      <c r="D4" s="130">
        <f>$B$4</f>
        <v>235</v>
      </c>
      <c r="E4" s="135" t="s">
        <v>39</v>
      </c>
      <c r="F4" s="58" t="s">
        <v>323</v>
      </c>
      <c r="G4" s="130">
        <f>$B$4</f>
        <v>235</v>
      </c>
      <c r="H4" s="135" t="s">
        <v>39</v>
      </c>
      <c r="I4" s="58" t="s">
        <v>323</v>
      </c>
      <c r="J4" s="130">
        <f>$B$4</f>
        <v>235</v>
      </c>
      <c r="K4" s="135" t="s">
        <v>39</v>
      </c>
      <c r="L4" s="58" t="s">
        <v>323</v>
      </c>
      <c r="M4" s="130">
        <f>$B$4</f>
        <v>235</v>
      </c>
      <c r="N4" s="135" t="s">
        <v>39</v>
      </c>
      <c r="O4" s="58" t="s">
        <v>323</v>
      </c>
      <c r="P4" s="130">
        <f>$B$4</f>
        <v>235</v>
      </c>
      <c r="Q4" s="135" t="s">
        <v>39</v>
      </c>
      <c r="R4" s="58" t="s">
        <v>323</v>
      </c>
      <c r="S4" s="130">
        <f>$B$4</f>
        <v>235</v>
      </c>
      <c r="T4" s="135" t="s">
        <v>39</v>
      </c>
      <c r="U4" s="58" t="s">
        <v>323</v>
      </c>
      <c r="V4" s="130">
        <f>$B$4</f>
        <v>235</v>
      </c>
      <c r="W4" s="135" t="s">
        <v>39</v>
      </c>
      <c r="X4" s="58" t="s">
        <v>323</v>
      </c>
      <c r="Y4" s="130">
        <f>$B$4</f>
        <v>235</v>
      </c>
      <c r="Z4" s="135" t="s">
        <v>39</v>
      </c>
      <c r="AA4" s="58" t="s">
        <v>323</v>
      </c>
      <c r="AB4" s="130">
        <f>$B$4</f>
        <v>235</v>
      </c>
      <c r="AC4" s="135" t="s">
        <v>39</v>
      </c>
      <c r="AD4" s="58" t="s">
        <v>323</v>
      </c>
      <c r="AE4" s="130">
        <f>$B$4</f>
        <v>235</v>
      </c>
      <c r="AF4" s="135" t="s">
        <v>39</v>
      </c>
    </row>
    <row r="5" spans="1:32" ht="15.5" x14ac:dyDescent="0.35">
      <c r="A5" s="55" t="s">
        <v>319</v>
      </c>
      <c r="B5" s="60">
        <v>2350</v>
      </c>
      <c r="C5" s="55" t="s">
        <v>319</v>
      </c>
      <c r="D5" s="130">
        <f>$B$5</f>
        <v>2350</v>
      </c>
      <c r="E5" s="137" t="s">
        <v>375</v>
      </c>
      <c r="F5" s="55" t="s">
        <v>319</v>
      </c>
      <c r="G5" s="130">
        <f>$B$5</f>
        <v>2350</v>
      </c>
      <c r="H5" s="137" t="s">
        <v>375</v>
      </c>
      <c r="I5" s="55" t="s">
        <v>319</v>
      </c>
      <c r="J5" s="130">
        <f>$B$5</f>
        <v>2350</v>
      </c>
      <c r="K5" s="137" t="s">
        <v>375</v>
      </c>
      <c r="L5" s="55" t="s">
        <v>319</v>
      </c>
      <c r="M5" s="130">
        <f>$B$5</f>
        <v>2350</v>
      </c>
      <c r="N5" s="137" t="s">
        <v>375</v>
      </c>
      <c r="O5" s="55" t="s">
        <v>319</v>
      </c>
      <c r="P5" s="130">
        <f>$B$5</f>
        <v>2350</v>
      </c>
      <c r="Q5" s="137" t="s">
        <v>375</v>
      </c>
      <c r="R5" s="55" t="s">
        <v>319</v>
      </c>
      <c r="S5" s="130">
        <f>$B$5</f>
        <v>2350</v>
      </c>
      <c r="T5" s="137" t="s">
        <v>375</v>
      </c>
      <c r="U5" s="55" t="s">
        <v>319</v>
      </c>
      <c r="V5" s="130">
        <f>$B$5</f>
        <v>2350</v>
      </c>
      <c r="W5" s="137" t="s">
        <v>375</v>
      </c>
      <c r="X5" s="55" t="s">
        <v>319</v>
      </c>
      <c r="Y5" s="130">
        <f>$B$5</f>
        <v>2350</v>
      </c>
      <c r="Z5" s="137" t="s">
        <v>375</v>
      </c>
      <c r="AA5" s="55" t="s">
        <v>319</v>
      </c>
      <c r="AB5" s="130">
        <f>$B$5</f>
        <v>2350</v>
      </c>
      <c r="AC5" s="137" t="s">
        <v>375</v>
      </c>
      <c r="AD5" s="55" t="s">
        <v>319</v>
      </c>
      <c r="AE5" s="130">
        <f>$B$5</f>
        <v>2350</v>
      </c>
      <c r="AF5" s="137" t="s">
        <v>375</v>
      </c>
    </row>
    <row r="6" spans="1:32" ht="15.5" x14ac:dyDescent="0.35">
      <c r="A6" s="55" t="s">
        <v>369</v>
      </c>
      <c r="B6" s="60">
        <v>146.05000000000001</v>
      </c>
      <c r="C6" s="58" t="s">
        <v>321</v>
      </c>
      <c r="D6" s="60">
        <v>1</v>
      </c>
      <c r="E6" s="120">
        <f>116/D4</f>
        <v>0.49361702127659574</v>
      </c>
      <c r="F6" s="58" t="s">
        <v>321</v>
      </c>
      <c r="G6" s="60">
        <v>1</v>
      </c>
      <c r="H6" s="120">
        <f>116/G4</f>
        <v>0.49361702127659574</v>
      </c>
      <c r="I6" s="58" t="s">
        <v>321</v>
      </c>
      <c r="J6" s="60">
        <v>0.22</v>
      </c>
      <c r="K6" s="120">
        <f>116/J4</f>
        <v>0.49361702127659574</v>
      </c>
      <c r="L6" s="58" t="s">
        <v>321</v>
      </c>
      <c r="M6" s="60">
        <v>1</v>
      </c>
      <c r="N6" s="120">
        <f>116/M4</f>
        <v>0.49361702127659574</v>
      </c>
      <c r="O6" s="58" t="s">
        <v>321</v>
      </c>
      <c r="P6" s="60">
        <v>1</v>
      </c>
      <c r="Q6" s="120">
        <f>116/P4</f>
        <v>0.49361702127659574</v>
      </c>
      <c r="R6" s="58" t="s">
        <v>321</v>
      </c>
      <c r="S6" s="60">
        <v>1</v>
      </c>
      <c r="T6" s="120">
        <f>116/S4</f>
        <v>0.49361702127659574</v>
      </c>
      <c r="U6" s="58" t="s">
        <v>321</v>
      </c>
      <c r="V6" s="60">
        <v>1</v>
      </c>
      <c r="W6" s="120">
        <f>116/V4</f>
        <v>0.49361702127659574</v>
      </c>
      <c r="X6" s="58" t="s">
        <v>321</v>
      </c>
      <c r="Y6" s="60">
        <v>1</v>
      </c>
      <c r="Z6" s="120">
        <f>116/Y4</f>
        <v>0.49361702127659574</v>
      </c>
      <c r="AA6" s="58" t="s">
        <v>321</v>
      </c>
      <c r="AB6" s="60">
        <v>1</v>
      </c>
      <c r="AC6" s="120">
        <f>116/AB4</f>
        <v>0.49361702127659574</v>
      </c>
      <c r="AD6" s="58" t="s">
        <v>321</v>
      </c>
      <c r="AE6" s="60">
        <v>1</v>
      </c>
      <c r="AF6" s="120">
        <f>116/AE4</f>
        <v>0.49361702127659574</v>
      </c>
    </row>
    <row r="7" spans="1:32" ht="15.5" x14ac:dyDescent="0.35">
      <c r="C7" s="58" t="s">
        <v>320</v>
      </c>
      <c r="D7" s="131">
        <f>D5*D6</f>
        <v>2350</v>
      </c>
      <c r="E7" s="138" t="s">
        <v>376</v>
      </c>
      <c r="F7" s="58" t="s">
        <v>320</v>
      </c>
      <c r="G7" s="131">
        <f>G5*G6</f>
        <v>2350</v>
      </c>
      <c r="H7" s="138" t="s">
        <v>376</v>
      </c>
      <c r="I7" s="58" t="s">
        <v>320</v>
      </c>
      <c r="J7" s="131">
        <f>J5*J6</f>
        <v>517</v>
      </c>
      <c r="K7" s="138" t="s">
        <v>376</v>
      </c>
      <c r="L7" s="58" t="s">
        <v>320</v>
      </c>
      <c r="M7" s="131">
        <f>M5*M6</f>
        <v>2350</v>
      </c>
      <c r="N7" s="138" t="s">
        <v>376</v>
      </c>
      <c r="O7" s="58" t="s">
        <v>320</v>
      </c>
      <c r="P7" s="131">
        <f>P5*P6</f>
        <v>2350</v>
      </c>
      <c r="Q7" s="138" t="s">
        <v>376</v>
      </c>
      <c r="R7" s="58" t="s">
        <v>320</v>
      </c>
      <c r="S7" s="131">
        <f>S5*S6</f>
        <v>2350</v>
      </c>
      <c r="T7" s="138" t="s">
        <v>376</v>
      </c>
      <c r="U7" s="58" t="s">
        <v>320</v>
      </c>
      <c r="V7" s="131">
        <f>V5*V6</f>
        <v>2350</v>
      </c>
      <c r="W7" s="138" t="s">
        <v>376</v>
      </c>
      <c r="X7" s="58" t="s">
        <v>320</v>
      </c>
      <c r="Y7" s="131">
        <f>Y5*Y6</f>
        <v>2350</v>
      </c>
      <c r="Z7" s="138" t="s">
        <v>376</v>
      </c>
      <c r="AA7" s="58" t="s">
        <v>320</v>
      </c>
      <c r="AB7" s="131">
        <f>AB5*AB6</f>
        <v>2350</v>
      </c>
      <c r="AC7" s="138" t="s">
        <v>376</v>
      </c>
      <c r="AD7" s="58" t="s">
        <v>320</v>
      </c>
      <c r="AE7" s="131">
        <f>AE5*AE6</f>
        <v>2350</v>
      </c>
      <c r="AF7" s="138" t="s">
        <v>376</v>
      </c>
    </row>
    <row r="8" spans="1:32" ht="15.5" x14ac:dyDescent="0.35">
      <c r="A8" s="1" t="s">
        <v>380</v>
      </c>
      <c r="B8" s="1" t="s">
        <v>359</v>
      </c>
      <c r="C8" s="58" t="s">
        <v>317</v>
      </c>
      <c r="D8" s="132">
        <f>(D5*D6/D4)</f>
        <v>10</v>
      </c>
      <c r="E8" s="120">
        <f>138/D4</f>
        <v>0.58723404255319145</v>
      </c>
      <c r="F8" s="58" t="s">
        <v>317</v>
      </c>
      <c r="G8" s="132">
        <f>(G5*G6/G4)</f>
        <v>10</v>
      </c>
      <c r="H8" s="120">
        <f>138/G4</f>
        <v>0.58723404255319145</v>
      </c>
      <c r="I8" s="58" t="s">
        <v>317</v>
      </c>
      <c r="J8" s="132">
        <f>(J5*J6/J4)</f>
        <v>2.2000000000000002</v>
      </c>
      <c r="K8" s="120">
        <f>138/J4</f>
        <v>0.58723404255319145</v>
      </c>
      <c r="L8" s="58" t="s">
        <v>317</v>
      </c>
      <c r="M8" s="132">
        <f>(M5*M6/M4)</f>
        <v>10</v>
      </c>
      <c r="N8" s="120">
        <f>138/M4</f>
        <v>0.58723404255319145</v>
      </c>
      <c r="O8" s="58" t="s">
        <v>317</v>
      </c>
      <c r="P8" s="132">
        <f>(P5*P6/P4)</f>
        <v>10</v>
      </c>
      <c r="Q8" s="120">
        <f>138/P4</f>
        <v>0.58723404255319145</v>
      </c>
      <c r="R8" s="58" t="s">
        <v>317</v>
      </c>
      <c r="S8" s="132">
        <f>(S5*S6/S4)</f>
        <v>10</v>
      </c>
      <c r="T8" s="120">
        <f>138/S4</f>
        <v>0.58723404255319145</v>
      </c>
      <c r="U8" s="58" t="s">
        <v>317</v>
      </c>
      <c r="V8" s="132">
        <f>(V5*V6/V4)</f>
        <v>10</v>
      </c>
      <c r="W8" s="120">
        <f>138/V4</f>
        <v>0.58723404255319145</v>
      </c>
      <c r="X8" s="58" t="s">
        <v>317</v>
      </c>
      <c r="Y8" s="132">
        <f>(Y5*Y6/Y4)</f>
        <v>10</v>
      </c>
      <c r="Z8" s="120">
        <f>138/Y4</f>
        <v>0.58723404255319145</v>
      </c>
      <c r="AA8" s="58" t="s">
        <v>317</v>
      </c>
      <c r="AB8" s="132">
        <f>(AB5*AB6/AB4)</f>
        <v>10</v>
      </c>
      <c r="AC8" s="120">
        <f>138/AB4</f>
        <v>0.58723404255319145</v>
      </c>
      <c r="AD8" s="58" t="s">
        <v>317</v>
      </c>
      <c r="AE8" s="132">
        <f>(AE5*AE6/AE4)</f>
        <v>10</v>
      </c>
      <c r="AF8" s="120">
        <f>138/AE4</f>
        <v>0.58723404255319145</v>
      </c>
    </row>
    <row r="9" spans="1:32" ht="15.5" x14ac:dyDescent="0.35">
      <c r="A9" s="69" t="s">
        <v>360</v>
      </c>
      <c r="B9" t="s">
        <v>355</v>
      </c>
      <c r="C9" s="58" t="s">
        <v>373</v>
      </c>
      <c r="D9" s="131">
        <f>_xlfn.XLOOKUP(E4,'Camera Specs'!$A:$A,'Camera Specs'!$C:$C,0)</f>
        <v>3.76</v>
      </c>
      <c r="E9" s="138" t="s">
        <v>377</v>
      </c>
      <c r="F9" s="58" t="s">
        <v>373</v>
      </c>
      <c r="G9" s="131">
        <f>_xlfn.XLOOKUP(H4,'Camera Specs'!$A:$A,'Camera Specs'!$C:$C,0)</f>
        <v>3.76</v>
      </c>
      <c r="H9" s="138" t="s">
        <v>377</v>
      </c>
      <c r="I9" s="58" t="s">
        <v>373</v>
      </c>
      <c r="J9" s="131">
        <f>_xlfn.XLOOKUP(K4,'Camera Specs'!$A:$A,'Camera Specs'!$C:$C,0)</f>
        <v>3.76</v>
      </c>
      <c r="K9" s="138" t="s">
        <v>377</v>
      </c>
      <c r="L9" s="58" t="s">
        <v>373</v>
      </c>
      <c r="M9" s="131">
        <f>_xlfn.XLOOKUP(N4,'Camera Specs'!$A:$A,'Camera Specs'!$C:$C,0)</f>
        <v>3.76</v>
      </c>
      <c r="N9" s="138" t="s">
        <v>377</v>
      </c>
      <c r="O9" s="58" t="s">
        <v>373</v>
      </c>
      <c r="P9" s="131">
        <f>_xlfn.XLOOKUP(Q4,'Camera Specs'!$A:$A,'Camera Specs'!$C:$C,0)</f>
        <v>3.76</v>
      </c>
      <c r="Q9" s="138" t="s">
        <v>377</v>
      </c>
      <c r="R9" s="58" t="s">
        <v>373</v>
      </c>
      <c r="S9" s="131">
        <f>_xlfn.XLOOKUP(T4,'Camera Specs'!$A:$A,'Camera Specs'!$C:$C,0)</f>
        <v>3.76</v>
      </c>
      <c r="T9" s="138" t="s">
        <v>377</v>
      </c>
      <c r="U9" s="58" t="s">
        <v>373</v>
      </c>
      <c r="V9" s="131">
        <f>_xlfn.XLOOKUP(W4,'Camera Specs'!$A:$A,'Camera Specs'!$C:$C,0)</f>
        <v>3.76</v>
      </c>
      <c r="W9" s="138" t="s">
        <v>377</v>
      </c>
      <c r="X9" s="58" t="s">
        <v>373</v>
      </c>
      <c r="Y9" s="131">
        <f>_xlfn.XLOOKUP(Z4,'Camera Specs'!$A:$A,'Camera Specs'!$C:$C,0)</f>
        <v>3.76</v>
      </c>
      <c r="Z9" s="138" t="s">
        <v>377</v>
      </c>
      <c r="AA9" s="58" t="s">
        <v>373</v>
      </c>
      <c r="AB9" s="131">
        <f>_xlfn.XLOOKUP(AC4,'Camera Specs'!$A:$A,'Camera Specs'!$C:$C,0)</f>
        <v>3.76</v>
      </c>
      <c r="AC9" s="138" t="s">
        <v>377</v>
      </c>
      <c r="AD9" s="58" t="s">
        <v>373</v>
      </c>
      <c r="AE9" s="131">
        <f>_xlfn.XLOOKUP(AF4,'Camera Specs'!$A:$A,'Camera Specs'!$C:$C,0)</f>
        <v>3.76</v>
      </c>
      <c r="AF9" s="138" t="s">
        <v>377</v>
      </c>
    </row>
    <row r="10" spans="1:32" ht="15.5" x14ac:dyDescent="0.35">
      <c r="A10" s="69" t="s">
        <v>361</v>
      </c>
      <c r="B10" t="s">
        <v>356</v>
      </c>
      <c r="C10" s="59" t="s">
        <v>38</v>
      </c>
      <c r="D10" s="133">
        <f>D9*206.265 / D7</f>
        <v>0.33002399999999998</v>
      </c>
      <c r="E10" s="120">
        <f>D12*2</f>
        <v>0.66004799999999997</v>
      </c>
      <c r="F10" s="59" t="s">
        <v>38</v>
      </c>
      <c r="G10" s="133">
        <f>G9*206.265 / G7</f>
        <v>0.33002399999999998</v>
      </c>
      <c r="H10" s="120">
        <f>G12*2</f>
        <v>0.66004799999999997</v>
      </c>
      <c r="I10" s="59" t="s">
        <v>38</v>
      </c>
      <c r="J10" s="133">
        <f>J9*206.265 / J7</f>
        <v>1.5001090909090908</v>
      </c>
      <c r="K10" s="120">
        <f>J12*2</f>
        <v>3.0002181818181817</v>
      </c>
      <c r="L10" s="59" t="s">
        <v>38</v>
      </c>
      <c r="M10" s="133">
        <f>M9*206.265 / M7</f>
        <v>0.33002399999999998</v>
      </c>
      <c r="N10" s="120">
        <f>M12*2</f>
        <v>0.66004799999999997</v>
      </c>
      <c r="O10" s="59" t="s">
        <v>38</v>
      </c>
      <c r="P10" s="133">
        <f>P9*206.265 / P7</f>
        <v>0.33002399999999998</v>
      </c>
      <c r="Q10" s="120">
        <f>P12*2</f>
        <v>0.66004799999999997</v>
      </c>
      <c r="R10" s="59" t="s">
        <v>38</v>
      </c>
      <c r="S10" s="133">
        <f>S9*206.265 / S7</f>
        <v>0.33002399999999998</v>
      </c>
      <c r="T10" s="120">
        <f>S12*2</f>
        <v>0.66004799999999997</v>
      </c>
      <c r="U10" s="59" t="s">
        <v>38</v>
      </c>
      <c r="V10" s="133">
        <f>V9*206.265 / V7</f>
        <v>0.33002399999999998</v>
      </c>
      <c r="W10" s="120">
        <f>V12*2</f>
        <v>0.66004799999999997</v>
      </c>
      <c r="X10" s="59" t="s">
        <v>38</v>
      </c>
      <c r="Y10" s="133">
        <f>Y9*206.265 / Y7</f>
        <v>0.33002399999999998</v>
      </c>
      <c r="Z10" s="120">
        <f>Y12*2</f>
        <v>0.66004799999999997</v>
      </c>
      <c r="AA10" s="59" t="s">
        <v>38</v>
      </c>
      <c r="AB10" s="133">
        <f>AB9*206.265 / AB7</f>
        <v>0.33002399999999998</v>
      </c>
      <c r="AC10" s="120">
        <f>AB12*2</f>
        <v>0.66004799999999997</v>
      </c>
      <c r="AD10" s="59" t="s">
        <v>38</v>
      </c>
      <c r="AE10" s="133">
        <f>AE9*206.265 / AE7</f>
        <v>0.33002399999999998</v>
      </c>
      <c r="AF10" s="120">
        <f>AE12*2</f>
        <v>0.66004799999999997</v>
      </c>
    </row>
    <row r="11" spans="1:32" ht="15.5" x14ac:dyDescent="0.35">
      <c r="A11" s="69" t="s">
        <v>362</v>
      </c>
      <c r="B11" t="s">
        <v>357</v>
      </c>
      <c r="C11" s="58" t="s">
        <v>365</v>
      </c>
      <c r="D11" s="60">
        <v>1</v>
      </c>
      <c r="E11" s="138" t="s">
        <v>378</v>
      </c>
      <c r="F11" s="58" t="s">
        <v>365</v>
      </c>
      <c r="G11" s="60">
        <v>1</v>
      </c>
      <c r="H11" s="138" t="s">
        <v>378</v>
      </c>
      <c r="I11" s="58" t="s">
        <v>365</v>
      </c>
      <c r="J11" s="60">
        <v>1</v>
      </c>
      <c r="K11" s="138" t="s">
        <v>378</v>
      </c>
      <c r="L11" s="58" t="s">
        <v>365</v>
      </c>
      <c r="M11" s="60">
        <v>1</v>
      </c>
      <c r="N11" s="138" t="s">
        <v>378</v>
      </c>
      <c r="O11" s="58" t="s">
        <v>365</v>
      </c>
      <c r="P11" s="60">
        <v>1</v>
      </c>
      <c r="Q11" s="138" t="s">
        <v>378</v>
      </c>
      <c r="R11" s="58" t="s">
        <v>365</v>
      </c>
      <c r="S11" s="60">
        <v>1</v>
      </c>
      <c r="T11" s="138" t="s">
        <v>378</v>
      </c>
      <c r="U11" s="58" t="s">
        <v>365</v>
      </c>
      <c r="V11" s="60">
        <v>1</v>
      </c>
      <c r="W11" s="138" t="s">
        <v>378</v>
      </c>
      <c r="X11" s="58" t="s">
        <v>365</v>
      </c>
      <c r="Y11" s="60">
        <v>1</v>
      </c>
      <c r="Z11" s="138" t="s">
        <v>378</v>
      </c>
      <c r="AA11" s="58" t="s">
        <v>365</v>
      </c>
      <c r="AB11" s="60">
        <v>1</v>
      </c>
      <c r="AC11" s="138" t="s">
        <v>378</v>
      </c>
      <c r="AD11" s="58" t="s">
        <v>365</v>
      </c>
      <c r="AE11" s="60">
        <v>1</v>
      </c>
      <c r="AF11" s="138" t="s">
        <v>378</v>
      </c>
    </row>
    <row r="12" spans="1:32" ht="15.5" x14ac:dyDescent="0.35">
      <c r="A12" s="70" t="s">
        <v>363</v>
      </c>
      <c r="B12" t="s">
        <v>364</v>
      </c>
      <c r="C12" s="58" t="s">
        <v>344</v>
      </c>
      <c r="D12" s="133">
        <f>D10*D11</f>
        <v>0.33002399999999998</v>
      </c>
      <c r="E12" s="120">
        <f>E6/E10</f>
        <v>0.74785018858718721</v>
      </c>
      <c r="F12" s="58" t="s">
        <v>344</v>
      </c>
      <c r="G12" s="133">
        <f>G10*G11</f>
        <v>0.33002399999999998</v>
      </c>
      <c r="H12" s="120">
        <f>H6/H10</f>
        <v>0.74785018858718721</v>
      </c>
      <c r="I12" s="58" t="s">
        <v>344</v>
      </c>
      <c r="J12" s="133">
        <f>J10*J11</f>
        <v>1.5001090909090908</v>
      </c>
      <c r="K12" s="120">
        <f>K6/K10</f>
        <v>0.16452704148918118</v>
      </c>
      <c r="L12" s="58" t="s">
        <v>344</v>
      </c>
      <c r="M12" s="133">
        <f>M10*M11</f>
        <v>0.33002399999999998</v>
      </c>
      <c r="N12" s="120">
        <f>N6/N10</f>
        <v>0.74785018858718721</v>
      </c>
      <c r="O12" s="58" t="s">
        <v>344</v>
      </c>
      <c r="P12" s="133">
        <f>P10*P11</f>
        <v>0.33002399999999998</v>
      </c>
      <c r="Q12" s="120">
        <f>Q6/Q10</f>
        <v>0.74785018858718721</v>
      </c>
      <c r="R12" s="58" t="s">
        <v>344</v>
      </c>
      <c r="S12" s="133">
        <f>S10*S11</f>
        <v>0.33002399999999998</v>
      </c>
      <c r="T12" s="120">
        <f>T6/T10</f>
        <v>0.74785018858718721</v>
      </c>
      <c r="U12" s="58" t="s">
        <v>344</v>
      </c>
      <c r="V12" s="133">
        <f>V10*V11</f>
        <v>0.33002399999999998</v>
      </c>
      <c r="W12" s="120">
        <f>W6/W10</f>
        <v>0.74785018858718721</v>
      </c>
      <c r="X12" s="58" t="s">
        <v>344</v>
      </c>
      <c r="Y12" s="133">
        <f>Y10*Y11</f>
        <v>0.33002399999999998</v>
      </c>
      <c r="Z12" s="120">
        <f>Z6/Z10</f>
        <v>0.74785018858718721</v>
      </c>
      <c r="AA12" s="58" t="s">
        <v>344</v>
      </c>
      <c r="AB12" s="133">
        <f>AB10*AB11</f>
        <v>0.33002399999999998</v>
      </c>
      <c r="AC12" s="120">
        <f>AC6/AC10</f>
        <v>0.74785018858718721</v>
      </c>
      <c r="AD12" s="58" t="s">
        <v>344</v>
      </c>
      <c r="AE12" s="133">
        <f>AE10*AE11</f>
        <v>0.33002399999999998</v>
      </c>
      <c r="AF12" s="120">
        <f>AF6/AF10</f>
        <v>0.74785018858718721</v>
      </c>
    </row>
    <row r="13" spans="1:32" ht="15.5" x14ac:dyDescent="0.35">
      <c r="C13" s="55" t="s">
        <v>370</v>
      </c>
      <c r="D13" s="130">
        <f>$B$6</f>
        <v>146.05000000000001</v>
      </c>
      <c r="E13" s="139" t="s">
        <v>379</v>
      </c>
      <c r="F13" s="55" t="s">
        <v>370</v>
      </c>
      <c r="G13" s="130">
        <f>$B$6</f>
        <v>146.05000000000001</v>
      </c>
      <c r="H13" s="139" t="s">
        <v>379</v>
      </c>
      <c r="I13" s="55" t="s">
        <v>370</v>
      </c>
      <c r="J13" s="130">
        <v>60</v>
      </c>
      <c r="K13" s="139" t="s">
        <v>379</v>
      </c>
      <c r="L13" s="55" t="s">
        <v>370</v>
      </c>
      <c r="M13" s="130">
        <f>$B$6</f>
        <v>146.05000000000001</v>
      </c>
      <c r="N13" s="139" t="s">
        <v>379</v>
      </c>
      <c r="O13" s="55" t="s">
        <v>370</v>
      </c>
      <c r="P13" s="130">
        <f>$B$6</f>
        <v>146.05000000000001</v>
      </c>
      <c r="Q13" s="139" t="s">
        <v>379</v>
      </c>
      <c r="R13" s="55" t="s">
        <v>370</v>
      </c>
      <c r="S13" s="130">
        <f>$B$6</f>
        <v>146.05000000000001</v>
      </c>
      <c r="T13" s="139" t="s">
        <v>379</v>
      </c>
      <c r="U13" s="55" t="s">
        <v>370</v>
      </c>
      <c r="V13" s="130">
        <f>$B$6</f>
        <v>146.05000000000001</v>
      </c>
      <c r="W13" s="139" t="s">
        <v>379</v>
      </c>
      <c r="X13" s="55" t="s">
        <v>370</v>
      </c>
      <c r="Y13" s="130">
        <f>$B$6</f>
        <v>146.05000000000001</v>
      </c>
      <c r="Z13" s="139" t="s">
        <v>379</v>
      </c>
      <c r="AA13" s="55" t="s">
        <v>370</v>
      </c>
      <c r="AB13" s="130">
        <f>$B$6</f>
        <v>146.05000000000001</v>
      </c>
      <c r="AC13" s="139" t="s">
        <v>379</v>
      </c>
      <c r="AD13" s="55" t="s">
        <v>370</v>
      </c>
      <c r="AE13" s="130">
        <f>$B$6</f>
        <v>146.05000000000001</v>
      </c>
      <c r="AF13" s="139" t="s">
        <v>379</v>
      </c>
    </row>
    <row r="14" spans="1:32" ht="16" thickBot="1" x14ac:dyDescent="0.4">
      <c r="A14" s="71" t="s">
        <v>366</v>
      </c>
      <c r="C14" s="55" t="s">
        <v>45</v>
      </c>
      <c r="D14" s="60">
        <v>1</v>
      </c>
      <c r="E14" s="121">
        <f>MAX(E10,E8,E6)</f>
        <v>0.66004799999999997</v>
      </c>
      <c r="F14" s="55" t="s">
        <v>45</v>
      </c>
      <c r="G14" s="60">
        <v>1</v>
      </c>
      <c r="H14" s="121">
        <f>MAX(H10,H8,H6)</f>
        <v>0.66004799999999997</v>
      </c>
      <c r="I14" s="55" t="s">
        <v>45</v>
      </c>
      <c r="J14" s="60">
        <v>1</v>
      </c>
      <c r="K14" s="121">
        <f>MAX(K10,K8,K6)</f>
        <v>3.0002181818181817</v>
      </c>
      <c r="L14" s="55" t="s">
        <v>45</v>
      </c>
      <c r="M14" s="60">
        <v>1</v>
      </c>
      <c r="N14" s="121">
        <f>MAX(N10,N8,N6)</f>
        <v>0.66004799999999997</v>
      </c>
      <c r="O14" s="55" t="s">
        <v>45</v>
      </c>
      <c r="P14" s="60">
        <v>1</v>
      </c>
      <c r="Q14" s="121">
        <f>MAX(Q10,Q8,Q6)</f>
        <v>0.66004799999999997</v>
      </c>
      <c r="R14" s="55" t="s">
        <v>45</v>
      </c>
      <c r="S14" s="60">
        <v>1</v>
      </c>
      <c r="T14" s="121">
        <f>MAX(T10,T8,T6)</f>
        <v>0.66004799999999997</v>
      </c>
      <c r="U14" s="55" t="s">
        <v>45</v>
      </c>
      <c r="V14" s="60">
        <v>1</v>
      </c>
      <c r="W14" s="121">
        <f>MAX(W10,W8,W6)</f>
        <v>0.66004799999999997</v>
      </c>
      <c r="X14" s="55" t="s">
        <v>45</v>
      </c>
      <c r="Y14" s="60">
        <v>1</v>
      </c>
      <c r="Z14" s="121">
        <f>MAX(Z10,Z8,Z6)</f>
        <v>0.66004799999999997</v>
      </c>
      <c r="AA14" s="55" t="s">
        <v>45</v>
      </c>
      <c r="AB14" s="60">
        <v>1</v>
      </c>
      <c r="AC14" s="121">
        <f>MAX(AC10,AC8,AC6)</f>
        <v>0.66004799999999997</v>
      </c>
      <c r="AD14" s="55" t="s">
        <v>45</v>
      </c>
      <c r="AE14" s="60">
        <v>1</v>
      </c>
      <c r="AF14" s="121">
        <f>MAX(AF10,AF8,AF6)</f>
        <v>0.66004799999999997</v>
      </c>
    </row>
    <row r="15" spans="1:32" ht="15.5" x14ac:dyDescent="0.35">
      <c r="A15" s="71" t="s">
        <v>368</v>
      </c>
      <c r="C15" s="55" t="s">
        <v>371</v>
      </c>
      <c r="D15" s="134">
        <f>D13+D14-E37</f>
        <v>-1.75</v>
      </c>
      <c r="E15" s="54"/>
      <c r="F15" s="55" t="s">
        <v>371</v>
      </c>
      <c r="G15" s="134">
        <f>G13+G14-H37</f>
        <v>0.55000000000001137</v>
      </c>
      <c r="H15" s="54"/>
      <c r="I15" s="55" t="s">
        <v>371</v>
      </c>
      <c r="J15" s="134">
        <f>J13+J14-K37</f>
        <v>0</v>
      </c>
      <c r="K15" s="54"/>
      <c r="L15" s="55" t="s">
        <v>371</v>
      </c>
      <c r="M15" s="134">
        <f>M13+M14-N37</f>
        <v>147.05000000000001</v>
      </c>
      <c r="N15" s="54"/>
      <c r="O15" s="55" t="s">
        <v>371</v>
      </c>
      <c r="P15" s="134">
        <f>P13+P14-Q37</f>
        <v>147.05000000000001</v>
      </c>
      <c r="Q15" s="54"/>
      <c r="R15" s="55" t="s">
        <v>371</v>
      </c>
      <c r="S15" s="134">
        <f>S13+S14-T37</f>
        <v>147.05000000000001</v>
      </c>
      <c r="T15" s="54"/>
      <c r="U15" s="55" t="s">
        <v>371</v>
      </c>
      <c r="V15" s="134">
        <f>V13+V14-W37</f>
        <v>147.05000000000001</v>
      </c>
      <c r="W15" s="54"/>
      <c r="X15" s="55" t="s">
        <v>371</v>
      </c>
      <c r="Y15" s="134">
        <f>Y13+Y14-Z37</f>
        <v>147.05000000000001</v>
      </c>
      <c r="Z15" s="54"/>
      <c r="AA15" s="55" t="s">
        <v>371</v>
      </c>
      <c r="AB15" s="134">
        <f>AB13+AB14-AC37</f>
        <v>147.05000000000001</v>
      </c>
      <c r="AC15" s="54"/>
      <c r="AD15" s="55" t="s">
        <v>371</v>
      </c>
      <c r="AE15" s="134">
        <f>AE13+AE14-AF37</f>
        <v>147.05000000000001</v>
      </c>
      <c r="AF15" s="54"/>
    </row>
    <row r="16" spans="1:32" x14ac:dyDescent="0.35">
      <c r="A16" t="s">
        <v>372</v>
      </c>
      <c r="C16" s="128" t="s">
        <v>48</v>
      </c>
      <c r="D16" s="129"/>
      <c r="E16" s="51" t="s">
        <v>49</v>
      </c>
      <c r="F16" s="128" t="s">
        <v>48</v>
      </c>
      <c r="G16" s="129"/>
      <c r="H16" s="51" t="s">
        <v>49</v>
      </c>
      <c r="I16" s="128" t="s">
        <v>48</v>
      </c>
      <c r="J16" s="129"/>
      <c r="K16" s="51" t="s">
        <v>49</v>
      </c>
      <c r="L16" s="128" t="s">
        <v>48</v>
      </c>
      <c r="M16" s="129"/>
      <c r="N16" s="51" t="s">
        <v>49</v>
      </c>
      <c r="O16" s="128" t="s">
        <v>48</v>
      </c>
      <c r="P16" s="129"/>
      <c r="Q16" s="51" t="s">
        <v>49</v>
      </c>
      <c r="R16" s="128" t="s">
        <v>48</v>
      </c>
      <c r="S16" s="129"/>
      <c r="T16" s="51" t="s">
        <v>49</v>
      </c>
      <c r="U16" s="128" t="s">
        <v>48</v>
      </c>
      <c r="V16" s="129"/>
      <c r="W16" s="51" t="s">
        <v>49</v>
      </c>
      <c r="X16" s="128" t="s">
        <v>48</v>
      </c>
      <c r="Y16" s="129"/>
      <c r="Z16" s="51" t="s">
        <v>49</v>
      </c>
      <c r="AA16" s="128" t="s">
        <v>48</v>
      </c>
      <c r="AB16" s="129"/>
      <c r="AC16" s="51" t="s">
        <v>49</v>
      </c>
      <c r="AD16" s="128" t="s">
        <v>48</v>
      </c>
      <c r="AE16" s="129"/>
      <c r="AF16" s="51" t="s">
        <v>49</v>
      </c>
    </row>
    <row r="17" spans="3:32" x14ac:dyDescent="0.35">
      <c r="C17" s="141" t="s">
        <v>51</v>
      </c>
      <c r="D17" s="142"/>
      <c r="E17" s="122">
        <f t="shared" ref="E17:E36" si="0">_xlfn.XLOOKUP(C17,Drop_Down_Name,Optical_Length__mm,"")</f>
        <v>38</v>
      </c>
      <c r="F17" s="79" t="s">
        <v>52</v>
      </c>
      <c r="G17" s="80"/>
      <c r="H17" s="122">
        <f t="shared" ref="H17:H36" si="1">_xlfn.XLOOKUP(F17,Drop_Down_Name,Optical_Length__mm,"")</f>
        <v>0</v>
      </c>
      <c r="I17" s="81" t="s">
        <v>310</v>
      </c>
      <c r="J17" s="82"/>
      <c r="K17" s="122">
        <f t="shared" ref="K17:K36" si="2">_xlfn.XLOOKUP(I17,Drop_Down_Name,Optical_Length__mm,"")</f>
        <v>0</v>
      </c>
      <c r="L17" s="79"/>
      <c r="M17" s="80"/>
      <c r="N17" s="122">
        <f t="shared" ref="N17:N36" si="3">_xlfn.XLOOKUP(L17,Drop_Down_Name,Optical_Length__mm,"")</f>
        <v>0</v>
      </c>
      <c r="O17" s="79"/>
      <c r="P17" s="80"/>
      <c r="Q17" s="122">
        <f t="shared" ref="Q17:Q36" si="4">_xlfn.XLOOKUP(O17,Drop_Down_Name,Optical_Length__mm,"")</f>
        <v>0</v>
      </c>
      <c r="R17" s="79"/>
      <c r="S17" s="80"/>
      <c r="T17" s="122">
        <f t="shared" ref="T17:T36" si="5">_xlfn.XLOOKUP(R17,Drop_Down_Name,Optical_Length__mm,"")</f>
        <v>0</v>
      </c>
      <c r="U17" s="79"/>
      <c r="V17" s="80"/>
      <c r="W17" s="122">
        <f t="shared" ref="W17:W36" si="6">_xlfn.XLOOKUP(U17,Drop_Down_Name,Optical_Length__mm,"")</f>
        <v>0</v>
      </c>
      <c r="X17" s="79"/>
      <c r="Y17" s="80"/>
      <c r="Z17" s="122">
        <f t="shared" ref="Z17:Z36" si="7">_xlfn.XLOOKUP(X17,Drop_Down_Name,Optical_Length__mm,"")</f>
        <v>0</v>
      </c>
      <c r="AA17" s="79"/>
      <c r="AB17" s="80"/>
      <c r="AC17" s="122">
        <f t="shared" ref="AC17:AC36" si="8">_xlfn.XLOOKUP(AA17,Drop_Down_Name,Optical_Length__mm,"")</f>
        <v>0</v>
      </c>
      <c r="AD17" s="79"/>
      <c r="AE17" s="80"/>
      <c r="AF17" s="122">
        <f t="shared" ref="AF17:AF36" si="9">_xlfn.XLOOKUP(AD17,Drop_Down_Name,Optical_Length__mm,"")</f>
        <v>0</v>
      </c>
    </row>
    <row r="18" spans="3:32" x14ac:dyDescent="0.35">
      <c r="C18" s="141" t="s">
        <v>56</v>
      </c>
      <c r="D18" s="142"/>
      <c r="E18" s="122">
        <f t="shared" si="0"/>
        <v>33</v>
      </c>
      <c r="F18" s="79" t="s">
        <v>51</v>
      </c>
      <c r="G18" s="80"/>
      <c r="H18" s="122">
        <f t="shared" si="1"/>
        <v>38</v>
      </c>
      <c r="I18" s="81" t="s">
        <v>311</v>
      </c>
      <c r="J18" s="82"/>
      <c r="K18" s="122">
        <f t="shared" si="2"/>
        <v>17.5</v>
      </c>
      <c r="L18" s="79"/>
      <c r="M18" s="80"/>
      <c r="N18" s="122">
        <f t="shared" si="3"/>
        <v>0</v>
      </c>
      <c r="O18" s="79"/>
      <c r="P18" s="80"/>
      <c r="Q18" s="122">
        <f t="shared" si="4"/>
        <v>0</v>
      </c>
      <c r="R18" s="79"/>
      <c r="S18" s="80"/>
      <c r="T18" s="122">
        <f t="shared" si="5"/>
        <v>0</v>
      </c>
      <c r="U18" s="79"/>
      <c r="V18" s="80"/>
      <c r="W18" s="122">
        <f t="shared" si="6"/>
        <v>0</v>
      </c>
      <c r="X18" s="79"/>
      <c r="Y18" s="80"/>
      <c r="Z18" s="122">
        <f t="shared" si="7"/>
        <v>0</v>
      </c>
      <c r="AA18" s="79"/>
      <c r="AB18" s="80"/>
      <c r="AC18" s="122">
        <f t="shared" si="8"/>
        <v>0</v>
      </c>
      <c r="AD18" s="79"/>
      <c r="AE18" s="80"/>
      <c r="AF18" s="122">
        <f t="shared" si="9"/>
        <v>0</v>
      </c>
    </row>
    <row r="19" spans="3:32" x14ac:dyDescent="0.35">
      <c r="C19" s="141"/>
      <c r="D19" s="142"/>
      <c r="E19" s="122">
        <f t="shared" si="0"/>
        <v>0</v>
      </c>
      <c r="F19" s="79" t="s">
        <v>56</v>
      </c>
      <c r="G19" s="80"/>
      <c r="H19" s="122">
        <f t="shared" si="1"/>
        <v>33</v>
      </c>
      <c r="I19" s="81" t="s">
        <v>313</v>
      </c>
      <c r="J19" s="82"/>
      <c r="K19" s="122">
        <f t="shared" si="2"/>
        <v>9</v>
      </c>
      <c r="L19" s="79"/>
      <c r="M19" s="80"/>
      <c r="N19" s="122">
        <f t="shared" si="3"/>
        <v>0</v>
      </c>
      <c r="O19" s="79"/>
      <c r="P19" s="80"/>
      <c r="Q19" s="122">
        <f t="shared" si="4"/>
        <v>0</v>
      </c>
      <c r="R19" s="79"/>
      <c r="S19" s="80"/>
      <c r="T19" s="122">
        <f t="shared" si="5"/>
        <v>0</v>
      </c>
      <c r="U19" s="79"/>
      <c r="V19" s="80"/>
      <c r="W19" s="122">
        <f t="shared" si="6"/>
        <v>0</v>
      </c>
      <c r="X19" s="79"/>
      <c r="Y19" s="80"/>
      <c r="Z19" s="122">
        <f t="shared" si="7"/>
        <v>0</v>
      </c>
      <c r="AA19" s="79"/>
      <c r="AB19" s="80"/>
      <c r="AC19" s="122">
        <f t="shared" si="8"/>
        <v>0</v>
      </c>
      <c r="AD19" s="79"/>
      <c r="AE19" s="80"/>
      <c r="AF19" s="122">
        <f t="shared" si="9"/>
        <v>0</v>
      </c>
    </row>
    <row r="20" spans="3:32" x14ac:dyDescent="0.35">
      <c r="C20" s="141" t="s">
        <v>59</v>
      </c>
      <c r="D20" s="142"/>
      <c r="E20" s="122">
        <f t="shared" si="0"/>
        <v>17.3</v>
      </c>
      <c r="F20" s="79" t="s">
        <v>64</v>
      </c>
      <c r="G20" s="80"/>
      <c r="H20" s="122">
        <f t="shared" si="1"/>
        <v>20</v>
      </c>
      <c r="I20" s="81" t="s">
        <v>314</v>
      </c>
      <c r="J20" s="82"/>
      <c r="K20" s="122">
        <f t="shared" si="2"/>
        <v>16.5</v>
      </c>
      <c r="L20" s="81"/>
      <c r="M20" s="82"/>
      <c r="N20" s="122">
        <f t="shared" si="3"/>
        <v>0</v>
      </c>
      <c r="O20" s="81"/>
      <c r="P20" s="82"/>
      <c r="Q20" s="122">
        <f t="shared" si="4"/>
        <v>0</v>
      </c>
      <c r="R20" s="81"/>
      <c r="S20" s="82"/>
      <c r="T20" s="122">
        <f t="shared" si="5"/>
        <v>0</v>
      </c>
      <c r="U20" s="81"/>
      <c r="V20" s="82"/>
      <c r="W20" s="122">
        <f t="shared" si="6"/>
        <v>0</v>
      </c>
      <c r="X20" s="81"/>
      <c r="Y20" s="82"/>
      <c r="Z20" s="122">
        <f t="shared" si="7"/>
        <v>0</v>
      </c>
      <c r="AA20" s="81"/>
      <c r="AB20" s="82"/>
      <c r="AC20" s="122">
        <f t="shared" si="8"/>
        <v>0</v>
      </c>
      <c r="AD20" s="81"/>
      <c r="AE20" s="82"/>
      <c r="AF20" s="122">
        <f t="shared" si="9"/>
        <v>0</v>
      </c>
    </row>
    <row r="21" spans="3:32" x14ac:dyDescent="0.35">
      <c r="C21" s="141"/>
      <c r="D21" s="142"/>
      <c r="E21" s="122">
        <f t="shared" si="0"/>
        <v>0</v>
      </c>
      <c r="F21" s="79"/>
      <c r="G21" s="80"/>
      <c r="H21" s="122">
        <f t="shared" si="1"/>
        <v>0</v>
      </c>
      <c r="I21" s="81"/>
      <c r="J21" s="82"/>
      <c r="K21" s="122">
        <f t="shared" si="2"/>
        <v>0</v>
      </c>
      <c r="L21" s="81"/>
      <c r="M21" s="82"/>
      <c r="N21" s="122">
        <f t="shared" si="3"/>
        <v>0</v>
      </c>
      <c r="O21" s="81"/>
      <c r="P21" s="82"/>
      <c r="Q21" s="122">
        <f t="shared" si="4"/>
        <v>0</v>
      </c>
      <c r="R21" s="81"/>
      <c r="S21" s="82"/>
      <c r="T21" s="122">
        <f t="shared" si="5"/>
        <v>0</v>
      </c>
      <c r="U21" s="81"/>
      <c r="V21" s="82"/>
      <c r="W21" s="122">
        <f t="shared" si="6"/>
        <v>0</v>
      </c>
      <c r="X21" s="81"/>
      <c r="Y21" s="82"/>
      <c r="Z21" s="122">
        <f t="shared" si="7"/>
        <v>0</v>
      </c>
      <c r="AA21" s="81"/>
      <c r="AB21" s="82"/>
      <c r="AC21" s="122">
        <f t="shared" si="8"/>
        <v>0</v>
      </c>
      <c r="AD21" s="81"/>
      <c r="AE21" s="82"/>
      <c r="AF21" s="122">
        <f t="shared" si="9"/>
        <v>0</v>
      </c>
    </row>
    <row r="22" spans="3:32" x14ac:dyDescent="0.35">
      <c r="C22" s="141" t="s">
        <v>71</v>
      </c>
      <c r="D22" s="142"/>
      <c r="E22" s="122">
        <f t="shared" si="0"/>
        <v>18</v>
      </c>
      <c r="F22" s="79" t="s">
        <v>71</v>
      </c>
      <c r="G22" s="80"/>
      <c r="H22" s="122">
        <f t="shared" si="1"/>
        <v>18</v>
      </c>
      <c r="I22" s="81"/>
      <c r="J22" s="82"/>
      <c r="K22" s="122">
        <f t="shared" si="2"/>
        <v>0</v>
      </c>
      <c r="L22" s="81"/>
      <c r="M22" s="82"/>
      <c r="N22" s="122">
        <f t="shared" si="3"/>
        <v>0</v>
      </c>
      <c r="O22" s="81"/>
      <c r="P22" s="82"/>
      <c r="Q22" s="122">
        <f t="shared" si="4"/>
        <v>0</v>
      </c>
      <c r="R22" s="81"/>
      <c r="S22" s="82"/>
      <c r="T22" s="122">
        <f t="shared" si="5"/>
        <v>0</v>
      </c>
      <c r="U22" s="81"/>
      <c r="V22" s="82"/>
      <c r="W22" s="122">
        <f t="shared" si="6"/>
        <v>0</v>
      </c>
      <c r="X22" s="81"/>
      <c r="Y22" s="82"/>
      <c r="Z22" s="122">
        <f t="shared" si="7"/>
        <v>0</v>
      </c>
      <c r="AA22" s="81"/>
      <c r="AB22" s="82"/>
      <c r="AC22" s="122">
        <f t="shared" si="8"/>
        <v>0</v>
      </c>
      <c r="AD22" s="81"/>
      <c r="AE22" s="82"/>
      <c r="AF22" s="122">
        <f t="shared" si="9"/>
        <v>0</v>
      </c>
    </row>
    <row r="23" spans="3:32" x14ac:dyDescent="0.35">
      <c r="C23" s="143"/>
      <c r="D23" s="142"/>
      <c r="E23" s="122">
        <f t="shared" si="0"/>
        <v>0</v>
      </c>
      <c r="F23" s="81"/>
      <c r="G23" s="82"/>
      <c r="H23" s="122">
        <f t="shared" si="1"/>
        <v>0</v>
      </c>
      <c r="I23" s="81"/>
      <c r="J23" s="82"/>
      <c r="K23" s="122">
        <f t="shared" si="2"/>
        <v>0</v>
      </c>
      <c r="L23" s="81"/>
      <c r="M23" s="82"/>
      <c r="N23" s="122">
        <f t="shared" si="3"/>
        <v>0</v>
      </c>
      <c r="O23" s="81"/>
      <c r="P23" s="82"/>
      <c r="Q23" s="122">
        <f t="shared" si="4"/>
        <v>0</v>
      </c>
      <c r="R23" s="81"/>
      <c r="S23" s="82"/>
      <c r="T23" s="122">
        <f t="shared" si="5"/>
        <v>0</v>
      </c>
      <c r="U23" s="81"/>
      <c r="V23" s="82"/>
      <c r="W23" s="122">
        <f t="shared" si="6"/>
        <v>0</v>
      </c>
      <c r="X23" s="81"/>
      <c r="Y23" s="82"/>
      <c r="Z23" s="122">
        <f t="shared" si="7"/>
        <v>0</v>
      </c>
      <c r="AA23" s="81"/>
      <c r="AB23" s="82"/>
      <c r="AC23" s="122">
        <f t="shared" si="8"/>
        <v>0</v>
      </c>
      <c r="AD23" s="81"/>
      <c r="AE23" s="82"/>
      <c r="AF23" s="122">
        <f t="shared" si="9"/>
        <v>0</v>
      </c>
    </row>
    <row r="24" spans="3:32" x14ac:dyDescent="0.35">
      <c r="C24" s="143"/>
      <c r="D24" s="142"/>
      <c r="E24" s="122">
        <f t="shared" si="0"/>
        <v>0</v>
      </c>
      <c r="F24" s="81"/>
      <c r="G24" s="82"/>
      <c r="H24" s="122">
        <f t="shared" si="1"/>
        <v>0</v>
      </c>
      <c r="I24" s="81"/>
      <c r="J24" s="82"/>
      <c r="K24" s="122">
        <f t="shared" si="2"/>
        <v>0</v>
      </c>
      <c r="L24" s="81"/>
      <c r="M24" s="82"/>
      <c r="N24" s="122">
        <f t="shared" si="3"/>
        <v>0</v>
      </c>
      <c r="O24" s="81"/>
      <c r="P24" s="82"/>
      <c r="Q24" s="122">
        <f t="shared" si="4"/>
        <v>0</v>
      </c>
      <c r="R24" s="81"/>
      <c r="S24" s="82"/>
      <c r="T24" s="122">
        <f t="shared" si="5"/>
        <v>0</v>
      </c>
      <c r="U24" s="81"/>
      <c r="V24" s="82"/>
      <c r="W24" s="122">
        <f t="shared" si="6"/>
        <v>0</v>
      </c>
      <c r="X24" s="81"/>
      <c r="Y24" s="82"/>
      <c r="Z24" s="122">
        <f t="shared" si="7"/>
        <v>0</v>
      </c>
      <c r="AA24" s="81"/>
      <c r="AB24" s="82"/>
      <c r="AC24" s="122">
        <f t="shared" si="8"/>
        <v>0</v>
      </c>
      <c r="AD24" s="81"/>
      <c r="AE24" s="82"/>
      <c r="AF24" s="122">
        <f t="shared" si="9"/>
        <v>0</v>
      </c>
    </row>
    <row r="25" spans="3:32" x14ac:dyDescent="0.35">
      <c r="C25" s="141" t="s">
        <v>74</v>
      </c>
      <c r="D25" s="144"/>
      <c r="E25" s="122">
        <f t="shared" si="0"/>
        <v>2</v>
      </c>
      <c r="F25" s="81"/>
      <c r="G25" s="82"/>
      <c r="H25" s="122">
        <f t="shared" si="1"/>
        <v>0</v>
      </c>
      <c r="I25" s="81"/>
      <c r="J25" s="82"/>
      <c r="K25" s="122">
        <f t="shared" si="2"/>
        <v>0</v>
      </c>
      <c r="L25" s="81"/>
      <c r="M25" s="82"/>
      <c r="N25" s="122">
        <f t="shared" si="3"/>
        <v>0</v>
      </c>
      <c r="O25" s="81"/>
      <c r="P25" s="82"/>
      <c r="Q25" s="122">
        <f t="shared" si="4"/>
        <v>0</v>
      </c>
      <c r="R25" s="81"/>
      <c r="S25" s="82"/>
      <c r="T25" s="122">
        <f t="shared" si="5"/>
        <v>0</v>
      </c>
      <c r="U25" s="81"/>
      <c r="V25" s="82"/>
      <c r="W25" s="122">
        <f t="shared" si="6"/>
        <v>0</v>
      </c>
      <c r="X25" s="81"/>
      <c r="Y25" s="82"/>
      <c r="Z25" s="122">
        <f t="shared" si="7"/>
        <v>0</v>
      </c>
      <c r="AA25" s="81"/>
      <c r="AB25" s="82"/>
      <c r="AC25" s="122">
        <f t="shared" si="8"/>
        <v>0</v>
      </c>
      <c r="AD25" s="81"/>
      <c r="AE25" s="82"/>
      <c r="AF25" s="122">
        <f t="shared" si="9"/>
        <v>0</v>
      </c>
    </row>
    <row r="26" spans="3:32" x14ac:dyDescent="0.35">
      <c r="C26" s="141" t="s">
        <v>77</v>
      </c>
      <c r="D26" s="144"/>
      <c r="E26" s="122">
        <f t="shared" si="0"/>
        <v>20</v>
      </c>
      <c r="F26" s="81"/>
      <c r="G26" s="82"/>
      <c r="H26" s="122">
        <f t="shared" si="1"/>
        <v>0</v>
      </c>
      <c r="I26" s="81"/>
      <c r="J26" s="82"/>
      <c r="K26" s="122">
        <f t="shared" si="2"/>
        <v>0</v>
      </c>
      <c r="L26" s="81"/>
      <c r="M26" s="82"/>
      <c r="N26" s="122">
        <f t="shared" si="3"/>
        <v>0</v>
      </c>
      <c r="O26" s="81"/>
      <c r="P26" s="82"/>
      <c r="Q26" s="122">
        <f t="shared" si="4"/>
        <v>0</v>
      </c>
      <c r="R26" s="81"/>
      <c r="S26" s="82"/>
      <c r="T26" s="122">
        <f t="shared" si="5"/>
        <v>0</v>
      </c>
      <c r="U26" s="81"/>
      <c r="V26" s="82"/>
      <c r="W26" s="122">
        <f t="shared" si="6"/>
        <v>0</v>
      </c>
      <c r="X26" s="81"/>
      <c r="Y26" s="82"/>
      <c r="Z26" s="122">
        <f t="shared" si="7"/>
        <v>0</v>
      </c>
      <c r="AA26" s="81"/>
      <c r="AB26" s="82"/>
      <c r="AC26" s="122">
        <f t="shared" si="8"/>
        <v>0</v>
      </c>
      <c r="AD26" s="81"/>
      <c r="AE26" s="82"/>
      <c r="AF26" s="122">
        <f t="shared" si="9"/>
        <v>0</v>
      </c>
    </row>
    <row r="27" spans="3:32" x14ac:dyDescent="0.35">
      <c r="C27" s="141" t="s">
        <v>82</v>
      </c>
      <c r="D27" s="142"/>
      <c r="E27" s="122">
        <f t="shared" si="0"/>
        <v>2</v>
      </c>
      <c r="F27" s="81"/>
      <c r="G27" s="82"/>
      <c r="H27" s="122">
        <f t="shared" si="1"/>
        <v>0</v>
      </c>
      <c r="I27" s="81"/>
      <c r="J27" s="82"/>
      <c r="K27" s="122">
        <f t="shared" si="2"/>
        <v>0</v>
      </c>
      <c r="L27" s="81"/>
      <c r="M27" s="82"/>
      <c r="N27" s="122">
        <f t="shared" si="3"/>
        <v>0</v>
      </c>
      <c r="O27" s="81"/>
      <c r="P27" s="82"/>
      <c r="Q27" s="122">
        <f t="shared" si="4"/>
        <v>0</v>
      </c>
      <c r="R27" s="81"/>
      <c r="S27" s="82"/>
      <c r="T27" s="122">
        <f t="shared" si="5"/>
        <v>0</v>
      </c>
      <c r="U27" s="81"/>
      <c r="V27" s="82"/>
      <c r="W27" s="122">
        <f t="shared" si="6"/>
        <v>0</v>
      </c>
      <c r="X27" s="81"/>
      <c r="Y27" s="82"/>
      <c r="Z27" s="122">
        <f t="shared" si="7"/>
        <v>0</v>
      </c>
      <c r="AA27" s="81"/>
      <c r="AB27" s="82"/>
      <c r="AC27" s="122">
        <f t="shared" si="8"/>
        <v>0</v>
      </c>
      <c r="AD27" s="81"/>
      <c r="AE27" s="82"/>
      <c r="AF27" s="122">
        <f t="shared" si="9"/>
        <v>0</v>
      </c>
    </row>
    <row r="28" spans="3:32" x14ac:dyDescent="0.35">
      <c r="C28" s="141" t="s">
        <v>84</v>
      </c>
      <c r="D28" s="144"/>
      <c r="E28" s="122">
        <f t="shared" si="0"/>
        <v>1</v>
      </c>
      <c r="F28" s="81"/>
      <c r="G28" s="82"/>
      <c r="H28" s="122">
        <f t="shared" si="1"/>
        <v>0</v>
      </c>
      <c r="I28" s="81"/>
      <c r="J28" s="82"/>
      <c r="K28" s="122">
        <f t="shared" si="2"/>
        <v>0</v>
      </c>
      <c r="L28" s="81"/>
      <c r="M28" s="82"/>
      <c r="N28" s="122">
        <f t="shared" si="3"/>
        <v>0</v>
      </c>
      <c r="O28" s="81"/>
      <c r="P28" s="82"/>
      <c r="Q28" s="122">
        <f t="shared" si="4"/>
        <v>0</v>
      </c>
      <c r="R28" s="81"/>
      <c r="S28" s="82"/>
      <c r="T28" s="122">
        <f t="shared" si="5"/>
        <v>0</v>
      </c>
      <c r="U28" s="81"/>
      <c r="V28" s="82"/>
      <c r="W28" s="122">
        <f t="shared" si="6"/>
        <v>0</v>
      </c>
      <c r="X28" s="81"/>
      <c r="Y28" s="82"/>
      <c r="Z28" s="122">
        <f t="shared" si="7"/>
        <v>0</v>
      </c>
      <c r="AA28" s="81"/>
      <c r="AB28" s="82"/>
      <c r="AC28" s="122">
        <f t="shared" si="8"/>
        <v>0</v>
      </c>
      <c r="AD28" s="81"/>
      <c r="AE28" s="82"/>
      <c r="AF28" s="122">
        <f t="shared" si="9"/>
        <v>0</v>
      </c>
    </row>
    <row r="29" spans="3:32" x14ac:dyDescent="0.35">
      <c r="C29" s="141" t="s">
        <v>88</v>
      </c>
      <c r="D29" s="144"/>
      <c r="E29" s="122">
        <f t="shared" si="0"/>
        <v>5</v>
      </c>
      <c r="F29" s="81"/>
      <c r="G29" s="82"/>
      <c r="H29" s="122">
        <f t="shared" si="1"/>
        <v>0</v>
      </c>
      <c r="I29" s="81"/>
      <c r="J29" s="82"/>
      <c r="K29" s="122">
        <f t="shared" si="2"/>
        <v>0</v>
      </c>
      <c r="L29" s="81"/>
      <c r="M29" s="82"/>
      <c r="N29" s="122">
        <f t="shared" si="3"/>
        <v>0</v>
      </c>
      <c r="O29" s="81"/>
      <c r="P29" s="82"/>
      <c r="Q29" s="122">
        <f t="shared" si="4"/>
        <v>0</v>
      </c>
      <c r="R29" s="81"/>
      <c r="S29" s="82"/>
      <c r="T29" s="122">
        <f t="shared" si="5"/>
        <v>0</v>
      </c>
      <c r="U29" s="81"/>
      <c r="V29" s="82"/>
      <c r="W29" s="122">
        <f t="shared" si="6"/>
        <v>0</v>
      </c>
      <c r="X29" s="81"/>
      <c r="Y29" s="82"/>
      <c r="Z29" s="122">
        <f t="shared" si="7"/>
        <v>0</v>
      </c>
      <c r="AA29" s="81"/>
      <c r="AB29" s="82"/>
      <c r="AC29" s="122">
        <f t="shared" si="8"/>
        <v>0</v>
      </c>
      <c r="AD29" s="81"/>
      <c r="AE29" s="82"/>
      <c r="AF29" s="122">
        <f t="shared" si="9"/>
        <v>0</v>
      </c>
    </row>
    <row r="30" spans="3:32" x14ac:dyDescent="0.35">
      <c r="C30" s="141" t="s">
        <v>91</v>
      </c>
      <c r="D30" s="144"/>
      <c r="E30" s="122">
        <f t="shared" si="0"/>
        <v>12.5</v>
      </c>
      <c r="F30" s="81"/>
      <c r="G30" s="82"/>
      <c r="H30" s="122">
        <f t="shared" si="1"/>
        <v>0</v>
      </c>
      <c r="I30" s="81"/>
      <c r="J30" s="82"/>
      <c r="K30" s="122">
        <f t="shared" si="2"/>
        <v>0</v>
      </c>
      <c r="L30" s="81"/>
      <c r="M30" s="82"/>
      <c r="N30" s="122">
        <f t="shared" si="3"/>
        <v>0</v>
      </c>
      <c r="O30" s="81"/>
      <c r="P30" s="82"/>
      <c r="Q30" s="122">
        <f t="shared" si="4"/>
        <v>0</v>
      </c>
      <c r="R30" s="81"/>
      <c r="S30" s="82"/>
      <c r="T30" s="122">
        <f t="shared" si="5"/>
        <v>0</v>
      </c>
      <c r="U30" s="81"/>
      <c r="V30" s="82"/>
      <c r="W30" s="122">
        <f t="shared" si="6"/>
        <v>0</v>
      </c>
      <c r="X30" s="81"/>
      <c r="Y30" s="82"/>
      <c r="Z30" s="122">
        <f t="shared" si="7"/>
        <v>0</v>
      </c>
      <c r="AA30" s="81"/>
      <c r="AB30" s="82"/>
      <c r="AC30" s="122">
        <f t="shared" si="8"/>
        <v>0</v>
      </c>
      <c r="AD30" s="81"/>
      <c r="AE30" s="82"/>
      <c r="AF30" s="122">
        <f t="shared" si="9"/>
        <v>0</v>
      </c>
    </row>
    <row r="31" spans="3:32" x14ac:dyDescent="0.35">
      <c r="C31" s="141"/>
      <c r="D31" s="144"/>
      <c r="E31" s="122">
        <f t="shared" si="0"/>
        <v>0</v>
      </c>
      <c r="F31" s="81"/>
      <c r="G31" s="82"/>
      <c r="H31" s="122">
        <f t="shared" si="1"/>
        <v>0</v>
      </c>
      <c r="I31" s="81"/>
      <c r="J31" s="82"/>
      <c r="K31" s="122">
        <f t="shared" si="2"/>
        <v>0</v>
      </c>
      <c r="N31" s="122">
        <f t="shared" si="3"/>
        <v>0</v>
      </c>
      <c r="Q31" s="122">
        <f t="shared" si="4"/>
        <v>0</v>
      </c>
      <c r="T31" s="122">
        <f t="shared" si="5"/>
        <v>0</v>
      </c>
      <c r="W31" s="122">
        <f t="shared" si="6"/>
        <v>0</v>
      </c>
      <c r="Z31" s="122">
        <f t="shared" si="7"/>
        <v>0</v>
      </c>
      <c r="AC31" s="122">
        <f t="shared" si="8"/>
        <v>0</v>
      </c>
      <c r="AF31" s="122">
        <f t="shared" si="9"/>
        <v>0</v>
      </c>
    </row>
    <row r="32" spans="3:32" x14ac:dyDescent="0.35">
      <c r="C32" s="141"/>
      <c r="D32" s="142"/>
      <c r="E32" s="122">
        <f t="shared" si="0"/>
        <v>0</v>
      </c>
      <c r="F32" s="81"/>
      <c r="G32" s="82"/>
      <c r="H32" s="122">
        <f t="shared" si="1"/>
        <v>0</v>
      </c>
      <c r="I32" s="81"/>
      <c r="J32" s="82"/>
      <c r="K32" s="122">
        <f t="shared" si="2"/>
        <v>0</v>
      </c>
      <c r="L32" s="79"/>
      <c r="M32" s="80"/>
      <c r="N32" s="122">
        <f t="shared" si="3"/>
        <v>0</v>
      </c>
      <c r="O32" s="79"/>
      <c r="P32" s="80"/>
      <c r="Q32" s="122">
        <f t="shared" si="4"/>
        <v>0</v>
      </c>
      <c r="R32" s="79"/>
      <c r="S32" s="80"/>
      <c r="T32" s="122">
        <f t="shared" si="5"/>
        <v>0</v>
      </c>
      <c r="U32" s="79"/>
      <c r="V32" s="80"/>
      <c r="W32" s="122">
        <f t="shared" si="6"/>
        <v>0</v>
      </c>
      <c r="X32" s="79"/>
      <c r="Y32" s="80"/>
      <c r="Z32" s="122">
        <f t="shared" si="7"/>
        <v>0</v>
      </c>
      <c r="AA32" s="79"/>
      <c r="AB32" s="80"/>
      <c r="AC32" s="122">
        <f t="shared" si="8"/>
        <v>0</v>
      </c>
      <c r="AD32" s="79"/>
      <c r="AE32" s="80"/>
      <c r="AF32" s="122">
        <f t="shared" si="9"/>
        <v>0</v>
      </c>
    </row>
    <row r="33" spans="3:32" x14ac:dyDescent="0.35">
      <c r="C33" s="141"/>
      <c r="D33" s="142"/>
      <c r="E33" s="122">
        <f t="shared" si="0"/>
        <v>0</v>
      </c>
      <c r="F33" s="81"/>
      <c r="G33" s="82"/>
      <c r="H33" s="122">
        <f t="shared" si="1"/>
        <v>0</v>
      </c>
      <c r="I33" s="81"/>
      <c r="J33" s="82"/>
      <c r="K33" s="122">
        <f t="shared" si="2"/>
        <v>0</v>
      </c>
      <c r="L33" s="79"/>
      <c r="M33" s="80"/>
      <c r="N33" s="122">
        <f t="shared" si="3"/>
        <v>0</v>
      </c>
      <c r="O33" s="79"/>
      <c r="P33" s="80"/>
      <c r="Q33" s="122">
        <f t="shared" si="4"/>
        <v>0</v>
      </c>
      <c r="R33" s="79"/>
      <c r="S33" s="80"/>
      <c r="T33" s="122">
        <f t="shared" si="5"/>
        <v>0</v>
      </c>
      <c r="U33" s="79"/>
      <c r="V33" s="80"/>
      <c r="W33" s="122">
        <f t="shared" si="6"/>
        <v>0</v>
      </c>
      <c r="X33" s="79"/>
      <c r="Y33" s="80"/>
      <c r="Z33" s="122">
        <f t="shared" si="7"/>
        <v>0</v>
      </c>
      <c r="AA33" s="79"/>
      <c r="AB33" s="80"/>
      <c r="AC33" s="122">
        <f t="shared" si="8"/>
        <v>0</v>
      </c>
      <c r="AD33" s="79"/>
      <c r="AE33" s="80"/>
      <c r="AF33" s="122">
        <f t="shared" si="9"/>
        <v>0</v>
      </c>
    </row>
    <row r="34" spans="3:32" x14ac:dyDescent="0.35">
      <c r="C34" s="141"/>
      <c r="D34" s="142"/>
      <c r="E34" s="122">
        <f t="shared" si="0"/>
        <v>0</v>
      </c>
      <c r="F34" s="83" t="s">
        <v>77</v>
      </c>
      <c r="G34" s="82"/>
      <c r="H34" s="122">
        <f t="shared" si="1"/>
        <v>20</v>
      </c>
      <c r="I34" s="81" t="s">
        <v>312</v>
      </c>
      <c r="J34" s="82"/>
      <c r="K34" s="122">
        <f t="shared" si="2"/>
        <v>0.5</v>
      </c>
      <c r="L34" s="79"/>
      <c r="M34" s="80"/>
      <c r="N34" s="122">
        <f t="shared" si="3"/>
        <v>0</v>
      </c>
      <c r="O34" s="79"/>
      <c r="P34" s="80"/>
      <c r="Q34" s="122">
        <f t="shared" si="4"/>
        <v>0</v>
      </c>
      <c r="R34" s="79"/>
      <c r="S34" s="80"/>
      <c r="T34" s="122">
        <f t="shared" si="5"/>
        <v>0</v>
      </c>
      <c r="U34" s="79"/>
      <c r="V34" s="80"/>
      <c r="W34" s="122">
        <f t="shared" si="6"/>
        <v>0</v>
      </c>
      <c r="X34" s="79"/>
      <c r="Y34" s="80"/>
      <c r="Z34" s="122">
        <f t="shared" si="7"/>
        <v>0</v>
      </c>
      <c r="AA34" s="79"/>
      <c r="AB34" s="80"/>
      <c r="AC34" s="122">
        <f t="shared" si="8"/>
        <v>0</v>
      </c>
      <c r="AD34" s="79"/>
      <c r="AE34" s="80"/>
      <c r="AF34" s="122">
        <f t="shared" si="9"/>
        <v>0</v>
      </c>
    </row>
    <row r="35" spans="3:32" x14ac:dyDescent="0.35">
      <c r="C35" s="141"/>
      <c r="D35" s="142"/>
      <c r="E35" s="122">
        <f t="shared" si="0"/>
        <v>0</v>
      </c>
      <c r="F35" s="83" t="s">
        <v>88</v>
      </c>
      <c r="G35" s="82"/>
      <c r="H35" s="122">
        <f t="shared" si="1"/>
        <v>5</v>
      </c>
      <c r="I35" s="100" t="s">
        <v>88</v>
      </c>
      <c r="J35" s="80"/>
      <c r="K35" s="122">
        <f t="shared" si="2"/>
        <v>5</v>
      </c>
      <c r="L35" s="79"/>
      <c r="M35" s="80"/>
      <c r="N35" s="122">
        <f t="shared" si="3"/>
        <v>0</v>
      </c>
      <c r="O35" s="79"/>
      <c r="P35" s="80"/>
      <c r="Q35" s="122">
        <f t="shared" si="4"/>
        <v>0</v>
      </c>
      <c r="R35" s="79"/>
      <c r="S35" s="80"/>
      <c r="T35" s="122">
        <f t="shared" si="5"/>
        <v>0</v>
      </c>
      <c r="U35" s="79"/>
      <c r="V35" s="80"/>
      <c r="W35" s="122">
        <f t="shared" si="6"/>
        <v>0</v>
      </c>
      <c r="X35" s="79"/>
      <c r="Y35" s="80"/>
      <c r="Z35" s="122">
        <f t="shared" si="7"/>
        <v>0</v>
      </c>
      <c r="AA35" s="79"/>
      <c r="AB35" s="80"/>
      <c r="AC35" s="122">
        <f t="shared" si="8"/>
        <v>0</v>
      </c>
      <c r="AD35" s="79"/>
      <c r="AE35" s="80"/>
      <c r="AF35" s="122">
        <f t="shared" si="9"/>
        <v>0</v>
      </c>
    </row>
    <row r="36" spans="3:32" ht="15" thickBot="1" x14ac:dyDescent="0.4">
      <c r="C36" s="145"/>
      <c r="D36" s="146"/>
      <c r="E36" s="123">
        <f t="shared" si="0"/>
        <v>0</v>
      </c>
      <c r="F36" s="83" t="s">
        <v>91</v>
      </c>
      <c r="G36" s="82"/>
      <c r="H36" s="123">
        <f t="shared" si="1"/>
        <v>12.5</v>
      </c>
      <c r="I36" s="101" t="s">
        <v>91</v>
      </c>
      <c r="J36" s="102"/>
      <c r="K36" s="123">
        <f t="shared" si="2"/>
        <v>12.5</v>
      </c>
      <c r="L36" s="84"/>
      <c r="M36" s="85"/>
      <c r="N36" s="123">
        <f t="shared" si="3"/>
        <v>0</v>
      </c>
      <c r="O36" s="84"/>
      <c r="P36" s="85"/>
      <c r="Q36" s="123">
        <f t="shared" si="4"/>
        <v>0</v>
      </c>
      <c r="R36" s="84"/>
      <c r="S36" s="85"/>
      <c r="T36" s="123">
        <f t="shared" si="5"/>
        <v>0</v>
      </c>
      <c r="U36" s="84"/>
      <c r="V36" s="85"/>
      <c r="W36" s="123">
        <f t="shared" si="6"/>
        <v>0</v>
      </c>
      <c r="X36" s="84"/>
      <c r="Y36" s="85"/>
      <c r="Z36" s="123">
        <f t="shared" si="7"/>
        <v>0</v>
      </c>
      <c r="AA36" s="84"/>
      <c r="AB36" s="85"/>
      <c r="AC36" s="123">
        <f t="shared" si="8"/>
        <v>0</v>
      </c>
      <c r="AD36" s="84"/>
      <c r="AE36" s="85"/>
      <c r="AF36" s="123">
        <f t="shared" si="9"/>
        <v>0</v>
      </c>
    </row>
    <row r="37" spans="3:32" ht="15" thickBot="1" x14ac:dyDescent="0.4">
      <c r="C37" s="45"/>
      <c r="D37" s="48" t="s">
        <v>318</v>
      </c>
      <c r="E37" s="49">
        <f>SUM(E17:E36)</f>
        <v>148.80000000000001</v>
      </c>
      <c r="F37" s="45"/>
      <c r="G37" s="48" t="s">
        <v>318</v>
      </c>
      <c r="H37" s="49">
        <f>SUM(H17:H36)</f>
        <v>146.5</v>
      </c>
      <c r="I37" s="45"/>
      <c r="J37" s="48" t="s">
        <v>318</v>
      </c>
      <c r="K37" s="49">
        <f>SUM(K17:K36)</f>
        <v>61</v>
      </c>
      <c r="L37" s="45"/>
      <c r="M37" s="48" t="s">
        <v>318</v>
      </c>
      <c r="N37" s="49">
        <f>SUM(N17:N36)</f>
        <v>0</v>
      </c>
      <c r="O37" s="45"/>
      <c r="P37" s="48" t="s">
        <v>318</v>
      </c>
      <c r="Q37" s="49">
        <f>SUM(Q17:Q36)</f>
        <v>0</v>
      </c>
      <c r="R37" s="45"/>
      <c r="S37" s="48" t="s">
        <v>318</v>
      </c>
      <c r="T37" s="49">
        <f>SUM(T17:T36)</f>
        <v>0</v>
      </c>
      <c r="U37" s="45"/>
      <c r="V37" s="48" t="s">
        <v>318</v>
      </c>
      <c r="W37" s="49">
        <f>SUM(W17:W36)</f>
        <v>0</v>
      </c>
      <c r="X37" s="45"/>
      <c r="Y37" s="48" t="s">
        <v>318</v>
      </c>
      <c r="Z37" s="49">
        <f>SUM(Z17:Z36)</f>
        <v>0</v>
      </c>
      <c r="AA37" s="45"/>
      <c r="AB37" s="48" t="s">
        <v>318</v>
      </c>
      <c r="AC37" s="49">
        <f>SUM(AC17:AC36)</f>
        <v>0</v>
      </c>
      <c r="AD37" s="45"/>
      <c r="AE37" s="48" t="s">
        <v>318</v>
      </c>
      <c r="AF37" s="49">
        <f>SUM(AF17:AF36)</f>
        <v>0</v>
      </c>
    </row>
    <row r="38" spans="3:32" ht="14.5" customHeight="1" x14ac:dyDescent="0.35">
      <c r="C38" s="43" t="s">
        <v>307</v>
      </c>
      <c r="D38" s="86"/>
      <c r="E38" s="87"/>
      <c r="F38" s="43" t="s">
        <v>307</v>
      </c>
      <c r="G38" s="86"/>
      <c r="H38" s="87"/>
      <c r="I38" s="43" t="s">
        <v>307</v>
      </c>
      <c r="J38" s="86"/>
      <c r="K38" s="87"/>
      <c r="L38" s="43" t="s">
        <v>307</v>
      </c>
      <c r="M38" s="86"/>
      <c r="N38" s="87"/>
      <c r="O38" s="43" t="s">
        <v>307</v>
      </c>
      <c r="P38" s="86"/>
      <c r="Q38" s="87"/>
      <c r="R38" s="43" t="s">
        <v>307</v>
      </c>
      <c r="S38" s="86"/>
      <c r="T38" s="87"/>
      <c r="U38" s="43" t="s">
        <v>307</v>
      </c>
      <c r="V38" s="86"/>
      <c r="W38" s="87"/>
      <c r="X38" s="43" t="s">
        <v>307</v>
      </c>
      <c r="Y38" s="86"/>
      <c r="Z38" s="87"/>
      <c r="AA38" s="43" t="s">
        <v>307</v>
      </c>
      <c r="AB38" s="86"/>
      <c r="AC38" s="87"/>
      <c r="AD38" s="43" t="s">
        <v>307</v>
      </c>
      <c r="AE38" s="86"/>
      <c r="AF38" s="87"/>
    </row>
    <row r="39" spans="3:32" x14ac:dyDescent="0.35">
      <c r="D39" s="88"/>
      <c r="E39" s="89"/>
      <c r="G39" s="88"/>
      <c r="H39" s="89"/>
      <c r="I39"/>
      <c r="J39" s="88"/>
      <c r="K39" s="89"/>
      <c r="L39"/>
      <c r="M39" s="88"/>
      <c r="N39" s="89"/>
      <c r="O39"/>
      <c r="P39" s="88"/>
      <c r="Q39" s="89"/>
      <c r="R39"/>
      <c r="S39" s="88"/>
      <c r="T39" s="89"/>
      <c r="U39"/>
      <c r="V39" s="88"/>
      <c r="W39" s="89"/>
      <c r="X39"/>
      <c r="Y39" s="88"/>
      <c r="Z39" s="89"/>
      <c r="AA39"/>
      <c r="AB39" s="88"/>
      <c r="AC39" s="89"/>
      <c r="AD39"/>
      <c r="AE39" s="88"/>
      <c r="AF39" s="89"/>
    </row>
    <row r="40" spans="3:32" x14ac:dyDescent="0.35">
      <c r="C40" s="65" t="s">
        <v>333</v>
      </c>
      <c r="D40" s="88"/>
      <c r="E40" s="89"/>
      <c r="F40" s="65" t="s">
        <v>333</v>
      </c>
      <c r="G40" s="88"/>
      <c r="H40" s="89"/>
      <c r="I40" s="65" t="s">
        <v>333</v>
      </c>
      <c r="J40" s="88"/>
      <c r="K40" s="89"/>
      <c r="L40" s="65" t="s">
        <v>333</v>
      </c>
      <c r="M40" s="88"/>
      <c r="N40" s="89"/>
      <c r="O40" s="65" t="s">
        <v>333</v>
      </c>
      <c r="P40" s="88"/>
      <c r="Q40" s="89"/>
      <c r="R40" s="65" t="s">
        <v>333</v>
      </c>
      <c r="S40" s="88"/>
      <c r="T40" s="89"/>
      <c r="U40" s="65" t="s">
        <v>333</v>
      </c>
      <c r="V40" s="88"/>
      <c r="W40" s="89"/>
      <c r="X40" s="65" t="s">
        <v>333</v>
      </c>
      <c r="Y40" s="88"/>
      <c r="Z40" s="89"/>
      <c r="AA40" s="65" t="s">
        <v>333</v>
      </c>
      <c r="AB40" s="88"/>
      <c r="AC40" s="89"/>
      <c r="AD40" s="65" t="s">
        <v>333</v>
      </c>
      <c r="AE40" s="88"/>
      <c r="AF40" s="89"/>
    </row>
    <row r="41" spans="3:32" ht="15" thickBot="1" x14ac:dyDescent="0.4">
      <c r="C41" s="64"/>
      <c r="D41" s="90"/>
      <c r="E41" s="91"/>
      <c r="F41" s="64"/>
      <c r="G41" s="90"/>
      <c r="H41" s="91"/>
      <c r="I41" s="64"/>
      <c r="J41" s="90"/>
      <c r="K41" s="91"/>
      <c r="L41" s="64"/>
      <c r="M41" s="90"/>
      <c r="N41" s="91"/>
      <c r="O41" s="64"/>
      <c r="P41" s="90"/>
      <c r="Q41" s="91"/>
      <c r="R41" s="64"/>
      <c r="S41" s="90"/>
      <c r="T41" s="91"/>
      <c r="U41" s="64"/>
      <c r="V41" s="90"/>
      <c r="W41" s="91"/>
      <c r="X41" s="64"/>
      <c r="Y41" s="90"/>
      <c r="Z41" s="91"/>
      <c r="AA41" s="64"/>
      <c r="AB41" s="90"/>
      <c r="AC41" s="91"/>
      <c r="AD41" s="64"/>
      <c r="AE41" s="90"/>
      <c r="AF41" s="91"/>
    </row>
    <row r="42" spans="3:32" x14ac:dyDescent="0.35">
      <c r="C42" s="44" t="s">
        <v>386</v>
      </c>
      <c r="F42" s="44" t="s">
        <v>386</v>
      </c>
      <c r="I42" s="44" t="s">
        <v>386</v>
      </c>
      <c r="K42"/>
      <c r="L42" s="44" t="s">
        <v>386</v>
      </c>
      <c r="N42"/>
      <c r="O42" s="44" t="s">
        <v>386</v>
      </c>
      <c r="Q42"/>
      <c r="R42" s="44" t="s">
        <v>386</v>
      </c>
      <c r="T42"/>
      <c r="U42" s="44" t="s">
        <v>386</v>
      </c>
      <c r="W42"/>
      <c r="X42" s="44" t="s">
        <v>386</v>
      </c>
      <c r="Z42"/>
      <c r="AA42" s="44" t="s">
        <v>386</v>
      </c>
      <c r="AC42"/>
      <c r="AD42" s="44" t="s">
        <v>386</v>
      </c>
      <c r="AF42"/>
    </row>
    <row r="43" spans="3:32" x14ac:dyDescent="0.35">
      <c r="C43" s="38"/>
      <c r="E43" s="40"/>
      <c r="F43" s="38"/>
      <c r="H43" s="40"/>
      <c r="I43" s="38"/>
      <c r="K43" s="40"/>
      <c r="L43" s="38"/>
      <c r="N43" s="40"/>
      <c r="O43" s="38"/>
      <c r="Q43" s="40"/>
      <c r="R43" s="38"/>
      <c r="T43" s="40"/>
      <c r="U43" s="38"/>
      <c r="W43" s="40"/>
      <c r="X43" s="38"/>
      <c r="Z43" s="40"/>
      <c r="AA43" s="38"/>
      <c r="AC43" s="40"/>
      <c r="AD43" s="38"/>
      <c r="AF43" s="40"/>
    </row>
    <row r="44" spans="3:32" x14ac:dyDescent="0.35">
      <c r="C44" s="38"/>
      <c r="E44" s="40"/>
      <c r="F44" s="38"/>
      <c r="H44" s="40"/>
      <c r="I44" s="38"/>
      <c r="K44" s="40"/>
      <c r="L44" s="38"/>
      <c r="N44" s="40"/>
      <c r="O44" s="38"/>
      <c r="Q44" s="40"/>
      <c r="R44" s="38"/>
      <c r="T44" s="40"/>
      <c r="U44" s="38"/>
      <c r="W44" s="40"/>
      <c r="X44" s="38"/>
      <c r="Z44" s="40"/>
      <c r="AA44" s="38"/>
      <c r="AC44" s="40"/>
      <c r="AD44" s="38"/>
      <c r="AF44" s="40"/>
    </row>
    <row r="45" spans="3:32" x14ac:dyDescent="0.35">
      <c r="C45" s="38"/>
      <c r="E45" s="40"/>
      <c r="F45" s="38"/>
      <c r="H45" s="40"/>
      <c r="I45" s="38"/>
      <c r="K45" s="40"/>
      <c r="L45" s="38"/>
      <c r="N45" s="40"/>
      <c r="O45" s="38"/>
      <c r="Q45" s="40"/>
      <c r="R45" s="38"/>
      <c r="T45" s="40"/>
      <c r="U45" s="38"/>
      <c r="W45" s="40"/>
      <c r="X45" s="38"/>
      <c r="Z45" s="40"/>
      <c r="AA45" s="38"/>
      <c r="AC45" s="40"/>
      <c r="AD45" s="38"/>
      <c r="AF45" s="40"/>
    </row>
    <row r="46" spans="3:32" ht="15" thickBot="1" x14ac:dyDescent="0.4">
      <c r="C46" s="39"/>
      <c r="D46" s="41"/>
      <c r="E46" s="42"/>
      <c r="F46" s="39"/>
      <c r="G46" s="41"/>
      <c r="H46" s="42"/>
      <c r="I46" s="39"/>
      <c r="J46" s="41"/>
      <c r="K46" s="42"/>
      <c r="L46" s="39"/>
      <c r="M46" s="41"/>
      <c r="N46" s="42"/>
      <c r="O46" s="39"/>
      <c r="P46" s="41"/>
      <c r="Q46" s="42"/>
      <c r="R46" s="39"/>
      <c r="S46" s="41"/>
      <c r="T46" s="42"/>
      <c r="U46" s="39"/>
      <c r="V46" s="41"/>
      <c r="W46" s="42"/>
      <c r="X46" s="39"/>
      <c r="Y46" s="41"/>
      <c r="Z46" s="42"/>
      <c r="AA46" s="39"/>
      <c r="AB46" s="41"/>
      <c r="AC46" s="42"/>
      <c r="AD46" s="39"/>
      <c r="AE46" s="41"/>
      <c r="AF46" s="42"/>
    </row>
    <row r="47" spans="3:32" ht="54" customHeight="1" x14ac:dyDescent="0.35">
      <c r="C47" s="92"/>
      <c r="D47" s="92"/>
      <c r="E47" s="92"/>
    </row>
  </sheetData>
  <mergeCells count="234">
    <mergeCell ref="V38:W41"/>
    <mergeCell ref="Y38:Z41"/>
    <mergeCell ref="AB38:AC41"/>
    <mergeCell ref="AE38:AF41"/>
    <mergeCell ref="C47:E47"/>
    <mergeCell ref="F31:G31"/>
    <mergeCell ref="I31:J31"/>
    <mergeCell ref="C31:D31"/>
    <mergeCell ref="U36:V36"/>
    <mergeCell ref="X36:Y36"/>
    <mergeCell ref="AA36:AB36"/>
    <mergeCell ref="AD36:AE36"/>
    <mergeCell ref="D38:E41"/>
    <mergeCell ref="G38:H41"/>
    <mergeCell ref="J38:K41"/>
    <mergeCell ref="M38:N41"/>
    <mergeCell ref="P38:Q41"/>
    <mergeCell ref="S38:T41"/>
    <mergeCell ref="U35:V35"/>
    <mergeCell ref="X35:Y35"/>
    <mergeCell ref="AA35:AB35"/>
    <mergeCell ref="AD35:AE35"/>
    <mergeCell ref="C36:D36"/>
    <mergeCell ref="F36:G36"/>
    <mergeCell ref="I36:J36"/>
    <mergeCell ref="L36:M36"/>
    <mergeCell ref="O36:P36"/>
    <mergeCell ref="R36:S36"/>
    <mergeCell ref="U34:V34"/>
    <mergeCell ref="X34:Y34"/>
    <mergeCell ref="AA34:AB34"/>
    <mergeCell ref="AD34:AE34"/>
    <mergeCell ref="C35:D35"/>
    <mergeCell ref="F35:G35"/>
    <mergeCell ref="I35:J35"/>
    <mergeCell ref="L35:M35"/>
    <mergeCell ref="O35:P35"/>
    <mergeCell ref="R35:S35"/>
    <mergeCell ref="U33:V33"/>
    <mergeCell ref="X33:Y33"/>
    <mergeCell ref="AA33:AB33"/>
    <mergeCell ref="AD33:AE33"/>
    <mergeCell ref="C34:D34"/>
    <mergeCell ref="F34:G34"/>
    <mergeCell ref="I34:J34"/>
    <mergeCell ref="L34:M34"/>
    <mergeCell ref="O34:P34"/>
    <mergeCell ref="R34:S34"/>
    <mergeCell ref="U32:V32"/>
    <mergeCell ref="X32:Y32"/>
    <mergeCell ref="AA32:AB32"/>
    <mergeCell ref="AD32:AE32"/>
    <mergeCell ref="C33:D33"/>
    <mergeCell ref="F33:G33"/>
    <mergeCell ref="I33:J33"/>
    <mergeCell ref="L33:M33"/>
    <mergeCell ref="O33:P33"/>
    <mergeCell ref="R33:S33"/>
    <mergeCell ref="U30:V30"/>
    <mergeCell ref="X30:Y30"/>
    <mergeCell ref="AA30:AB30"/>
    <mergeCell ref="AD30:AE30"/>
    <mergeCell ref="C32:D32"/>
    <mergeCell ref="F32:G32"/>
    <mergeCell ref="I32:J32"/>
    <mergeCell ref="L32:M32"/>
    <mergeCell ref="O32:P32"/>
    <mergeCell ref="R32:S32"/>
    <mergeCell ref="U29:V29"/>
    <mergeCell ref="X29:Y29"/>
    <mergeCell ref="AA29:AB29"/>
    <mergeCell ref="AD29:AE29"/>
    <mergeCell ref="C30:D30"/>
    <mergeCell ref="F30:G30"/>
    <mergeCell ref="I30:J30"/>
    <mergeCell ref="L30:M30"/>
    <mergeCell ref="O30:P30"/>
    <mergeCell ref="R30:S30"/>
    <mergeCell ref="U28:V28"/>
    <mergeCell ref="X28:Y28"/>
    <mergeCell ref="AA28:AB28"/>
    <mergeCell ref="AD28:AE28"/>
    <mergeCell ref="C29:D29"/>
    <mergeCell ref="F29:G29"/>
    <mergeCell ref="I29:J29"/>
    <mergeCell ref="L29:M29"/>
    <mergeCell ref="O29:P29"/>
    <mergeCell ref="R29:S29"/>
    <mergeCell ref="U27:V27"/>
    <mergeCell ref="X27:Y27"/>
    <mergeCell ref="AA27:AB27"/>
    <mergeCell ref="AD27:AE27"/>
    <mergeCell ref="C28:D28"/>
    <mergeCell ref="F28:G28"/>
    <mergeCell ref="I28:J28"/>
    <mergeCell ref="L28:M28"/>
    <mergeCell ref="O28:P28"/>
    <mergeCell ref="R28:S28"/>
    <mergeCell ref="U26:V26"/>
    <mergeCell ref="X26:Y26"/>
    <mergeCell ref="AA26:AB26"/>
    <mergeCell ref="AD26:AE26"/>
    <mergeCell ref="C27:D27"/>
    <mergeCell ref="F27:G27"/>
    <mergeCell ref="I27:J27"/>
    <mergeCell ref="L27:M27"/>
    <mergeCell ref="O27:P27"/>
    <mergeCell ref="R27:S27"/>
    <mergeCell ref="U25:V25"/>
    <mergeCell ref="X25:Y25"/>
    <mergeCell ref="AA25:AB25"/>
    <mergeCell ref="AD25:AE25"/>
    <mergeCell ref="C26:D26"/>
    <mergeCell ref="F26:G26"/>
    <mergeCell ref="I26:J26"/>
    <mergeCell ref="L26:M26"/>
    <mergeCell ref="O26:P26"/>
    <mergeCell ref="R26:S26"/>
    <mergeCell ref="U24:V24"/>
    <mergeCell ref="X24:Y24"/>
    <mergeCell ref="AA24:AB24"/>
    <mergeCell ref="AD24:AE24"/>
    <mergeCell ref="C25:D25"/>
    <mergeCell ref="F25:G25"/>
    <mergeCell ref="I25:J25"/>
    <mergeCell ref="L25:M25"/>
    <mergeCell ref="O25:P25"/>
    <mergeCell ref="R25:S25"/>
    <mergeCell ref="U23:V23"/>
    <mergeCell ref="X23:Y23"/>
    <mergeCell ref="AA23:AB23"/>
    <mergeCell ref="AD23:AE23"/>
    <mergeCell ref="C24:D24"/>
    <mergeCell ref="F24:G24"/>
    <mergeCell ref="I24:J24"/>
    <mergeCell ref="L24:M24"/>
    <mergeCell ref="O24:P24"/>
    <mergeCell ref="R24:S24"/>
    <mergeCell ref="U22:V22"/>
    <mergeCell ref="X22:Y22"/>
    <mergeCell ref="AA22:AB22"/>
    <mergeCell ref="AD22:AE22"/>
    <mergeCell ref="C23:D23"/>
    <mergeCell ref="F23:G23"/>
    <mergeCell ref="I23:J23"/>
    <mergeCell ref="L23:M23"/>
    <mergeCell ref="O23:P23"/>
    <mergeCell ref="R23:S23"/>
    <mergeCell ref="U21:V21"/>
    <mergeCell ref="X21:Y21"/>
    <mergeCell ref="AA21:AB21"/>
    <mergeCell ref="AD21:AE21"/>
    <mergeCell ref="C22:D22"/>
    <mergeCell ref="F22:G22"/>
    <mergeCell ref="I22:J22"/>
    <mergeCell ref="L22:M22"/>
    <mergeCell ref="O22:P22"/>
    <mergeCell ref="R22:S22"/>
    <mergeCell ref="U20:V20"/>
    <mergeCell ref="X20:Y20"/>
    <mergeCell ref="AA20:AB20"/>
    <mergeCell ref="AD20:AE20"/>
    <mergeCell ref="C21:D21"/>
    <mergeCell ref="F21:G21"/>
    <mergeCell ref="I21:J21"/>
    <mergeCell ref="L21:M21"/>
    <mergeCell ref="O21:P21"/>
    <mergeCell ref="R21:S21"/>
    <mergeCell ref="U19:V19"/>
    <mergeCell ref="X19:Y19"/>
    <mergeCell ref="AA19:AB19"/>
    <mergeCell ref="AD19:AE19"/>
    <mergeCell ref="C20:D20"/>
    <mergeCell ref="F20:G20"/>
    <mergeCell ref="I20:J20"/>
    <mergeCell ref="L20:M20"/>
    <mergeCell ref="O20:P20"/>
    <mergeCell ref="R20:S20"/>
    <mergeCell ref="U18:V18"/>
    <mergeCell ref="X18:Y18"/>
    <mergeCell ref="AA18:AB18"/>
    <mergeCell ref="AD18:AE18"/>
    <mergeCell ref="C19:D19"/>
    <mergeCell ref="F19:G19"/>
    <mergeCell ref="I19:J19"/>
    <mergeCell ref="L19:M19"/>
    <mergeCell ref="O19:P19"/>
    <mergeCell ref="R19:S19"/>
    <mergeCell ref="U17:V17"/>
    <mergeCell ref="X17:Y17"/>
    <mergeCell ref="AA17:AB17"/>
    <mergeCell ref="AD17:AE17"/>
    <mergeCell ref="C18:D18"/>
    <mergeCell ref="F18:G18"/>
    <mergeCell ref="I18:J18"/>
    <mergeCell ref="L18:M18"/>
    <mergeCell ref="O18:P18"/>
    <mergeCell ref="R18:S18"/>
    <mergeCell ref="U16:V16"/>
    <mergeCell ref="X16:Y16"/>
    <mergeCell ref="AA16:AB16"/>
    <mergeCell ref="AD16:AE16"/>
    <mergeCell ref="C17:D17"/>
    <mergeCell ref="F17:G17"/>
    <mergeCell ref="I17:J17"/>
    <mergeCell ref="L17:M17"/>
    <mergeCell ref="O17:P17"/>
    <mergeCell ref="R17:S17"/>
    <mergeCell ref="V2:W2"/>
    <mergeCell ref="Y2:Z2"/>
    <mergeCell ref="AB2:AC2"/>
    <mergeCell ref="AE2:AF2"/>
    <mergeCell ref="C16:D16"/>
    <mergeCell ref="F16:G16"/>
    <mergeCell ref="I16:J16"/>
    <mergeCell ref="L16:M16"/>
    <mergeCell ref="O16:P16"/>
    <mergeCell ref="R16:S16"/>
    <mergeCell ref="V1:W1"/>
    <mergeCell ref="Y1:Z1"/>
    <mergeCell ref="AB1:AC1"/>
    <mergeCell ref="AE1:AF1"/>
    <mergeCell ref="D2:E2"/>
    <mergeCell ref="G2:H2"/>
    <mergeCell ref="J2:K2"/>
    <mergeCell ref="M2:N2"/>
    <mergeCell ref="P2:Q2"/>
    <mergeCell ref="S2:T2"/>
    <mergeCell ref="D1:E1"/>
    <mergeCell ref="G1:H1"/>
    <mergeCell ref="J1:K1"/>
    <mergeCell ref="M1:N1"/>
    <mergeCell ref="P1:Q1"/>
    <mergeCell ref="S1:T1"/>
  </mergeCells>
  <conditionalFormatting sqref="E17:E36">
    <cfRule type="containsBlanks" dxfId="64" priority="10">
      <formula>LEN(TRIM(E17))=0</formula>
    </cfRule>
  </conditionalFormatting>
  <conditionalFormatting sqref="H17:H36">
    <cfRule type="containsBlanks" dxfId="63" priority="9">
      <formula>LEN(TRIM(H17))=0</formula>
    </cfRule>
  </conditionalFormatting>
  <conditionalFormatting sqref="K17:K36">
    <cfRule type="containsBlanks" dxfId="62" priority="8">
      <formula>LEN(TRIM(K17))=0</formula>
    </cfRule>
  </conditionalFormatting>
  <conditionalFormatting sqref="N17:N36">
    <cfRule type="containsBlanks" dxfId="61" priority="7">
      <formula>LEN(TRIM(N17))=0</formula>
    </cfRule>
  </conditionalFormatting>
  <conditionalFormatting sqref="Q17:Q36">
    <cfRule type="containsBlanks" dxfId="60" priority="6">
      <formula>LEN(TRIM(Q17))=0</formula>
    </cfRule>
  </conditionalFormatting>
  <conditionalFormatting sqref="T17:T36">
    <cfRule type="containsBlanks" dxfId="59" priority="5">
      <formula>LEN(TRIM(T17))=0</formula>
    </cfRule>
  </conditionalFormatting>
  <conditionalFormatting sqref="W17:W36">
    <cfRule type="containsBlanks" dxfId="58" priority="4">
      <formula>LEN(TRIM(W17))=0</formula>
    </cfRule>
  </conditionalFormatting>
  <conditionalFormatting sqref="Z17:Z36">
    <cfRule type="containsBlanks" dxfId="57" priority="3">
      <formula>LEN(TRIM(Z17))=0</formula>
    </cfRule>
  </conditionalFormatting>
  <conditionalFormatting sqref="AC17:AC36">
    <cfRule type="containsBlanks" dxfId="56" priority="2">
      <formula>LEN(TRIM(AC17))=0</formula>
    </cfRule>
  </conditionalFormatting>
  <conditionalFormatting sqref="AF17:AF36">
    <cfRule type="containsBlanks" dxfId="55" priority="1">
      <formula>LEN(TRIM(AF17))=0</formula>
    </cfRule>
  </conditionalFormatting>
  <dataValidations count="8">
    <dataValidation allowBlank="1" showInputMessage="1" showErrorMessage="1" promptTitle="Magnification Factor" prompt="Coma correctors, field flatteners, barlows, or reducers may influence focal length by some factor (e.g., 2.5x barlow, 0.7x reducer, 0.95x coma corrector)" sqref="D6 G6 J6 M6 P6 S6 V6 Y6 AB6 AE6" xr:uid="{D469B700-6181-4D54-8D48-3172A3477BA3}"/>
    <dataValidation allowBlank="1" showInputMessage="1" showErrorMessage="1" promptTitle="Filter Effects" prompt="If you have no filters, this should be 0_x000a_The presence of a filter alters the backspacing.  Likely values are between 0-2, tune as needed for your setup." sqref="D14 Y14 AB14 G14 J14 M14 P14 S14 V14 AE14" xr:uid="{59D4FDA3-A4E4-4C8A-8770-61A4C5AE757D}"/>
    <dataValidation allowBlank="1" showInputMessage="1" showErrorMessage="1" promptTitle="Autopopulated" prompt="You can change this for each configuration, or change the value in column B where it will be applied to all configurations" sqref="D13 Y13 AB13 G13 J13 M13 P13 S13 V13 AE13" xr:uid="{67224EC9-6EE6-4295-9964-E90214C58599}"/>
    <dataValidation type="whole" allowBlank="1" showInputMessage="1" showErrorMessage="1" promptTitle="Camera Binning" prompt="1x1 binning is noted as 1_x000a_2x2 binning as 2, etc." sqref="D11 Y11 AB11 G11 J11 M11 P11 S11 V11 AE11" xr:uid="{99B2BAAC-CF13-4CA9-A9FF-4AFB80BF11E4}">
      <formula1>1</formula1>
      <formula2>5</formula2>
    </dataValidation>
    <dataValidation allowBlank="1" showInputMessage="1" showErrorMessage="1" promptTitle="Remaining Distance" prompt="Ideally this value should be around 0.0 mm" sqref="S15 P15 M15 J15 G15 AB15 Y15 V15 D15 AE15" xr:uid="{EBB8E919-C34B-443E-905D-FE6C4642DB23}"/>
    <dataValidation allowBlank="1" showInputMessage="1" showErrorMessage="1" promptTitle="Linked Input" prompt="You can manually change each value, but values provided in Column B will autopopulate here" sqref="D4:D5 V4:V5 Y4:Y5 AB4:AB5 G4:G5 J4:J5 M4:M5 P4:P5 S4:S5 AE4:AE5" xr:uid="{9A860F97-5D81-44B4-B02C-632FA77550D0}"/>
    <dataValidation allowBlank="1" showInputMessage="1" showErrorMessage="1" promptTitle="Calculations" prompt="Do not edit" sqref="D7:D10 E14 Y7:Y10 Z14 AB7:AB10 AC14 G7:G10 H14 J7:J10 K14 M7:M10 N14 P7:P10 Q14 S7:S10 T14 V7:V10 W14 D12:E12 E6 E8 E10 Y12:Z12 Z6 Z8 Z10 AB12:AC12 AC6 AC8 AC10 G12:H12 H6 H8 H10 J12:K12 K6 K8 K10 M12:N12 N6 N8 N10 P12:Q12 Q6 Q8 Q10 S12:T12 T6 T8 T10 V12:W12 W6 W8 W10 AE7:AE10 AF14 AE12:AF12 AF6 AF8 AF10" xr:uid="{7BF1D3A2-8A4F-48CE-9C80-C1AF659DFD58}"/>
    <dataValidation type="list" allowBlank="1" showInputMessage="1" showErrorMessage="1" sqref="X17:X36 AD17:AD36 AA17:AA36 C17:C36 O17:O36 F17:F36 L17:L36 R17:R36 U17:U36 I17:I36" xr:uid="{15D0CB8F-003D-4879-B971-B78AF9261C7E}">
      <formula1>Drop_Down_Name</formula1>
    </dataValidation>
  </dataValidations>
  <pageMargins left="0.7" right="0.7" top="0.75" bottom="0.75" header="0.3" footer="0.3"/>
  <pageSetup orientation="portrait" horizontalDpi="4294967295" verticalDpi="4294967295"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AC3AC7C-7E85-4389-820E-0E336F023BB9}">
          <x14:formula1>
            <xm:f>'Camera Specs'!$A:$A</xm:f>
          </x14:formula1>
          <xm:sqref>Q4 N4 E4 W4 Z4 T4 AC4 H4 K4 AF4</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F2D2D-6D19-48FB-A2F8-B37E2620C5AA}">
  <dimension ref="A1:AF47"/>
  <sheetViews>
    <sheetView zoomScaleNormal="100" workbookViewId="0">
      <selection activeCell="F34" sqref="F34:G34"/>
    </sheetView>
    <sheetView topLeftCell="G1" workbookViewId="1">
      <selection activeCell="I23" sqref="I23:J23"/>
    </sheetView>
  </sheetViews>
  <sheetFormatPr defaultRowHeight="14.5" x14ac:dyDescent="0.35"/>
  <cols>
    <col min="1" max="1" width="34.36328125" customWidth="1"/>
    <col min="2" max="2" width="22.453125" customWidth="1"/>
    <col min="3" max="3" width="34.08984375" customWidth="1"/>
    <col min="4" max="4" width="34.26953125" customWidth="1"/>
    <col min="5" max="5" width="15.90625" customWidth="1"/>
    <col min="6" max="6" width="34.1796875" customWidth="1"/>
    <col min="7" max="7" width="31.54296875" customWidth="1"/>
    <col min="8" max="8" width="18.36328125" customWidth="1"/>
    <col min="9" max="9" width="34.36328125" style="7" customWidth="1"/>
    <col min="10" max="10" width="36.7265625" customWidth="1"/>
    <col min="11" max="11" width="17.36328125" style="8" customWidth="1"/>
    <col min="12" max="12" width="34.7265625" style="7" customWidth="1"/>
    <col min="13" max="13" width="39.08984375" customWidth="1"/>
    <col min="14" max="14" width="17.6328125" style="8" customWidth="1"/>
    <col min="15" max="15" width="34.7265625" style="7" customWidth="1"/>
    <col min="16" max="16" width="36.81640625" customWidth="1"/>
    <col min="17" max="17" width="17.81640625" style="8" customWidth="1"/>
    <col min="18" max="18" width="33.26953125" style="7" customWidth="1"/>
    <col min="19" max="19" width="37.08984375" customWidth="1"/>
    <col min="20" max="20" width="17.36328125" style="8" customWidth="1"/>
    <col min="21" max="21" width="33.1796875" style="7" customWidth="1"/>
    <col min="22" max="22" width="37" customWidth="1"/>
    <col min="23" max="23" width="17.54296875" style="8" customWidth="1"/>
    <col min="24" max="24" width="34.08984375" style="7" customWidth="1"/>
    <col min="25" max="25" width="40.08984375" customWidth="1"/>
    <col min="26" max="26" width="17.6328125" style="8" customWidth="1"/>
    <col min="27" max="27" width="33.26953125" style="7" customWidth="1"/>
    <col min="28" max="28" width="38.36328125" customWidth="1"/>
    <col min="29" max="29" width="17.7265625" style="8" customWidth="1"/>
    <col min="30" max="30" width="33.7265625" style="7" customWidth="1"/>
    <col min="31" max="31" width="45.54296875" customWidth="1"/>
    <col min="32" max="32" width="17.1796875" style="8" customWidth="1"/>
  </cols>
  <sheetData>
    <row r="1" spans="1:32" s="115" customFormat="1" ht="25" customHeight="1" x14ac:dyDescent="0.35">
      <c r="A1" s="115" t="s">
        <v>96</v>
      </c>
      <c r="C1" s="127" t="s">
        <v>0</v>
      </c>
      <c r="D1" s="125" t="s">
        <v>308</v>
      </c>
      <c r="E1" s="140"/>
      <c r="F1" s="127" t="s">
        <v>0</v>
      </c>
      <c r="G1" s="125" t="s">
        <v>387</v>
      </c>
      <c r="H1" s="140"/>
      <c r="I1" s="127" t="s">
        <v>0</v>
      </c>
      <c r="J1" s="125" t="s">
        <v>322</v>
      </c>
      <c r="K1" s="140"/>
      <c r="L1" s="127" t="s">
        <v>0</v>
      </c>
      <c r="M1" s="125"/>
      <c r="N1" s="126"/>
      <c r="O1" s="127" t="s">
        <v>0</v>
      </c>
      <c r="P1" s="125"/>
      <c r="Q1" s="126"/>
      <c r="R1" s="127" t="s">
        <v>0</v>
      </c>
      <c r="S1" s="125"/>
      <c r="T1" s="126"/>
      <c r="U1" s="127" t="s">
        <v>0</v>
      </c>
      <c r="V1" s="125"/>
      <c r="W1" s="126"/>
      <c r="X1" s="127" t="s">
        <v>0</v>
      </c>
      <c r="Y1" s="125"/>
      <c r="Z1" s="126"/>
      <c r="AA1" s="127" t="s">
        <v>0</v>
      </c>
      <c r="AB1" s="125"/>
      <c r="AC1" s="126"/>
      <c r="AD1" s="127" t="s">
        <v>0</v>
      </c>
      <c r="AE1" s="125"/>
      <c r="AF1" s="126"/>
    </row>
    <row r="2" spans="1:32" s="116" customFormat="1" ht="33.5" customHeight="1" x14ac:dyDescent="0.35">
      <c r="C2" s="114" t="s">
        <v>14</v>
      </c>
      <c r="D2" s="117"/>
      <c r="E2" s="118"/>
      <c r="F2" s="114" t="s">
        <v>14</v>
      </c>
      <c r="G2" s="117"/>
      <c r="H2" s="118"/>
      <c r="I2" s="114" t="s">
        <v>14</v>
      </c>
      <c r="J2" s="117"/>
      <c r="K2" s="118"/>
      <c r="L2" s="114" t="s">
        <v>14</v>
      </c>
      <c r="M2" s="117"/>
      <c r="N2" s="118"/>
      <c r="O2" s="114" t="s">
        <v>14</v>
      </c>
      <c r="P2" s="117"/>
      <c r="Q2" s="118"/>
      <c r="R2" s="114" t="s">
        <v>14</v>
      </c>
      <c r="S2" s="117"/>
      <c r="T2" s="118"/>
      <c r="U2" s="114" t="s">
        <v>14</v>
      </c>
      <c r="V2" s="117"/>
      <c r="W2" s="118"/>
      <c r="X2" s="114" t="s">
        <v>14</v>
      </c>
      <c r="Y2" s="117"/>
      <c r="Z2" s="118"/>
      <c r="AA2" s="114" t="s">
        <v>14</v>
      </c>
      <c r="AB2" s="117"/>
      <c r="AC2" s="118"/>
      <c r="AD2" s="114" t="s">
        <v>14</v>
      </c>
      <c r="AE2" s="117"/>
      <c r="AF2" s="118"/>
    </row>
    <row r="3" spans="1:32" ht="15.5" x14ac:dyDescent="0.35">
      <c r="A3" s="66" t="s">
        <v>354</v>
      </c>
      <c r="B3" s="119" t="s">
        <v>374</v>
      </c>
      <c r="C3" s="55" t="s">
        <v>24</v>
      </c>
      <c r="D3" s="147" t="s">
        <v>325</v>
      </c>
      <c r="E3" s="148"/>
      <c r="F3" s="55" t="s">
        <v>24</v>
      </c>
      <c r="G3" s="147" t="s">
        <v>388</v>
      </c>
      <c r="H3" s="148"/>
      <c r="I3" s="55" t="s">
        <v>24</v>
      </c>
      <c r="J3" s="147" t="s">
        <v>392</v>
      </c>
      <c r="K3" s="148"/>
      <c r="L3" s="55" t="s">
        <v>24</v>
      </c>
      <c r="M3" s="147"/>
      <c r="N3" s="148"/>
      <c r="O3" s="55" t="s">
        <v>24</v>
      </c>
      <c r="P3" s="147"/>
      <c r="Q3" s="148"/>
      <c r="R3" s="55" t="s">
        <v>24</v>
      </c>
      <c r="S3" s="147"/>
      <c r="T3" s="148"/>
      <c r="U3" s="55" t="s">
        <v>24</v>
      </c>
      <c r="V3" s="147"/>
      <c r="W3" s="148"/>
      <c r="X3" s="55" t="s">
        <v>24</v>
      </c>
      <c r="Y3" s="147"/>
      <c r="Z3" s="148"/>
      <c r="AA3" s="55" t="s">
        <v>24</v>
      </c>
      <c r="AB3" s="147"/>
      <c r="AC3" s="148"/>
      <c r="AD3" s="55" t="s">
        <v>24</v>
      </c>
      <c r="AE3" s="147"/>
      <c r="AF3" s="148"/>
    </row>
    <row r="4" spans="1:32" ht="15.5" x14ac:dyDescent="0.35">
      <c r="A4" s="58" t="s">
        <v>323</v>
      </c>
      <c r="B4" s="60">
        <v>150</v>
      </c>
      <c r="C4" s="58" t="s">
        <v>323</v>
      </c>
      <c r="D4" s="130">
        <f>$B$4</f>
        <v>150</v>
      </c>
      <c r="E4" s="136" t="s">
        <v>142</v>
      </c>
      <c r="F4" s="58" t="s">
        <v>323</v>
      </c>
      <c r="G4" s="130">
        <f>$B$4</f>
        <v>150</v>
      </c>
      <c r="H4" s="136" t="s">
        <v>142</v>
      </c>
      <c r="I4" s="58" t="s">
        <v>323</v>
      </c>
      <c r="J4" s="130">
        <f>$B$4</f>
        <v>150</v>
      </c>
      <c r="K4" s="136" t="s">
        <v>142</v>
      </c>
      <c r="L4" s="58" t="s">
        <v>323</v>
      </c>
      <c r="M4" s="130">
        <f>$B$4</f>
        <v>150</v>
      </c>
      <c r="N4" s="136" t="s">
        <v>142</v>
      </c>
      <c r="O4" s="58" t="s">
        <v>323</v>
      </c>
      <c r="P4" s="130">
        <f>$B$4</f>
        <v>150</v>
      </c>
      <c r="Q4" s="136" t="s">
        <v>142</v>
      </c>
      <c r="R4" s="58" t="s">
        <v>323</v>
      </c>
      <c r="S4" s="130">
        <f>$B$4</f>
        <v>150</v>
      </c>
      <c r="T4" s="136" t="s">
        <v>142</v>
      </c>
      <c r="U4" s="58" t="s">
        <v>323</v>
      </c>
      <c r="V4" s="130">
        <f>$B$4</f>
        <v>150</v>
      </c>
      <c r="W4" s="136" t="s">
        <v>142</v>
      </c>
      <c r="X4" s="58" t="s">
        <v>323</v>
      </c>
      <c r="Y4" s="130">
        <f>$B$4</f>
        <v>150</v>
      </c>
      <c r="Z4" s="136" t="s">
        <v>142</v>
      </c>
      <c r="AA4" s="58" t="s">
        <v>323</v>
      </c>
      <c r="AB4" s="130">
        <f>$B$4</f>
        <v>150</v>
      </c>
      <c r="AC4" s="136" t="s">
        <v>142</v>
      </c>
      <c r="AD4" s="58" t="s">
        <v>323</v>
      </c>
      <c r="AE4" s="130">
        <f>$B$4</f>
        <v>150</v>
      </c>
      <c r="AF4" s="136" t="s">
        <v>142</v>
      </c>
    </row>
    <row r="5" spans="1:32" ht="16" thickBot="1" x14ac:dyDescent="0.4">
      <c r="A5" s="55" t="s">
        <v>319</v>
      </c>
      <c r="B5" s="60">
        <v>600</v>
      </c>
      <c r="C5" s="55" t="s">
        <v>319</v>
      </c>
      <c r="D5" s="130">
        <f>$B$5</f>
        <v>600</v>
      </c>
      <c r="E5" s="135" t="s">
        <v>39</v>
      </c>
      <c r="F5" s="55" t="s">
        <v>319</v>
      </c>
      <c r="G5" s="130">
        <f>$B$5</f>
        <v>600</v>
      </c>
      <c r="H5" s="135" t="s">
        <v>39</v>
      </c>
      <c r="I5" s="55" t="s">
        <v>319</v>
      </c>
      <c r="J5" s="130">
        <f>$B$5</f>
        <v>600</v>
      </c>
      <c r="K5" s="135" t="s">
        <v>39</v>
      </c>
      <c r="L5" s="55" t="s">
        <v>319</v>
      </c>
      <c r="M5" s="130">
        <f>$B$5</f>
        <v>600</v>
      </c>
      <c r="N5" s="135" t="s">
        <v>39</v>
      </c>
      <c r="O5" s="55" t="s">
        <v>319</v>
      </c>
      <c r="P5" s="130">
        <f>$B$5</f>
        <v>600</v>
      </c>
      <c r="Q5" s="135" t="s">
        <v>39</v>
      </c>
      <c r="R5" s="55" t="s">
        <v>319</v>
      </c>
      <c r="S5" s="130">
        <f>$B$5</f>
        <v>600</v>
      </c>
      <c r="T5" s="135" t="s">
        <v>39</v>
      </c>
      <c r="U5" s="55" t="s">
        <v>319</v>
      </c>
      <c r="V5" s="130">
        <f>$B$5</f>
        <v>600</v>
      </c>
      <c r="W5" s="135" t="s">
        <v>39</v>
      </c>
      <c r="X5" s="55" t="s">
        <v>319</v>
      </c>
      <c r="Y5" s="130">
        <f>$B$5</f>
        <v>600</v>
      </c>
      <c r="Z5" s="135" t="s">
        <v>39</v>
      </c>
      <c r="AA5" s="55" t="s">
        <v>319</v>
      </c>
      <c r="AB5" s="130">
        <f>$B$5</f>
        <v>600</v>
      </c>
      <c r="AC5" s="135" t="s">
        <v>39</v>
      </c>
      <c r="AD5" s="55" t="s">
        <v>319</v>
      </c>
      <c r="AE5" s="130">
        <f>$B$5</f>
        <v>600</v>
      </c>
      <c r="AF5" s="135" t="s">
        <v>39</v>
      </c>
    </row>
    <row r="6" spans="1:32" ht="15.5" x14ac:dyDescent="0.35">
      <c r="A6" s="55" t="s">
        <v>369</v>
      </c>
      <c r="B6" s="60">
        <v>55</v>
      </c>
      <c r="C6" s="58" t="s">
        <v>321</v>
      </c>
      <c r="D6" s="60">
        <v>0.75</v>
      </c>
      <c r="E6" s="137" t="s">
        <v>375</v>
      </c>
      <c r="F6" s="58" t="s">
        <v>321</v>
      </c>
      <c r="G6" s="60">
        <v>1</v>
      </c>
      <c r="H6" s="137" t="s">
        <v>375</v>
      </c>
      <c r="I6" s="58" t="s">
        <v>321</v>
      </c>
      <c r="J6" s="60">
        <v>0.95</v>
      </c>
      <c r="K6" s="137" t="s">
        <v>375</v>
      </c>
      <c r="L6" s="58" t="s">
        <v>321</v>
      </c>
      <c r="M6" s="60">
        <v>1</v>
      </c>
      <c r="N6" s="137" t="s">
        <v>375</v>
      </c>
      <c r="O6" s="58" t="s">
        <v>321</v>
      </c>
      <c r="P6" s="60">
        <v>1</v>
      </c>
      <c r="Q6" s="137" t="s">
        <v>375</v>
      </c>
      <c r="R6" s="58" t="s">
        <v>321</v>
      </c>
      <c r="S6" s="60">
        <v>1</v>
      </c>
      <c r="T6" s="137" t="s">
        <v>375</v>
      </c>
      <c r="U6" s="58" t="s">
        <v>321</v>
      </c>
      <c r="V6" s="60">
        <v>1</v>
      </c>
      <c r="W6" s="137" t="s">
        <v>375</v>
      </c>
      <c r="X6" s="58" t="s">
        <v>321</v>
      </c>
      <c r="Y6" s="60">
        <v>1</v>
      </c>
      <c r="Z6" s="137" t="s">
        <v>375</v>
      </c>
      <c r="AA6" s="58" t="s">
        <v>321</v>
      </c>
      <c r="AB6" s="60">
        <v>1</v>
      </c>
      <c r="AC6" s="137" t="s">
        <v>375</v>
      </c>
      <c r="AD6" s="58" t="s">
        <v>321</v>
      </c>
      <c r="AE6" s="60">
        <v>1</v>
      </c>
      <c r="AF6" s="137" t="s">
        <v>375</v>
      </c>
    </row>
    <row r="7" spans="1:32" ht="15.5" x14ac:dyDescent="0.35">
      <c r="C7" s="58" t="s">
        <v>320</v>
      </c>
      <c r="D7" s="131">
        <f>D5*D6</f>
        <v>450</v>
      </c>
      <c r="E7" s="120">
        <f>116/D4</f>
        <v>0.77333333333333332</v>
      </c>
      <c r="F7" s="58" t="s">
        <v>320</v>
      </c>
      <c r="G7" s="131">
        <f>G5*G6</f>
        <v>600</v>
      </c>
      <c r="H7" s="120">
        <f>116/G4</f>
        <v>0.77333333333333332</v>
      </c>
      <c r="I7" s="58" t="s">
        <v>320</v>
      </c>
      <c r="J7" s="131">
        <f>J5*J6</f>
        <v>570</v>
      </c>
      <c r="K7" s="120">
        <f>116/J4</f>
        <v>0.77333333333333332</v>
      </c>
      <c r="L7" s="58" t="s">
        <v>320</v>
      </c>
      <c r="M7" s="131">
        <f>M5*M6</f>
        <v>600</v>
      </c>
      <c r="N7" s="120">
        <f>116/M4</f>
        <v>0.77333333333333332</v>
      </c>
      <c r="O7" s="58" t="s">
        <v>320</v>
      </c>
      <c r="P7" s="131">
        <f>P5*P6</f>
        <v>600</v>
      </c>
      <c r="Q7" s="120">
        <f>116/P4</f>
        <v>0.77333333333333332</v>
      </c>
      <c r="R7" s="58" t="s">
        <v>320</v>
      </c>
      <c r="S7" s="131">
        <f>S5*S6</f>
        <v>600</v>
      </c>
      <c r="T7" s="120">
        <f>116/S4</f>
        <v>0.77333333333333332</v>
      </c>
      <c r="U7" s="58" t="s">
        <v>320</v>
      </c>
      <c r="V7" s="131">
        <f>V5*V6</f>
        <v>600</v>
      </c>
      <c r="W7" s="120">
        <f>116/V4</f>
        <v>0.77333333333333332</v>
      </c>
      <c r="X7" s="58" t="s">
        <v>320</v>
      </c>
      <c r="Y7" s="131">
        <f>Y5*Y6</f>
        <v>600</v>
      </c>
      <c r="Z7" s="120">
        <f>116/Y4</f>
        <v>0.77333333333333332</v>
      </c>
      <c r="AA7" s="58" t="s">
        <v>320</v>
      </c>
      <c r="AB7" s="131">
        <f>AB5*AB6</f>
        <v>600</v>
      </c>
      <c r="AC7" s="120">
        <f>116/AB4</f>
        <v>0.77333333333333332</v>
      </c>
      <c r="AD7" s="58" t="s">
        <v>320</v>
      </c>
      <c r="AE7" s="131">
        <f>AE5*AE6</f>
        <v>600</v>
      </c>
      <c r="AF7" s="120">
        <f>116/AE4</f>
        <v>0.77333333333333332</v>
      </c>
    </row>
    <row r="8" spans="1:32" ht="15.5" x14ac:dyDescent="0.35">
      <c r="A8" s="1" t="s">
        <v>380</v>
      </c>
      <c r="B8" s="1" t="s">
        <v>359</v>
      </c>
      <c r="C8" s="58" t="s">
        <v>317</v>
      </c>
      <c r="D8" s="132">
        <f>(D5*D6/D4)</f>
        <v>3</v>
      </c>
      <c r="E8" s="138" t="s">
        <v>376</v>
      </c>
      <c r="F8" s="58" t="s">
        <v>317</v>
      </c>
      <c r="G8" s="132">
        <f>(G5*G6/G4)</f>
        <v>4</v>
      </c>
      <c r="H8" s="138" t="s">
        <v>376</v>
      </c>
      <c r="I8" s="58" t="s">
        <v>317</v>
      </c>
      <c r="J8" s="132">
        <f>(J5*J6/J4)</f>
        <v>3.8</v>
      </c>
      <c r="K8" s="138" t="s">
        <v>376</v>
      </c>
      <c r="L8" s="58" t="s">
        <v>317</v>
      </c>
      <c r="M8" s="132">
        <f>(M5*M6/M4)</f>
        <v>4</v>
      </c>
      <c r="N8" s="138" t="s">
        <v>376</v>
      </c>
      <c r="O8" s="58" t="s">
        <v>317</v>
      </c>
      <c r="P8" s="132">
        <f>(P5*P6/P4)</f>
        <v>4</v>
      </c>
      <c r="Q8" s="138" t="s">
        <v>376</v>
      </c>
      <c r="R8" s="58" t="s">
        <v>317</v>
      </c>
      <c r="S8" s="132">
        <f>(S5*S6/S4)</f>
        <v>4</v>
      </c>
      <c r="T8" s="138" t="s">
        <v>376</v>
      </c>
      <c r="U8" s="58" t="s">
        <v>317</v>
      </c>
      <c r="V8" s="132">
        <f>(V5*V6/V4)</f>
        <v>4</v>
      </c>
      <c r="W8" s="138" t="s">
        <v>376</v>
      </c>
      <c r="X8" s="58" t="s">
        <v>317</v>
      </c>
      <c r="Y8" s="132">
        <f>(Y5*Y6/Y4)</f>
        <v>4</v>
      </c>
      <c r="Z8" s="138" t="s">
        <v>376</v>
      </c>
      <c r="AA8" s="58" t="s">
        <v>317</v>
      </c>
      <c r="AB8" s="132">
        <f>(AB5*AB6/AB4)</f>
        <v>4</v>
      </c>
      <c r="AC8" s="138" t="s">
        <v>376</v>
      </c>
      <c r="AD8" s="58" t="s">
        <v>317</v>
      </c>
      <c r="AE8" s="132">
        <f>(AE5*AE6/AE4)</f>
        <v>4</v>
      </c>
      <c r="AF8" s="138" t="s">
        <v>376</v>
      </c>
    </row>
    <row r="9" spans="1:32" ht="15.5" x14ac:dyDescent="0.35">
      <c r="A9" s="69" t="s">
        <v>360</v>
      </c>
      <c r="B9" t="s">
        <v>355</v>
      </c>
      <c r="C9" s="58" t="s">
        <v>373</v>
      </c>
      <c r="D9" s="131">
        <f>_xlfn.XLOOKUP(E5,'Camera Specs'!$A:$A,'Camera Specs'!$C:$C,0)</f>
        <v>3.76</v>
      </c>
      <c r="E9" s="120">
        <f>138/D4</f>
        <v>0.92</v>
      </c>
      <c r="F9" s="58" t="s">
        <v>373</v>
      </c>
      <c r="G9" s="131">
        <f>_xlfn.XLOOKUP(H5,'Camera Specs'!$A:$A,'Camera Specs'!$C:$C,0)</f>
        <v>3.76</v>
      </c>
      <c r="H9" s="120">
        <f>138/G4</f>
        <v>0.92</v>
      </c>
      <c r="I9" s="58" t="s">
        <v>373</v>
      </c>
      <c r="J9" s="131">
        <f>_xlfn.XLOOKUP(K5,'Camera Specs'!$A:$A,'Camera Specs'!$C:$C,0)</f>
        <v>3.76</v>
      </c>
      <c r="K9" s="120">
        <f>138/J4</f>
        <v>0.92</v>
      </c>
      <c r="L9" s="58" t="s">
        <v>373</v>
      </c>
      <c r="M9" s="131">
        <f>_xlfn.XLOOKUP(N5,'Camera Specs'!$A:$A,'Camera Specs'!$C:$C,0)</f>
        <v>3.76</v>
      </c>
      <c r="N9" s="120">
        <f>138/M4</f>
        <v>0.92</v>
      </c>
      <c r="O9" s="58" t="s">
        <v>373</v>
      </c>
      <c r="P9" s="131">
        <f>_xlfn.XLOOKUP(Q5,'Camera Specs'!$A:$A,'Camera Specs'!$C:$C,0)</f>
        <v>3.76</v>
      </c>
      <c r="Q9" s="120">
        <f>138/P4</f>
        <v>0.92</v>
      </c>
      <c r="R9" s="58" t="s">
        <v>373</v>
      </c>
      <c r="S9" s="131">
        <f>_xlfn.XLOOKUP(T5,'Camera Specs'!$A:$A,'Camera Specs'!$C:$C,0)</f>
        <v>3.76</v>
      </c>
      <c r="T9" s="120">
        <f>138/S4</f>
        <v>0.92</v>
      </c>
      <c r="U9" s="58" t="s">
        <v>373</v>
      </c>
      <c r="V9" s="131">
        <f>_xlfn.XLOOKUP(W5,'Camera Specs'!$A:$A,'Camera Specs'!$C:$C,0)</f>
        <v>3.76</v>
      </c>
      <c r="W9" s="120">
        <f>138/V4</f>
        <v>0.92</v>
      </c>
      <c r="X9" s="58" t="s">
        <v>373</v>
      </c>
      <c r="Y9" s="131">
        <f>_xlfn.XLOOKUP(Z5,'Camera Specs'!$A:$A,'Camera Specs'!$C:$C,0)</f>
        <v>3.76</v>
      </c>
      <c r="Z9" s="120">
        <f>138/Y4</f>
        <v>0.92</v>
      </c>
      <c r="AA9" s="58" t="s">
        <v>373</v>
      </c>
      <c r="AB9" s="131">
        <f>_xlfn.XLOOKUP(AC5,'Camera Specs'!$A:$A,'Camera Specs'!$C:$C,0)</f>
        <v>3.76</v>
      </c>
      <c r="AC9" s="120">
        <f>138/AB4</f>
        <v>0.92</v>
      </c>
      <c r="AD9" s="58" t="s">
        <v>373</v>
      </c>
      <c r="AE9" s="131">
        <f>_xlfn.XLOOKUP(AF5,'Camera Specs'!$A:$A,'Camera Specs'!$C:$C,0)</f>
        <v>3.76</v>
      </c>
      <c r="AF9" s="120">
        <f>138/AE4</f>
        <v>0.92</v>
      </c>
    </row>
    <row r="10" spans="1:32" ht="15.5" x14ac:dyDescent="0.35">
      <c r="A10" s="69" t="s">
        <v>361</v>
      </c>
      <c r="B10" t="s">
        <v>356</v>
      </c>
      <c r="C10" s="59" t="s">
        <v>38</v>
      </c>
      <c r="D10" s="133">
        <f>D9*206.265 / D7</f>
        <v>1.7234586666666665</v>
      </c>
      <c r="E10" s="138" t="s">
        <v>377</v>
      </c>
      <c r="F10" s="59" t="s">
        <v>38</v>
      </c>
      <c r="G10" s="133">
        <f>G9*206.265 / G7</f>
        <v>1.2925939999999998</v>
      </c>
      <c r="H10" s="138" t="s">
        <v>377</v>
      </c>
      <c r="I10" s="59" t="s">
        <v>38</v>
      </c>
      <c r="J10" s="133">
        <f>J9*206.265 / J7</f>
        <v>1.3606252631578946</v>
      </c>
      <c r="K10" s="138" t="s">
        <v>377</v>
      </c>
      <c r="L10" s="59" t="s">
        <v>38</v>
      </c>
      <c r="M10" s="133">
        <f>M9*206.265 / M7</f>
        <v>1.2925939999999998</v>
      </c>
      <c r="N10" s="138" t="s">
        <v>377</v>
      </c>
      <c r="O10" s="59" t="s">
        <v>38</v>
      </c>
      <c r="P10" s="133">
        <f>P9*206.265 / P7</f>
        <v>1.2925939999999998</v>
      </c>
      <c r="Q10" s="138" t="s">
        <v>377</v>
      </c>
      <c r="R10" s="59" t="s">
        <v>38</v>
      </c>
      <c r="S10" s="133">
        <f>S9*206.265 / S7</f>
        <v>1.2925939999999998</v>
      </c>
      <c r="T10" s="138" t="s">
        <v>377</v>
      </c>
      <c r="U10" s="59" t="s">
        <v>38</v>
      </c>
      <c r="V10" s="133">
        <f>V9*206.265 / V7</f>
        <v>1.2925939999999998</v>
      </c>
      <c r="W10" s="138" t="s">
        <v>377</v>
      </c>
      <c r="X10" s="59" t="s">
        <v>38</v>
      </c>
      <c r="Y10" s="133">
        <f>Y9*206.265 / Y7</f>
        <v>1.2925939999999998</v>
      </c>
      <c r="Z10" s="138" t="s">
        <v>377</v>
      </c>
      <c r="AA10" s="59" t="s">
        <v>38</v>
      </c>
      <c r="AB10" s="133">
        <f>AB9*206.265 / AB7</f>
        <v>1.2925939999999998</v>
      </c>
      <c r="AC10" s="138" t="s">
        <v>377</v>
      </c>
      <c r="AD10" s="59" t="s">
        <v>38</v>
      </c>
      <c r="AE10" s="133">
        <f>AE9*206.265 / AE7</f>
        <v>1.2925939999999998</v>
      </c>
      <c r="AF10" s="138" t="s">
        <v>377</v>
      </c>
    </row>
    <row r="11" spans="1:32" ht="15.5" x14ac:dyDescent="0.35">
      <c r="A11" s="69" t="s">
        <v>362</v>
      </c>
      <c r="B11" t="s">
        <v>357</v>
      </c>
      <c r="C11" s="58" t="s">
        <v>365</v>
      </c>
      <c r="D11" s="60">
        <v>1</v>
      </c>
      <c r="E11" s="120">
        <f>D12*2</f>
        <v>3.4469173333333329</v>
      </c>
      <c r="F11" s="58" t="s">
        <v>365</v>
      </c>
      <c r="G11" s="60">
        <v>1</v>
      </c>
      <c r="H11" s="120">
        <f>G12*2</f>
        <v>2.5851879999999996</v>
      </c>
      <c r="I11" s="58" t="s">
        <v>365</v>
      </c>
      <c r="J11" s="60">
        <v>1</v>
      </c>
      <c r="K11" s="120">
        <f>J12*2</f>
        <v>2.7212505263157891</v>
      </c>
      <c r="L11" s="58" t="s">
        <v>365</v>
      </c>
      <c r="M11" s="60">
        <v>1</v>
      </c>
      <c r="N11" s="120">
        <f>M12*2</f>
        <v>2.5851879999999996</v>
      </c>
      <c r="O11" s="58" t="s">
        <v>365</v>
      </c>
      <c r="P11" s="60">
        <v>1</v>
      </c>
      <c r="Q11" s="120">
        <f>P12*2</f>
        <v>2.5851879999999996</v>
      </c>
      <c r="R11" s="58" t="s">
        <v>365</v>
      </c>
      <c r="S11" s="60">
        <v>1</v>
      </c>
      <c r="T11" s="120">
        <f>S12*2</f>
        <v>2.5851879999999996</v>
      </c>
      <c r="U11" s="58" t="s">
        <v>365</v>
      </c>
      <c r="V11" s="60">
        <v>1</v>
      </c>
      <c r="W11" s="120">
        <f>V12*2</f>
        <v>2.5851879999999996</v>
      </c>
      <c r="X11" s="58" t="s">
        <v>365</v>
      </c>
      <c r="Y11" s="60">
        <v>1</v>
      </c>
      <c r="Z11" s="120">
        <f>Y12*2</f>
        <v>2.5851879999999996</v>
      </c>
      <c r="AA11" s="58" t="s">
        <v>365</v>
      </c>
      <c r="AB11" s="60">
        <v>1</v>
      </c>
      <c r="AC11" s="120">
        <f>AB12*2</f>
        <v>2.5851879999999996</v>
      </c>
      <c r="AD11" s="58" t="s">
        <v>365</v>
      </c>
      <c r="AE11" s="60">
        <v>1</v>
      </c>
      <c r="AF11" s="120">
        <f>AE12*2</f>
        <v>2.5851879999999996</v>
      </c>
    </row>
    <row r="12" spans="1:32" ht="15.5" x14ac:dyDescent="0.35">
      <c r="A12" s="70" t="s">
        <v>363</v>
      </c>
      <c r="B12" t="s">
        <v>364</v>
      </c>
      <c r="C12" s="58" t="s">
        <v>344</v>
      </c>
      <c r="D12" s="133">
        <f>D10*D11</f>
        <v>1.7234586666666665</v>
      </c>
      <c r="E12" s="138" t="s">
        <v>378</v>
      </c>
      <c r="F12" s="58" t="s">
        <v>344</v>
      </c>
      <c r="G12" s="133">
        <f>G10*G11</f>
        <v>1.2925939999999998</v>
      </c>
      <c r="H12" s="138" t="s">
        <v>378</v>
      </c>
      <c r="I12" s="58" t="s">
        <v>344</v>
      </c>
      <c r="J12" s="133">
        <f>J10*J11</f>
        <v>1.3606252631578946</v>
      </c>
      <c r="K12" s="138" t="s">
        <v>378</v>
      </c>
      <c r="L12" s="58" t="s">
        <v>344</v>
      </c>
      <c r="M12" s="133">
        <f>M10*M11</f>
        <v>1.2925939999999998</v>
      </c>
      <c r="N12" s="138" t="s">
        <v>378</v>
      </c>
      <c r="O12" s="58" t="s">
        <v>344</v>
      </c>
      <c r="P12" s="133">
        <f>P10*P11</f>
        <v>1.2925939999999998</v>
      </c>
      <c r="Q12" s="138" t="s">
        <v>378</v>
      </c>
      <c r="R12" s="58" t="s">
        <v>344</v>
      </c>
      <c r="S12" s="133">
        <f>S10*S11</f>
        <v>1.2925939999999998</v>
      </c>
      <c r="T12" s="138" t="s">
        <v>378</v>
      </c>
      <c r="U12" s="58" t="s">
        <v>344</v>
      </c>
      <c r="V12" s="133">
        <f>V10*V11</f>
        <v>1.2925939999999998</v>
      </c>
      <c r="W12" s="138" t="s">
        <v>378</v>
      </c>
      <c r="X12" s="58" t="s">
        <v>344</v>
      </c>
      <c r="Y12" s="133">
        <f>Y10*Y11</f>
        <v>1.2925939999999998</v>
      </c>
      <c r="Z12" s="138" t="s">
        <v>378</v>
      </c>
      <c r="AA12" s="58" t="s">
        <v>344</v>
      </c>
      <c r="AB12" s="133">
        <f>AB10*AB11</f>
        <v>1.2925939999999998</v>
      </c>
      <c r="AC12" s="138" t="s">
        <v>378</v>
      </c>
      <c r="AD12" s="58" t="s">
        <v>344</v>
      </c>
      <c r="AE12" s="133">
        <f>AE10*AE11</f>
        <v>1.2925939999999998</v>
      </c>
      <c r="AF12" s="138" t="s">
        <v>378</v>
      </c>
    </row>
    <row r="13" spans="1:32" ht="15.5" x14ac:dyDescent="0.35">
      <c r="C13" s="55" t="s">
        <v>370</v>
      </c>
      <c r="D13" s="130">
        <f>$B$6</f>
        <v>55</v>
      </c>
      <c r="E13" s="120">
        <f>E7/E11</f>
        <v>0.22435505657615618</v>
      </c>
      <c r="F13" s="55" t="s">
        <v>370</v>
      </c>
      <c r="G13" s="130">
        <v>52</v>
      </c>
      <c r="H13" s="120">
        <f>H7/H11</f>
        <v>0.29914007543487492</v>
      </c>
      <c r="I13" s="55" t="s">
        <v>370</v>
      </c>
      <c r="J13" s="130">
        <f>$B$6</f>
        <v>55</v>
      </c>
      <c r="K13" s="120">
        <f>K7/K11</f>
        <v>0.28418307166313117</v>
      </c>
      <c r="L13" s="55" t="s">
        <v>370</v>
      </c>
      <c r="M13" s="130">
        <f>$B$6</f>
        <v>55</v>
      </c>
      <c r="N13" s="120">
        <f>N7/N11</f>
        <v>0.29914007543487492</v>
      </c>
      <c r="O13" s="55" t="s">
        <v>370</v>
      </c>
      <c r="P13" s="130">
        <f>$B$6</f>
        <v>55</v>
      </c>
      <c r="Q13" s="120">
        <f>Q7/Q11</f>
        <v>0.29914007543487492</v>
      </c>
      <c r="R13" s="55" t="s">
        <v>370</v>
      </c>
      <c r="S13" s="130">
        <f>$B$6</f>
        <v>55</v>
      </c>
      <c r="T13" s="120">
        <f>T7/T11</f>
        <v>0.29914007543487492</v>
      </c>
      <c r="U13" s="55" t="s">
        <v>370</v>
      </c>
      <c r="V13" s="130">
        <f>$B$6</f>
        <v>55</v>
      </c>
      <c r="W13" s="120">
        <f>W7/W11</f>
        <v>0.29914007543487492</v>
      </c>
      <c r="X13" s="55" t="s">
        <v>370</v>
      </c>
      <c r="Y13" s="130">
        <f>$B$6</f>
        <v>55</v>
      </c>
      <c r="Z13" s="120">
        <f>Z7/Z11</f>
        <v>0.29914007543487492</v>
      </c>
      <c r="AA13" s="55" t="s">
        <v>370</v>
      </c>
      <c r="AB13" s="130">
        <f>$B$6</f>
        <v>55</v>
      </c>
      <c r="AC13" s="120">
        <f>AC7/AC11</f>
        <v>0.29914007543487492</v>
      </c>
      <c r="AD13" s="55" t="s">
        <v>370</v>
      </c>
      <c r="AE13" s="130">
        <f>$B$6</f>
        <v>55</v>
      </c>
      <c r="AF13" s="120">
        <f>AF7/AF11</f>
        <v>0.29914007543487492</v>
      </c>
    </row>
    <row r="14" spans="1:32" ht="15.5" x14ac:dyDescent="0.35">
      <c r="A14" s="71" t="s">
        <v>366</v>
      </c>
      <c r="C14" s="55" t="s">
        <v>45</v>
      </c>
      <c r="D14" s="60">
        <v>1</v>
      </c>
      <c r="E14" s="139" t="s">
        <v>379</v>
      </c>
      <c r="F14" s="55" t="s">
        <v>45</v>
      </c>
      <c r="G14" s="60">
        <v>1</v>
      </c>
      <c r="H14" s="139" t="s">
        <v>379</v>
      </c>
      <c r="I14" s="55" t="s">
        <v>45</v>
      </c>
      <c r="J14" s="60">
        <v>1</v>
      </c>
      <c r="K14" s="139" t="s">
        <v>379</v>
      </c>
      <c r="L14" s="55" t="s">
        <v>45</v>
      </c>
      <c r="M14" s="60">
        <v>1</v>
      </c>
      <c r="N14" s="139" t="s">
        <v>379</v>
      </c>
      <c r="O14" s="55" t="s">
        <v>45</v>
      </c>
      <c r="P14" s="60">
        <v>1</v>
      </c>
      <c r="Q14" s="139" t="s">
        <v>379</v>
      </c>
      <c r="R14" s="55" t="s">
        <v>45</v>
      </c>
      <c r="S14" s="60">
        <v>1</v>
      </c>
      <c r="T14" s="139" t="s">
        <v>379</v>
      </c>
      <c r="U14" s="55" t="s">
        <v>45</v>
      </c>
      <c r="V14" s="60">
        <v>1</v>
      </c>
      <c r="W14" s="139" t="s">
        <v>379</v>
      </c>
      <c r="X14" s="55" t="s">
        <v>45</v>
      </c>
      <c r="Y14" s="60">
        <v>1</v>
      </c>
      <c r="Z14" s="139" t="s">
        <v>379</v>
      </c>
      <c r="AA14" s="55" t="s">
        <v>45</v>
      </c>
      <c r="AB14" s="60">
        <v>1</v>
      </c>
      <c r="AC14" s="139" t="s">
        <v>379</v>
      </c>
      <c r="AD14" s="55" t="s">
        <v>45</v>
      </c>
      <c r="AE14" s="60">
        <v>1</v>
      </c>
      <c r="AF14" s="139" t="s">
        <v>379</v>
      </c>
    </row>
    <row r="15" spans="1:32" ht="16" thickBot="1" x14ac:dyDescent="0.4">
      <c r="A15" s="71" t="s">
        <v>368</v>
      </c>
      <c r="C15" s="55" t="s">
        <v>371</v>
      </c>
      <c r="D15" s="134">
        <f>D13+D14-E37</f>
        <v>3.5</v>
      </c>
      <c r="E15" s="121">
        <f>MAX(E11,E9,E7)</f>
        <v>3.4469173333333329</v>
      </c>
      <c r="F15" s="55" t="s">
        <v>371</v>
      </c>
      <c r="G15" s="134">
        <f>G13+G14-H37</f>
        <v>1</v>
      </c>
      <c r="H15" s="121">
        <f>MAX(H11,H9,H7)</f>
        <v>2.5851879999999996</v>
      </c>
      <c r="I15" s="55" t="s">
        <v>371</v>
      </c>
      <c r="J15" s="134">
        <f>J13+J14-K37</f>
        <v>1.5</v>
      </c>
      <c r="K15" s="121">
        <f>MAX(K11,K9,K7)</f>
        <v>2.7212505263157891</v>
      </c>
      <c r="L15" s="55" t="s">
        <v>371</v>
      </c>
      <c r="M15" s="134">
        <f>M13+M14-N37</f>
        <v>56</v>
      </c>
      <c r="N15" s="121">
        <f>MAX(N11,N9,N7)</f>
        <v>2.5851879999999996</v>
      </c>
      <c r="O15" s="55" t="s">
        <v>371</v>
      </c>
      <c r="P15" s="134">
        <f>P13+P14-Q37</f>
        <v>56</v>
      </c>
      <c r="Q15" s="121">
        <f>MAX(Q11,Q9,Q7)</f>
        <v>2.5851879999999996</v>
      </c>
      <c r="R15" s="55" t="s">
        <v>371</v>
      </c>
      <c r="S15" s="134">
        <f>S13+S14-T37</f>
        <v>56</v>
      </c>
      <c r="T15" s="121">
        <f>MAX(T11,T9,T7)</f>
        <v>2.5851879999999996</v>
      </c>
      <c r="U15" s="55" t="s">
        <v>371</v>
      </c>
      <c r="V15" s="134">
        <f>V13+V14-W37</f>
        <v>56</v>
      </c>
      <c r="W15" s="121">
        <f>MAX(W11,W9,W7)</f>
        <v>2.5851879999999996</v>
      </c>
      <c r="X15" s="55" t="s">
        <v>371</v>
      </c>
      <c r="Y15" s="134">
        <f>Y13+Y14-Z37</f>
        <v>56</v>
      </c>
      <c r="Z15" s="121">
        <f>MAX(Z11,Z9,Z7)</f>
        <v>2.5851879999999996</v>
      </c>
      <c r="AA15" s="55" t="s">
        <v>371</v>
      </c>
      <c r="AB15" s="134">
        <f>AB13+AB14-AC37</f>
        <v>56</v>
      </c>
      <c r="AC15" s="121">
        <f>MAX(AC11,AC9,AC7)</f>
        <v>2.5851879999999996</v>
      </c>
      <c r="AD15" s="55" t="s">
        <v>371</v>
      </c>
      <c r="AE15" s="134">
        <f>AE13+AE14-AF37</f>
        <v>56</v>
      </c>
      <c r="AF15" s="121">
        <f>MAX(AF11,AF9,AF7)</f>
        <v>2.5851879999999996</v>
      </c>
    </row>
    <row r="16" spans="1:32" x14ac:dyDescent="0.35">
      <c r="A16" t="s">
        <v>372</v>
      </c>
      <c r="C16" s="128" t="s">
        <v>48</v>
      </c>
      <c r="D16" s="129"/>
      <c r="E16" s="51" t="s">
        <v>49</v>
      </c>
      <c r="F16" s="128" t="s">
        <v>48</v>
      </c>
      <c r="G16" s="129"/>
      <c r="H16" s="51" t="s">
        <v>49</v>
      </c>
      <c r="I16" s="128" t="s">
        <v>48</v>
      </c>
      <c r="J16" s="129"/>
      <c r="K16" s="51" t="s">
        <v>49</v>
      </c>
      <c r="L16" s="128" t="s">
        <v>48</v>
      </c>
      <c r="M16" s="129"/>
      <c r="N16" s="51" t="s">
        <v>49</v>
      </c>
      <c r="O16" s="128" t="s">
        <v>48</v>
      </c>
      <c r="P16" s="129"/>
      <c r="Q16" s="51" t="s">
        <v>49</v>
      </c>
      <c r="R16" s="128" t="s">
        <v>48</v>
      </c>
      <c r="S16" s="129"/>
      <c r="T16" s="51" t="s">
        <v>49</v>
      </c>
      <c r="U16" s="128" t="s">
        <v>48</v>
      </c>
      <c r="V16" s="129"/>
      <c r="W16" s="51" t="s">
        <v>49</v>
      </c>
      <c r="X16" s="128" t="s">
        <v>48</v>
      </c>
      <c r="Y16" s="129"/>
      <c r="Z16" s="51" t="s">
        <v>49</v>
      </c>
      <c r="AA16" s="128" t="s">
        <v>48</v>
      </c>
      <c r="AB16" s="129"/>
      <c r="AC16" s="51" t="s">
        <v>49</v>
      </c>
      <c r="AD16" s="128" t="s">
        <v>48</v>
      </c>
      <c r="AE16" s="129"/>
      <c r="AF16" s="51" t="s">
        <v>49</v>
      </c>
    </row>
    <row r="17" spans="3:32" x14ac:dyDescent="0.35">
      <c r="C17" s="79" t="s">
        <v>391</v>
      </c>
      <c r="D17" s="80"/>
      <c r="E17" s="122">
        <f t="shared" ref="E17:E36" si="0">_xlfn.XLOOKUP(C17,Drop_Down_Name,Optical_Length__mm,"")</f>
        <v>0</v>
      </c>
      <c r="F17" s="79" t="s">
        <v>391</v>
      </c>
      <c r="G17" s="80"/>
      <c r="H17" s="122">
        <f t="shared" ref="H17:H36" si="1">_xlfn.XLOOKUP(F17,Drop_Down_Name,Optical_Length__mm,"")</f>
        <v>0</v>
      </c>
      <c r="I17" s="79" t="s">
        <v>55</v>
      </c>
      <c r="J17" s="80"/>
      <c r="K17" s="122">
        <f t="shared" ref="K17:K36" si="2">_xlfn.XLOOKUP(I17,Drop_Down_Name,Optical_Length__mm,"")</f>
        <v>0</v>
      </c>
      <c r="L17" s="79"/>
      <c r="M17" s="80"/>
      <c r="N17" s="122">
        <f t="shared" ref="N17:N36" si="3">_xlfn.XLOOKUP(L17,Drop_Down_Name,Optical_Length__mm,"")</f>
        <v>0</v>
      </c>
      <c r="O17" s="79"/>
      <c r="P17" s="80"/>
      <c r="Q17" s="122">
        <f t="shared" ref="Q17:Q36" si="4">_xlfn.XLOOKUP(O17,Drop_Down_Name,Optical_Length__mm,"")</f>
        <v>0</v>
      </c>
      <c r="R17" s="79"/>
      <c r="S17" s="80"/>
      <c r="T17" s="122">
        <f t="shared" ref="T17:T36" si="5">_xlfn.XLOOKUP(R17,Drop_Down_Name,Optical_Length__mm,"")</f>
        <v>0</v>
      </c>
      <c r="U17" s="79"/>
      <c r="V17" s="80"/>
      <c r="W17" s="122">
        <f t="shared" ref="W17:W36" si="6">_xlfn.XLOOKUP(U17,Drop_Down_Name,Optical_Length__mm,"")</f>
        <v>0</v>
      </c>
      <c r="X17" s="79"/>
      <c r="Y17" s="80"/>
      <c r="Z17" s="122">
        <f t="shared" ref="Z17:Z36" si="7">_xlfn.XLOOKUP(X17,Drop_Down_Name,Optical_Length__mm,"")</f>
        <v>0</v>
      </c>
      <c r="AA17" s="79"/>
      <c r="AB17" s="80"/>
      <c r="AC17" s="122">
        <f t="shared" ref="AC17:AC36" si="8">_xlfn.XLOOKUP(AA17,Drop_Down_Name,Optical_Length__mm,"")</f>
        <v>0</v>
      </c>
      <c r="AD17" s="79"/>
      <c r="AE17" s="80"/>
      <c r="AF17" s="122">
        <f t="shared" ref="AF17:AF36" si="9">_xlfn.XLOOKUP(AD17,Drop_Down_Name,Optical_Length__mm,"")</f>
        <v>0</v>
      </c>
    </row>
    <row r="18" spans="3:32" x14ac:dyDescent="0.35">
      <c r="C18" s="79" t="s">
        <v>306</v>
      </c>
      <c r="D18" s="80"/>
      <c r="E18" s="122">
        <f t="shared" si="0"/>
        <v>2</v>
      </c>
      <c r="F18" s="79" t="s">
        <v>306</v>
      </c>
      <c r="G18" s="80"/>
      <c r="H18" s="122">
        <f t="shared" si="1"/>
        <v>2</v>
      </c>
      <c r="I18" s="79"/>
      <c r="J18" s="80"/>
      <c r="K18" s="122">
        <f t="shared" si="2"/>
        <v>0</v>
      </c>
      <c r="L18" s="79"/>
      <c r="M18" s="80"/>
      <c r="N18" s="122">
        <f t="shared" si="3"/>
        <v>0</v>
      </c>
      <c r="O18" s="79"/>
      <c r="P18" s="80"/>
      <c r="Q18" s="122">
        <f t="shared" si="4"/>
        <v>0</v>
      </c>
      <c r="R18" s="79"/>
      <c r="S18" s="80"/>
      <c r="T18" s="122">
        <f t="shared" si="5"/>
        <v>0</v>
      </c>
      <c r="U18" s="79"/>
      <c r="V18" s="80"/>
      <c r="W18" s="122">
        <f t="shared" si="6"/>
        <v>0</v>
      </c>
      <c r="X18" s="79"/>
      <c r="Y18" s="80"/>
      <c r="Z18" s="122">
        <f t="shared" si="7"/>
        <v>0</v>
      </c>
      <c r="AA18" s="79"/>
      <c r="AB18" s="80"/>
      <c r="AC18" s="122">
        <f t="shared" si="8"/>
        <v>0</v>
      </c>
      <c r="AD18" s="79"/>
      <c r="AE18" s="80"/>
      <c r="AF18" s="122">
        <f t="shared" si="9"/>
        <v>0</v>
      </c>
    </row>
    <row r="19" spans="3:32" x14ac:dyDescent="0.35">
      <c r="C19" s="79" t="s">
        <v>68</v>
      </c>
      <c r="D19" s="80"/>
      <c r="E19" s="122">
        <f t="shared" si="0"/>
        <v>18</v>
      </c>
      <c r="F19" s="79"/>
      <c r="G19" s="80"/>
      <c r="H19" s="122">
        <f t="shared" si="1"/>
        <v>0</v>
      </c>
      <c r="I19" s="79"/>
      <c r="J19" s="80"/>
      <c r="K19" s="122">
        <f t="shared" si="2"/>
        <v>0</v>
      </c>
      <c r="L19" s="79"/>
      <c r="M19" s="80"/>
      <c r="N19" s="122">
        <f t="shared" si="3"/>
        <v>0</v>
      </c>
      <c r="O19" s="79"/>
      <c r="P19" s="80"/>
      <c r="Q19" s="122">
        <f t="shared" si="4"/>
        <v>0</v>
      </c>
      <c r="R19" s="79"/>
      <c r="S19" s="80"/>
      <c r="T19" s="122">
        <f t="shared" si="5"/>
        <v>0</v>
      </c>
      <c r="U19" s="79"/>
      <c r="V19" s="80"/>
      <c r="W19" s="122">
        <f t="shared" si="6"/>
        <v>0</v>
      </c>
      <c r="X19" s="79"/>
      <c r="Y19" s="80"/>
      <c r="Z19" s="122">
        <f t="shared" si="7"/>
        <v>0</v>
      </c>
      <c r="AA19" s="79"/>
      <c r="AB19" s="80"/>
      <c r="AC19" s="122">
        <f t="shared" si="8"/>
        <v>0</v>
      </c>
      <c r="AD19" s="79"/>
      <c r="AE19" s="80"/>
      <c r="AF19" s="122">
        <f t="shared" si="9"/>
        <v>0</v>
      </c>
    </row>
    <row r="20" spans="3:32" x14ac:dyDescent="0.35">
      <c r="C20" s="81"/>
      <c r="D20" s="82"/>
      <c r="E20" s="122">
        <f t="shared" si="0"/>
        <v>0</v>
      </c>
      <c r="F20" s="81"/>
      <c r="G20" s="82"/>
      <c r="H20" s="122">
        <f t="shared" si="1"/>
        <v>0</v>
      </c>
      <c r="I20" s="81"/>
      <c r="J20" s="82"/>
      <c r="K20" s="122">
        <f t="shared" si="2"/>
        <v>0</v>
      </c>
      <c r="L20" s="81"/>
      <c r="M20" s="82"/>
      <c r="N20" s="122">
        <f t="shared" si="3"/>
        <v>0</v>
      </c>
      <c r="O20" s="81"/>
      <c r="P20" s="82"/>
      <c r="Q20" s="122">
        <f t="shared" si="4"/>
        <v>0</v>
      </c>
      <c r="R20" s="81"/>
      <c r="S20" s="82"/>
      <c r="T20" s="122">
        <f t="shared" si="5"/>
        <v>0</v>
      </c>
      <c r="U20" s="81"/>
      <c r="V20" s="82"/>
      <c r="W20" s="122">
        <f t="shared" si="6"/>
        <v>0</v>
      </c>
      <c r="X20" s="81"/>
      <c r="Y20" s="82"/>
      <c r="Z20" s="122">
        <f t="shared" si="7"/>
        <v>0</v>
      </c>
      <c r="AA20" s="81"/>
      <c r="AB20" s="82"/>
      <c r="AC20" s="122">
        <f t="shared" si="8"/>
        <v>0</v>
      </c>
      <c r="AD20" s="81"/>
      <c r="AE20" s="82"/>
      <c r="AF20" s="122">
        <f t="shared" si="9"/>
        <v>0</v>
      </c>
    </row>
    <row r="21" spans="3:32" x14ac:dyDescent="0.35">
      <c r="C21" s="81"/>
      <c r="D21" s="82"/>
      <c r="E21" s="122">
        <f t="shared" si="0"/>
        <v>0</v>
      </c>
      <c r="F21" s="81"/>
      <c r="G21" s="82"/>
      <c r="H21" s="122">
        <f t="shared" si="1"/>
        <v>0</v>
      </c>
      <c r="I21" s="81"/>
      <c r="J21" s="82"/>
      <c r="K21" s="122">
        <f t="shared" si="2"/>
        <v>0</v>
      </c>
      <c r="L21" s="81"/>
      <c r="M21" s="82"/>
      <c r="N21" s="122">
        <f t="shared" si="3"/>
        <v>0</v>
      </c>
      <c r="O21" s="81"/>
      <c r="P21" s="82"/>
      <c r="Q21" s="122">
        <f t="shared" si="4"/>
        <v>0</v>
      </c>
      <c r="R21" s="81"/>
      <c r="S21" s="82"/>
      <c r="T21" s="122">
        <f t="shared" si="5"/>
        <v>0</v>
      </c>
      <c r="U21" s="81"/>
      <c r="V21" s="82"/>
      <c r="W21" s="122">
        <f t="shared" si="6"/>
        <v>0</v>
      </c>
      <c r="X21" s="81"/>
      <c r="Y21" s="82"/>
      <c r="Z21" s="122">
        <f t="shared" si="7"/>
        <v>0</v>
      </c>
      <c r="AA21" s="81"/>
      <c r="AB21" s="82"/>
      <c r="AC21" s="122">
        <f t="shared" si="8"/>
        <v>0</v>
      </c>
      <c r="AD21" s="81"/>
      <c r="AE21" s="82"/>
      <c r="AF21" s="122">
        <f t="shared" si="9"/>
        <v>0</v>
      </c>
    </row>
    <row r="22" spans="3:32" x14ac:dyDescent="0.35">
      <c r="C22" s="81"/>
      <c r="D22" s="82"/>
      <c r="E22" s="122">
        <f t="shared" si="0"/>
        <v>0</v>
      </c>
      <c r="F22" s="81"/>
      <c r="G22" s="82"/>
      <c r="H22" s="122">
        <f t="shared" si="1"/>
        <v>0</v>
      </c>
      <c r="I22" s="81"/>
      <c r="J22" s="82"/>
      <c r="K22" s="122">
        <f t="shared" si="2"/>
        <v>0</v>
      </c>
      <c r="L22" s="81"/>
      <c r="M22" s="82"/>
      <c r="N22" s="122">
        <f t="shared" si="3"/>
        <v>0</v>
      </c>
      <c r="O22" s="81"/>
      <c r="P22" s="82"/>
      <c r="Q22" s="122">
        <f t="shared" si="4"/>
        <v>0</v>
      </c>
      <c r="R22" s="81"/>
      <c r="S22" s="82"/>
      <c r="T22" s="122">
        <f t="shared" si="5"/>
        <v>0</v>
      </c>
      <c r="U22" s="81"/>
      <c r="V22" s="82"/>
      <c r="W22" s="122">
        <f t="shared" si="6"/>
        <v>0</v>
      </c>
      <c r="X22" s="81"/>
      <c r="Y22" s="82"/>
      <c r="Z22" s="122">
        <f t="shared" si="7"/>
        <v>0</v>
      </c>
      <c r="AA22" s="81"/>
      <c r="AB22" s="82"/>
      <c r="AC22" s="122">
        <f t="shared" si="8"/>
        <v>0</v>
      </c>
      <c r="AD22" s="81"/>
      <c r="AE22" s="82"/>
      <c r="AF22" s="122">
        <f t="shared" si="9"/>
        <v>0</v>
      </c>
    </row>
    <row r="23" spans="3:32" x14ac:dyDescent="0.35">
      <c r="C23" s="81"/>
      <c r="D23" s="82"/>
      <c r="E23" s="122">
        <f t="shared" si="0"/>
        <v>0</v>
      </c>
      <c r="F23" s="79" t="s">
        <v>78</v>
      </c>
      <c r="G23" s="80"/>
      <c r="H23" s="122">
        <f t="shared" si="1"/>
        <v>17.5</v>
      </c>
      <c r="I23" s="81"/>
      <c r="J23" s="82"/>
      <c r="K23" s="122">
        <f t="shared" si="2"/>
        <v>0</v>
      </c>
      <c r="L23" s="81"/>
      <c r="M23" s="82"/>
      <c r="N23" s="122">
        <f t="shared" si="3"/>
        <v>0</v>
      </c>
      <c r="O23" s="81"/>
      <c r="P23" s="82"/>
      <c r="Q23" s="122">
        <f t="shared" si="4"/>
        <v>0</v>
      </c>
      <c r="R23" s="81"/>
      <c r="S23" s="82"/>
      <c r="T23" s="122">
        <f t="shared" si="5"/>
        <v>0</v>
      </c>
      <c r="U23" s="81"/>
      <c r="V23" s="82"/>
      <c r="W23" s="122">
        <f t="shared" si="6"/>
        <v>0</v>
      </c>
      <c r="X23" s="81"/>
      <c r="Y23" s="82"/>
      <c r="Z23" s="122">
        <f t="shared" si="7"/>
        <v>0</v>
      </c>
      <c r="AA23" s="81"/>
      <c r="AB23" s="82"/>
      <c r="AC23" s="122">
        <f t="shared" si="8"/>
        <v>0</v>
      </c>
      <c r="AD23" s="81"/>
      <c r="AE23" s="82"/>
      <c r="AF23" s="122">
        <f t="shared" si="9"/>
        <v>0</v>
      </c>
    </row>
    <row r="24" spans="3:32" x14ac:dyDescent="0.35">
      <c r="C24" s="81"/>
      <c r="D24" s="82"/>
      <c r="E24" s="122">
        <f t="shared" si="0"/>
        <v>0</v>
      </c>
      <c r="F24" s="79" t="s">
        <v>77</v>
      </c>
      <c r="G24" s="80"/>
      <c r="H24" s="122">
        <f t="shared" si="1"/>
        <v>20</v>
      </c>
      <c r="I24" s="81"/>
      <c r="J24" s="82"/>
      <c r="K24" s="122">
        <f t="shared" si="2"/>
        <v>0</v>
      </c>
      <c r="L24" s="81"/>
      <c r="M24" s="82"/>
      <c r="N24" s="122">
        <f t="shared" si="3"/>
        <v>0</v>
      </c>
      <c r="O24" s="81"/>
      <c r="P24" s="82"/>
      <c r="Q24" s="122">
        <f t="shared" si="4"/>
        <v>0</v>
      </c>
      <c r="R24" s="81"/>
      <c r="S24" s="82"/>
      <c r="T24" s="122">
        <f t="shared" si="5"/>
        <v>0</v>
      </c>
      <c r="U24" s="81"/>
      <c r="V24" s="82"/>
      <c r="W24" s="122">
        <f t="shared" si="6"/>
        <v>0</v>
      </c>
      <c r="X24" s="81"/>
      <c r="Y24" s="82"/>
      <c r="Z24" s="122">
        <f t="shared" si="7"/>
        <v>0</v>
      </c>
      <c r="AA24" s="81"/>
      <c r="AB24" s="82"/>
      <c r="AC24" s="122">
        <f t="shared" si="8"/>
        <v>0</v>
      </c>
      <c r="AD24" s="81"/>
      <c r="AE24" s="82"/>
      <c r="AF24" s="122">
        <f t="shared" si="9"/>
        <v>0</v>
      </c>
    </row>
    <row r="25" spans="3:32" x14ac:dyDescent="0.35">
      <c r="C25" s="81"/>
      <c r="D25" s="82"/>
      <c r="E25" s="122">
        <f t="shared" si="0"/>
        <v>0</v>
      </c>
      <c r="F25" s="79" t="s">
        <v>91</v>
      </c>
      <c r="G25" s="80"/>
      <c r="H25" s="122">
        <f t="shared" si="1"/>
        <v>12.5</v>
      </c>
      <c r="I25" s="79" t="s">
        <v>69</v>
      </c>
      <c r="J25" s="80"/>
      <c r="K25" s="122">
        <f t="shared" si="2"/>
        <v>0.5</v>
      </c>
      <c r="L25" s="81"/>
      <c r="M25" s="82"/>
      <c r="N25" s="122">
        <f t="shared" si="3"/>
        <v>0</v>
      </c>
      <c r="O25" s="81"/>
      <c r="P25" s="82"/>
      <c r="Q25" s="122">
        <f t="shared" si="4"/>
        <v>0</v>
      </c>
      <c r="R25" s="81"/>
      <c r="S25" s="82"/>
      <c r="T25" s="122">
        <f t="shared" si="5"/>
        <v>0</v>
      </c>
      <c r="U25" s="81"/>
      <c r="V25" s="82"/>
      <c r="W25" s="122">
        <f t="shared" si="6"/>
        <v>0</v>
      </c>
      <c r="X25" s="81"/>
      <c r="Y25" s="82"/>
      <c r="Z25" s="122">
        <f t="shared" si="7"/>
        <v>0</v>
      </c>
      <c r="AA25" s="81"/>
      <c r="AB25" s="82"/>
      <c r="AC25" s="122">
        <f t="shared" si="8"/>
        <v>0</v>
      </c>
      <c r="AD25" s="81"/>
      <c r="AE25" s="82"/>
      <c r="AF25" s="122">
        <f t="shared" si="9"/>
        <v>0</v>
      </c>
    </row>
    <row r="26" spans="3:32" x14ac:dyDescent="0.35">
      <c r="C26" s="81"/>
      <c r="D26" s="82"/>
      <c r="E26" s="122">
        <f t="shared" si="0"/>
        <v>0</v>
      </c>
      <c r="F26" s="81"/>
      <c r="G26" s="82"/>
      <c r="H26" s="122">
        <f t="shared" si="1"/>
        <v>0</v>
      </c>
      <c r="I26" s="83" t="s">
        <v>81</v>
      </c>
      <c r="J26" s="82"/>
      <c r="K26" s="122">
        <f t="shared" si="2"/>
        <v>0</v>
      </c>
      <c r="L26" s="81"/>
      <c r="M26" s="82"/>
      <c r="N26" s="122">
        <f t="shared" si="3"/>
        <v>0</v>
      </c>
      <c r="O26" s="81"/>
      <c r="P26" s="82"/>
      <c r="Q26" s="122">
        <f t="shared" si="4"/>
        <v>0</v>
      </c>
      <c r="R26" s="81"/>
      <c r="S26" s="82"/>
      <c r="T26" s="122">
        <f t="shared" si="5"/>
        <v>0</v>
      </c>
      <c r="U26" s="81"/>
      <c r="V26" s="82"/>
      <c r="W26" s="122">
        <f t="shared" si="6"/>
        <v>0</v>
      </c>
      <c r="X26" s="81"/>
      <c r="Y26" s="82"/>
      <c r="Z26" s="122">
        <f t="shared" si="7"/>
        <v>0</v>
      </c>
      <c r="AA26" s="81"/>
      <c r="AB26" s="82"/>
      <c r="AC26" s="122">
        <f t="shared" si="8"/>
        <v>0</v>
      </c>
      <c r="AD26" s="81"/>
      <c r="AE26" s="82"/>
      <c r="AF26" s="122">
        <f t="shared" si="9"/>
        <v>0</v>
      </c>
    </row>
    <row r="27" spans="3:32" x14ac:dyDescent="0.35">
      <c r="C27" s="79" t="s">
        <v>77</v>
      </c>
      <c r="D27" s="80"/>
      <c r="E27" s="122">
        <f t="shared" si="0"/>
        <v>20</v>
      </c>
      <c r="F27" s="81"/>
      <c r="G27" s="82"/>
      <c r="H27" s="122">
        <f t="shared" si="1"/>
        <v>0</v>
      </c>
      <c r="I27" s="79" t="s">
        <v>66</v>
      </c>
      <c r="J27" s="80"/>
      <c r="K27" s="122">
        <f t="shared" si="2"/>
        <v>4</v>
      </c>
      <c r="L27" s="81"/>
      <c r="M27" s="82"/>
      <c r="N27" s="122">
        <f t="shared" si="3"/>
        <v>0</v>
      </c>
      <c r="O27" s="81"/>
      <c r="P27" s="82"/>
      <c r="Q27" s="122">
        <f t="shared" si="4"/>
        <v>0</v>
      </c>
      <c r="R27" s="81"/>
      <c r="S27" s="82"/>
      <c r="T27" s="122">
        <f t="shared" si="5"/>
        <v>0</v>
      </c>
      <c r="U27" s="81"/>
      <c r="V27" s="82"/>
      <c r="W27" s="122">
        <f t="shared" si="6"/>
        <v>0</v>
      </c>
      <c r="X27" s="81"/>
      <c r="Y27" s="82"/>
      <c r="Z27" s="122">
        <f t="shared" si="7"/>
        <v>0</v>
      </c>
      <c r="AA27" s="81"/>
      <c r="AB27" s="82"/>
      <c r="AC27" s="122">
        <f t="shared" si="8"/>
        <v>0</v>
      </c>
      <c r="AD27" s="81"/>
      <c r="AE27" s="82"/>
      <c r="AF27" s="122">
        <f t="shared" si="9"/>
        <v>0</v>
      </c>
    </row>
    <row r="28" spans="3:32" x14ac:dyDescent="0.35">
      <c r="C28" s="79" t="s">
        <v>91</v>
      </c>
      <c r="D28" s="80"/>
      <c r="E28" s="122">
        <f t="shared" si="0"/>
        <v>12.5</v>
      </c>
      <c r="F28" s="81"/>
      <c r="G28" s="82"/>
      <c r="H28" s="122">
        <f t="shared" si="1"/>
        <v>0</v>
      </c>
      <c r="I28" s="79" t="s">
        <v>78</v>
      </c>
      <c r="J28" s="80"/>
      <c r="K28" s="122">
        <f t="shared" si="2"/>
        <v>17.5</v>
      </c>
      <c r="L28" s="81"/>
      <c r="M28" s="82"/>
      <c r="N28" s="122">
        <f t="shared" si="3"/>
        <v>0</v>
      </c>
      <c r="O28" s="81"/>
      <c r="P28" s="82"/>
      <c r="Q28" s="122">
        <f t="shared" si="4"/>
        <v>0</v>
      </c>
      <c r="R28" s="81"/>
      <c r="S28" s="82"/>
      <c r="T28" s="122">
        <f t="shared" si="5"/>
        <v>0</v>
      </c>
      <c r="U28" s="81"/>
      <c r="V28" s="82"/>
      <c r="W28" s="122">
        <f t="shared" si="6"/>
        <v>0</v>
      </c>
      <c r="X28" s="81"/>
      <c r="Y28" s="82"/>
      <c r="Z28" s="122">
        <f t="shared" si="7"/>
        <v>0</v>
      </c>
      <c r="AA28" s="81"/>
      <c r="AB28" s="82"/>
      <c r="AC28" s="122">
        <f t="shared" si="8"/>
        <v>0</v>
      </c>
      <c r="AD28" s="81"/>
      <c r="AE28" s="82"/>
      <c r="AF28" s="122">
        <f t="shared" si="9"/>
        <v>0</v>
      </c>
    </row>
    <row r="29" spans="3:32" x14ac:dyDescent="0.35">
      <c r="C29" s="81"/>
      <c r="D29" s="82"/>
      <c r="E29" s="122">
        <f t="shared" si="0"/>
        <v>0</v>
      </c>
      <c r="F29" s="81"/>
      <c r="G29" s="82"/>
      <c r="H29" s="122">
        <f t="shared" si="1"/>
        <v>0</v>
      </c>
      <c r="I29" s="79" t="s">
        <v>77</v>
      </c>
      <c r="J29" s="80"/>
      <c r="K29" s="122">
        <f t="shared" si="2"/>
        <v>20</v>
      </c>
      <c r="L29" s="81"/>
      <c r="M29" s="82"/>
      <c r="N29" s="122">
        <f t="shared" si="3"/>
        <v>0</v>
      </c>
      <c r="O29" s="81"/>
      <c r="P29" s="82"/>
      <c r="Q29" s="122">
        <f t="shared" si="4"/>
        <v>0</v>
      </c>
      <c r="R29" s="81"/>
      <c r="S29" s="82"/>
      <c r="T29" s="122">
        <f t="shared" si="5"/>
        <v>0</v>
      </c>
      <c r="U29" s="81"/>
      <c r="V29" s="82"/>
      <c r="W29" s="122">
        <f t="shared" si="6"/>
        <v>0</v>
      </c>
      <c r="X29" s="81"/>
      <c r="Y29" s="82"/>
      <c r="Z29" s="122">
        <f t="shared" si="7"/>
        <v>0</v>
      </c>
      <c r="AA29" s="81"/>
      <c r="AB29" s="82"/>
      <c r="AC29" s="122">
        <f t="shared" si="8"/>
        <v>0</v>
      </c>
      <c r="AD29" s="81"/>
      <c r="AE29" s="82"/>
      <c r="AF29" s="122">
        <f t="shared" si="9"/>
        <v>0</v>
      </c>
    </row>
    <row r="30" spans="3:32" x14ac:dyDescent="0.35">
      <c r="C30" s="81"/>
      <c r="D30" s="82"/>
      <c r="E30" s="122">
        <f t="shared" si="0"/>
        <v>0</v>
      </c>
      <c r="F30" s="81"/>
      <c r="G30" s="82"/>
      <c r="H30" s="122">
        <f t="shared" si="1"/>
        <v>0</v>
      </c>
      <c r="I30" s="79" t="s">
        <v>91</v>
      </c>
      <c r="J30" s="80"/>
      <c r="K30" s="122">
        <f t="shared" si="2"/>
        <v>12.5</v>
      </c>
      <c r="L30" s="81"/>
      <c r="M30" s="82"/>
      <c r="N30" s="122">
        <f t="shared" si="3"/>
        <v>0</v>
      </c>
      <c r="O30" s="81"/>
      <c r="P30" s="82"/>
      <c r="Q30" s="122">
        <f t="shared" si="4"/>
        <v>0</v>
      </c>
      <c r="R30" s="81"/>
      <c r="S30" s="82"/>
      <c r="T30" s="122">
        <f t="shared" si="5"/>
        <v>0</v>
      </c>
      <c r="U30" s="81"/>
      <c r="V30" s="82"/>
      <c r="W30" s="122">
        <f t="shared" si="6"/>
        <v>0</v>
      </c>
      <c r="X30" s="81"/>
      <c r="Y30" s="82"/>
      <c r="Z30" s="122">
        <f t="shared" si="7"/>
        <v>0</v>
      </c>
      <c r="AA30" s="81"/>
      <c r="AB30" s="82"/>
      <c r="AC30" s="122">
        <f t="shared" si="8"/>
        <v>0</v>
      </c>
      <c r="AD30" s="81"/>
      <c r="AE30" s="82"/>
      <c r="AF30" s="122">
        <f t="shared" si="9"/>
        <v>0</v>
      </c>
    </row>
    <row r="31" spans="3:32" x14ac:dyDescent="0.35">
      <c r="C31" s="7"/>
      <c r="E31" s="122">
        <f t="shared" si="0"/>
        <v>0</v>
      </c>
      <c r="F31" s="7"/>
      <c r="H31" s="122">
        <f t="shared" si="1"/>
        <v>0</v>
      </c>
      <c r="K31" s="122">
        <f t="shared" si="2"/>
        <v>0</v>
      </c>
      <c r="N31" s="122">
        <f t="shared" si="3"/>
        <v>0</v>
      </c>
      <c r="Q31" s="122">
        <f t="shared" si="4"/>
        <v>0</v>
      </c>
      <c r="T31" s="122">
        <f t="shared" si="5"/>
        <v>0</v>
      </c>
      <c r="W31" s="122">
        <f t="shared" si="6"/>
        <v>0</v>
      </c>
      <c r="Z31" s="122">
        <f t="shared" si="7"/>
        <v>0</v>
      </c>
      <c r="AC31" s="122">
        <f t="shared" si="8"/>
        <v>0</v>
      </c>
      <c r="AF31" s="122">
        <f t="shared" si="9"/>
        <v>0</v>
      </c>
    </row>
    <row r="32" spans="3:32" x14ac:dyDescent="0.35">
      <c r="C32" s="79"/>
      <c r="D32" s="80"/>
      <c r="E32" s="122">
        <f t="shared" si="0"/>
        <v>0</v>
      </c>
      <c r="F32" s="79"/>
      <c r="G32" s="80"/>
      <c r="H32" s="122">
        <f t="shared" si="1"/>
        <v>0</v>
      </c>
      <c r="I32" s="79"/>
      <c r="J32" s="80"/>
      <c r="K32" s="122">
        <f t="shared" si="2"/>
        <v>0</v>
      </c>
      <c r="L32" s="79"/>
      <c r="M32" s="80"/>
      <c r="N32" s="122">
        <f t="shared" si="3"/>
        <v>0</v>
      </c>
      <c r="O32" s="79"/>
      <c r="P32" s="80"/>
      <c r="Q32" s="122">
        <f t="shared" si="4"/>
        <v>0</v>
      </c>
      <c r="R32" s="79"/>
      <c r="S32" s="80"/>
      <c r="T32" s="122">
        <f t="shared" si="5"/>
        <v>0</v>
      </c>
      <c r="U32" s="79"/>
      <c r="V32" s="80"/>
      <c r="W32" s="122">
        <f t="shared" si="6"/>
        <v>0</v>
      </c>
      <c r="X32" s="79"/>
      <c r="Y32" s="80"/>
      <c r="Z32" s="122">
        <f t="shared" si="7"/>
        <v>0</v>
      </c>
      <c r="AA32" s="79"/>
      <c r="AB32" s="80"/>
      <c r="AC32" s="122">
        <f t="shared" si="8"/>
        <v>0</v>
      </c>
      <c r="AD32" s="79"/>
      <c r="AE32" s="80"/>
      <c r="AF32" s="122">
        <f t="shared" si="9"/>
        <v>0</v>
      </c>
    </row>
    <row r="33" spans="3:32" x14ac:dyDescent="0.35">
      <c r="C33" s="79"/>
      <c r="D33" s="80"/>
      <c r="E33" s="122">
        <f t="shared" si="0"/>
        <v>0</v>
      </c>
      <c r="F33" s="79"/>
      <c r="G33" s="80"/>
      <c r="H33" s="122">
        <f t="shared" si="1"/>
        <v>0</v>
      </c>
      <c r="I33" s="79"/>
      <c r="J33" s="80"/>
      <c r="K33" s="122">
        <f t="shared" si="2"/>
        <v>0</v>
      </c>
      <c r="L33" s="79"/>
      <c r="M33" s="80"/>
      <c r="N33" s="122">
        <f t="shared" si="3"/>
        <v>0</v>
      </c>
      <c r="O33" s="79"/>
      <c r="P33" s="80"/>
      <c r="Q33" s="122">
        <f t="shared" si="4"/>
        <v>0</v>
      </c>
      <c r="R33" s="79"/>
      <c r="S33" s="80"/>
      <c r="T33" s="122">
        <f t="shared" si="5"/>
        <v>0</v>
      </c>
      <c r="U33" s="79"/>
      <c r="V33" s="80"/>
      <c r="W33" s="122">
        <f t="shared" si="6"/>
        <v>0</v>
      </c>
      <c r="X33" s="79"/>
      <c r="Y33" s="80"/>
      <c r="Z33" s="122">
        <f t="shared" si="7"/>
        <v>0</v>
      </c>
      <c r="AA33" s="79"/>
      <c r="AB33" s="80"/>
      <c r="AC33" s="122">
        <f t="shared" si="8"/>
        <v>0</v>
      </c>
      <c r="AD33" s="79"/>
      <c r="AE33" s="80"/>
      <c r="AF33" s="122">
        <f t="shared" si="9"/>
        <v>0</v>
      </c>
    </row>
    <row r="34" spans="3:32" x14ac:dyDescent="0.35">
      <c r="C34" s="79"/>
      <c r="D34" s="80"/>
      <c r="E34" s="122">
        <f t="shared" si="0"/>
        <v>0</v>
      </c>
      <c r="F34" s="79"/>
      <c r="G34" s="80"/>
      <c r="H34" s="122">
        <f t="shared" si="1"/>
        <v>0</v>
      </c>
      <c r="I34" s="79"/>
      <c r="J34" s="80"/>
      <c r="K34" s="122">
        <f t="shared" si="2"/>
        <v>0</v>
      </c>
      <c r="L34" s="79"/>
      <c r="M34" s="80"/>
      <c r="N34" s="122">
        <f t="shared" si="3"/>
        <v>0</v>
      </c>
      <c r="O34" s="79"/>
      <c r="P34" s="80"/>
      <c r="Q34" s="122">
        <f t="shared" si="4"/>
        <v>0</v>
      </c>
      <c r="R34" s="79"/>
      <c r="S34" s="80"/>
      <c r="T34" s="122">
        <f t="shared" si="5"/>
        <v>0</v>
      </c>
      <c r="U34" s="79"/>
      <c r="V34" s="80"/>
      <c r="W34" s="122">
        <f t="shared" si="6"/>
        <v>0</v>
      </c>
      <c r="X34" s="79"/>
      <c r="Y34" s="80"/>
      <c r="Z34" s="122">
        <f t="shared" si="7"/>
        <v>0</v>
      </c>
      <c r="AA34" s="79"/>
      <c r="AB34" s="80"/>
      <c r="AC34" s="122">
        <f t="shared" si="8"/>
        <v>0</v>
      </c>
      <c r="AD34" s="79"/>
      <c r="AE34" s="80"/>
      <c r="AF34" s="122">
        <f t="shared" si="9"/>
        <v>0</v>
      </c>
    </row>
    <row r="35" spans="3:32" x14ac:dyDescent="0.35">
      <c r="C35" s="79"/>
      <c r="D35" s="80"/>
      <c r="E35" s="122">
        <f t="shared" si="0"/>
        <v>0</v>
      </c>
      <c r="F35" s="79"/>
      <c r="G35" s="80"/>
      <c r="H35" s="122">
        <f t="shared" si="1"/>
        <v>0</v>
      </c>
      <c r="I35" s="79"/>
      <c r="J35" s="80"/>
      <c r="K35" s="122">
        <f t="shared" si="2"/>
        <v>0</v>
      </c>
      <c r="L35" s="79"/>
      <c r="M35" s="80"/>
      <c r="N35" s="122">
        <f t="shared" si="3"/>
        <v>0</v>
      </c>
      <c r="O35" s="79"/>
      <c r="P35" s="80"/>
      <c r="Q35" s="122">
        <f t="shared" si="4"/>
        <v>0</v>
      </c>
      <c r="R35" s="79"/>
      <c r="S35" s="80"/>
      <c r="T35" s="122">
        <f t="shared" si="5"/>
        <v>0</v>
      </c>
      <c r="U35" s="79"/>
      <c r="V35" s="80"/>
      <c r="W35" s="122">
        <f t="shared" si="6"/>
        <v>0</v>
      </c>
      <c r="X35" s="79"/>
      <c r="Y35" s="80"/>
      <c r="Z35" s="122">
        <f t="shared" si="7"/>
        <v>0</v>
      </c>
      <c r="AA35" s="79"/>
      <c r="AB35" s="80"/>
      <c r="AC35" s="122">
        <f t="shared" si="8"/>
        <v>0</v>
      </c>
      <c r="AD35" s="79"/>
      <c r="AE35" s="80"/>
      <c r="AF35" s="122">
        <f t="shared" si="9"/>
        <v>0</v>
      </c>
    </row>
    <row r="36" spans="3:32" ht="15" thickBot="1" x14ac:dyDescent="0.4">
      <c r="C36" s="84"/>
      <c r="D36" s="85"/>
      <c r="E36" s="123">
        <f t="shared" si="0"/>
        <v>0</v>
      </c>
      <c r="F36" s="84"/>
      <c r="G36" s="85"/>
      <c r="H36" s="123">
        <f t="shared" si="1"/>
        <v>0</v>
      </c>
      <c r="I36" s="84"/>
      <c r="J36" s="85"/>
      <c r="K36" s="123">
        <f t="shared" si="2"/>
        <v>0</v>
      </c>
      <c r="L36" s="84"/>
      <c r="M36" s="85"/>
      <c r="N36" s="123">
        <f t="shared" si="3"/>
        <v>0</v>
      </c>
      <c r="O36" s="84"/>
      <c r="P36" s="85"/>
      <c r="Q36" s="123">
        <f t="shared" si="4"/>
        <v>0</v>
      </c>
      <c r="R36" s="84"/>
      <c r="S36" s="85"/>
      <c r="T36" s="123">
        <f t="shared" si="5"/>
        <v>0</v>
      </c>
      <c r="U36" s="84"/>
      <c r="V36" s="85"/>
      <c r="W36" s="123">
        <f t="shared" si="6"/>
        <v>0</v>
      </c>
      <c r="X36" s="84"/>
      <c r="Y36" s="85"/>
      <c r="Z36" s="123">
        <f t="shared" si="7"/>
        <v>0</v>
      </c>
      <c r="AA36" s="84"/>
      <c r="AB36" s="85"/>
      <c r="AC36" s="123">
        <f t="shared" si="8"/>
        <v>0</v>
      </c>
      <c r="AD36" s="84"/>
      <c r="AE36" s="85"/>
      <c r="AF36" s="123">
        <f t="shared" si="9"/>
        <v>0</v>
      </c>
    </row>
    <row r="37" spans="3:32" ht="15" thickBot="1" x14ac:dyDescent="0.4">
      <c r="C37" s="45"/>
      <c r="D37" s="48" t="s">
        <v>318</v>
      </c>
      <c r="E37" s="49">
        <f>SUM(E17:E36)</f>
        <v>52.5</v>
      </c>
      <c r="F37" s="45"/>
      <c r="G37" s="48" t="s">
        <v>318</v>
      </c>
      <c r="H37" s="49">
        <f>SUM(H17:H36)</f>
        <v>52</v>
      </c>
      <c r="I37" s="45"/>
      <c r="J37" s="48" t="s">
        <v>318</v>
      </c>
      <c r="K37" s="49">
        <f>SUM(K17:K36)</f>
        <v>54.5</v>
      </c>
      <c r="L37" s="45"/>
      <c r="M37" s="48" t="s">
        <v>318</v>
      </c>
      <c r="N37" s="49">
        <f>SUM(N17:N36)</f>
        <v>0</v>
      </c>
      <c r="O37" s="45"/>
      <c r="P37" s="48" t="s">
        <v>318</v>
      </c>
      <c r="Q37" s="49">
        <f>SUM(Q17:Q36)</f>
        <v>0</v>
      </c>
      <c r="R37" s="45"/>
      <c r="S37" s="48" t="s">
        <v>318</v>
      </c>
      <c r="T37" s="49">
        <f>SUM(T17:T36)</f>
        <v>0</v>
      </c>
      <c r="U37" s="45"/>
      <c r="V37" s="48" t="s">
        <v>318</v>
      </c>
      <c r="W37" s="49">
        <f>SUM(W17:W36)</f>
        <v>0</v>
      </c>
      <c r="X37" s="45"/>
      <c r="Y37" s="48" t="s">
        <v>318</v>
      </c>
      <c r="Z37" s="49">
        <f>SUM(Z17:Z36)</f>
        <v>0</v>
      </c>
      <c r="AA37" s="45"/>
      <c r="AB37" s="48" t="s">
        <v>318</v>
      </c>
      <c r="AC37" s="49">
        <f>SUM(AC17:AC36)</f>
        <v>0</v>
      </c>
      <c r="AD37" s="45"/>
      <c r="AE37" s="48" t="s">
        <v>318</v>
      </c>
      <c r="AF37" s="49">
        <f>SUM(AF17:AF36)</f>
        <v>0</v>
      </c>
    </row>
    <row r="38" spans="3:32" ht="14.5" customHeight="1" x14ac:dyDescent="0.35">
      <c r="C38" s="43" t="s">
        <v>307</v>
      </c>
      <c r="D38" s="86"/>
      <c r="E38" s="87"/>
      <c r="F38" s="43" t="s">
        <v>307</v>
      </c>
      <c r="G38" s="86" t="s">
        <v>389</v>
      </c>
      <c r="H38" s="87"/>
      <c r="I38" s="43" t="s">
        <v>307</v>
      </c>
      <c r="J38" s="86"/>
      <c r="K38" s="87"/>
      <c r="L38" s="43" t="s">
        <v>307</v>
      </c>
      <c r="M38" s="86"/>
      <c r="N38" s="87"/>
      <c r="O38" s="43" t="s">
        <v>307</v>
      </c>
      <c r="P38" s="86"/>
      <c r="Q38" s="87"/>
      <c r="R38" s="43" t="s">
        <v>307</v>
      </c>
      <c r="S38" s="86"/>
      <c r="T38" s="87"/>
      <c r="U38" s="43" t="s">
        <v>307</v>
      </c>
      <c r="V38" s="86"/>
      <c r="W38" s="87"/>
      <c r="X38" s="43" t="s">
        <v>307</v>
      </c>
      <c r="Y38" s="86"/>
      <c r="Z38" s="87"/>
      <c r="AA38" s="43" t="s">
        <v>307</v>
      </c>
      <c r="AB38" s="86"/>
      <c r="AC38" s="87"/>
      <c r="AD38" s="43" t="s">
        <v>307</v>
      </c>
      <c r="AE38" s="86"/>
      <c r="AF38" s="87"/>
    </row>
    <row r="39" spans="3:32" x14ac:dyDescent="0.35">
      <c r="D39" s="88"/>
      <c r="E39" s="89"/>
      <c r="G39" s="88"/>
      <c r="H39" s="89"/>
      <c r="I39"/>
      <c r="J39" s="88"/>
      <c r="K39" s="89"/>
      <c r="L39"/>
      <c r="M39" s="88"/>
      <c r="N39" s="89"/>
      <c r="O39"/>
      <c r="P39" s="88"/>
      <c r="Q39" s="89"/>
      <c r="R39"/>
      <c r="S39" s="88"/>
      <c r="T39" s="89"/>
      <c r="U39"/>
      <c r="V39" s="88"/>
      <c r="W39" s="89"/>
      <c r="X39"/>
      <c r="Y39" s="88"/>
      <c r="Z39" s="89"/>
      <c r="AA39"/>
      <c r="AB39" s="88"/>
      <c r="AC39" s="89"/>
      <c r="AD39"/>
      <c r="AE39" s="88"/>
      <c r="AF39" s="89"/>
    </row>
    <row r="40" spans="3:32" x14ac:dyDescent="0.35">
      <c r="C40" s="65" t="s">
        <v>333</v>
      </c>
      <c r="D40" s="88"/>
      <c r="E40" s="89"/>
      <c r="F40" s="65" t="s">
        <v>333</v>
      </c>
      <c r="G40" s="88"/>
      <c r="H40" s="89"/>
      <c r="I40" s="65" t="s">
        <v>333</v>
      </c>
      <c r="J40" s="88"/>
      <c r="K40" s="89"/>
      <c r="L40" s="65" t="s">
        <v>333</v>
      </c>
      <c r="M40" s="88"/>
      <c r="N40" s="89"/>
      <c r="O40" s="65" t="s">
        <v>333</v>
      </c>
      <c r="P40" s="88"/>
      <c r="Q40" s="89"/>
      <c r="R40" s="65" t="s">
        <v>333</v>
      </c>
      <c r="S40" s="88"/>
      <c r="T40" s="89"/>
      <c r="U40" s="65" t="s">
        <v>333</v>
      </c>
      <c r="V40" s="88"/>
      <c r="W40" s="89"/>
      <c r="X40" s="65" t="s">
        <v>333</v>
      </c>
      <c r="Y40" s="88"/>
      <c r="Z40" s="89"/>
      <c r="AA40" s="65" t="s">
        <v>333</v>
      </c>
      <c r="AB40" s="88"/>
      <c r="AC40" s="89"/>
      <c r="AD40" s="65" t="s">
        <v>333</v>
      </c>
      <c r="AE40" s="88"/>
      <c r="AF40" s="89"/>
    </row>
    <row r="41" spans="3:32" ht="15" thickBot="1" x14ac:dyDescent="0.4">
      <c r="C41" s="64"/>
      <c r="D41" s="90"/>
      <c r="E41" s="91"/>
      <c r="F41" s="64"/>
      <c r="G41" s="90"/>
      <c r="H41" s="91"/>
      <c r="I41" s="64"/>
      <c r="J41" s="90"/>
      <c r="K41" s="91"/>
      <c r="L41" s="64"/>
      <c r="M41" s="90"/>
      <c r="N41" s="91"/>
      <c r="O41" s="64"/>
      <c r="P41" s="90"/>
      <c r="Q41" s="91"/>
      <c r="R41" s="64"/>
      <c r="S41" s="90"/>
      <c r="T41" s="91"/>
      <c r="U41" s="64"/>
      <c r="V41" s="90"/>
      <c r="W41" s="91"/>
      <c r="X41" s="64"/>
      <c r="Y41" s="90"/>
      <c r="Z41" s="91"/>
      <c r="AA41" s="64"/>
      <c r="AB41" s="90"/>
      <c r="AC41" s="91"/>
      <c r="AD41" s="64"/>
      <c r="AE41" s="90"/>
      <c r="AF41" s="91"/>
    </row>
    <row r="42" spans="3:32" x14ac:dyDescent="0.35">
      <c r="C42" s="44" t="s">
        <v>386</v>
      </c>
      <c r="F42" s="44" t="s">
        <v>386</v>
      </c>
      <c r="I42" s="44" t="s">
        <v>386</v>
      </c>
      <c r="K42"/>
      <c r="L42" s="44" t="s">
        <v>386</v>
      </c>
      <c r="N42"/>
      <c r="O42" s="44" t="s">
        <v>386</v>
      </c>
      <c r="Q42"/>
      <c r="R42" s="44" t="s">
        <v>386</v>
      </c>
      <c r="T42"/>
      <c r="U42" s="44" t="s">
        <v>386</v>
      </c>
      <c r="W42"/>
      <c r="X42" s="44" t="s">
        <v>386</v>
      </c>
      <c r="Z42"/>
      <c r="AA42" s="44" t="s">
        <v>386</v>
      </c>
      <c r="AC42"/>
      <c r="AD42" s="44" t="s">
        <v>386</v>
      </c>
      <c r="AF42"/>
    </row>
    <row r="43" spans="3:32" x14ac:dyDescent="0.35">
      <c r="C43" s="38"/>
      <c r="E43" s="40"/>
      <c r="F43" s="38"/>
      <c r="H43" s="40"/>
      <c r="I43" s="38"/>
      <c r="K43" s="40"/>
      <c r="L43" s="38"/>
      <c r="N43" s="40"/>
      <c r="O43" s="38"/>
      <c r="Q43" s="40"/>
      <c r="R43" s="38"/>
      <c r="T43" s="40"/>
      <c r="U43" s="38"/>
      <c r="W43" s="40"/>
      <c r="X43" s="38"/>
      <c r="Z43" s="40"/>
      <c r="AA43" s="38"/>
      <c r="AC43" s="40"/>
      <c r="AD43" s="38"/>
      <c r="AF43" s="40"/>
    </row>
    <row r="44" spans="3:32" x14ac:dyDescent="0.35">
      <c r="C44" s="38"/>
      <c r="E44" s="40"/>
      <c r="F44" s="38"/>
      <c r="H44" s="40"/>
      <c r="I44" s="38"/>
      <c r="K44" s="40"/>
      <c r="L44" s="38"/>
      <c r="N44" s="40"/>
      <c r="O44" s="38"/>
      <c r="Q44" s="40"/>
      <c r="R44" s="38"/>
      <c r="T44" s="40"/>
      <c r="U44" s="38"/>
      <c r="W44" s="40"/>
      <c r="X44" s="38"/>
      <c r="Z44" s="40"/>
      <c r="AA44" s="38"/>
      <c r="AC44" s="40"/>
      <c r="AD44" s="38"/>
      <c r="AF44" s="40"/>
    </row>
    <row r="45" spans="3:32" x14ac:dyDescent="0.35">
      <c r="C45" s="38"/>
      <c r="E45" s="40"/>
      <c r="F45" s="38"/>
      <c r="H45" s="40"/>
      <c r="I45" s="38"/>
      <c r="K45" s="40"/>
      <c r="L45" s="38"/>
      <c r="N45" s="40"/>
      <c r="O45" s="38"/>
      <c r="Q45" s="40"/>
      <c r="R45" s="38"/>
      <c r="T45" s="40"/>
      <c r="U45" s="38"/>
      <c r="W45" s="40"/>
      <c r="X45" s="38"/>
      <c r="Z45" s="40"/>
      <c r="AA45" s="38"/>
      <c r="AC45" s="40"/>
      <c r="AD45" s="38"/>
      <c r="AF45" s="40"/>
    </row>
    <row r="46" spans="3:32" ht="15" thickBot="1" x14ac:dyDescent="0.4">
      <c r="C46" s="39"/>
      <c r="D46" s="41"/>
      <c r="E46" s="42"/>
      <c r="F46" s="39"/>
      <c r="G46" s="41"/>
      <c r="H46" s="42"/>
      <c r="I46" s="39"/>
      <c r="J46" s="41"/>
      <c r="K46" s="42"/>
      <c r="L46" s="39"/>
      <c r="M46" s="41"/>
      <c r="N46" s="42"/>
      <c r="O46" s="39"/>
      <c r="P46" s="41"/>
      <c r="Q46" s="42"/>
      <c r="R46" s="39"/>
      <c r="S46" s="41"/>
      <c r="T46" s="42"/>
      <c r="U46" s="39"/>
      <c r="V46" s="41"/>
      <c r="W46" s="42"/>
      <c r="X46" s="39"/>
      <c r="Y46" s="41"/>
      <c r="Z46" s="42"/>
      <c r="AA46" s="39"/>
      <c r="AB46" s="41"/>
      <c r="AC46" s="42"/>
      <c r="AD46" s="39"/>
      <c r="AE46" s="41"/>
      <c r="AF46" s="42"/>
    </row>
    <row r="47" spans="3:32" ht="54" customHeight="1" x14ac:dyDescent="0.35">
      <c r="C47" s="92"/>
      <c r="D47" s="92"/>
      <c r="E47" s="92"/>
    </row>
  </sheetData>
  <mergeCells count="241">
    <mergeCell ref="V38:W41"/>
    <mergeCell ref="Y38:Z41"/>
    <mergeCell ref="AB38:AC41"/>
    <mergeCell ref="AE38:AF41"/>
    <mergeCell ref="C47:E47"/>
    <mergeCell ref="U36:V36"/>
    <mergeCell ref="X36:Y36"/>
    <mergeCell ref="AA36:AB36"/>
    <mergeCell ref="AD36:AE36"/>
    <mergeCell ref="D38:E41"/>
    <mergeCell ref="G38:H41"/>
    <mergeCell ref="J38:K41"/>
    <mergeCell ref="M38:N41"/>
    <mergeCell ref="P38:Q41"/>
    <mergeCell ref="S38:T41"/>
    <mergeCell ref="U35:V35"/>
    <mergeCell ref="X35:Y35"/>
    <mergeCell ref="AA35:AB35"/>
    <mergeCell ref="AD35:AE35"/>
    <mergeCell ref="C36:D36"/>
    <mergeCell ref="F36:G36"/>
    <mergeCell ref="I36:J36"/>
    <mergeCell ref="L36:M36"/>
    <mergeCell ref="O36:P36"/>
    <mergeCell ref="R36:S36"/>
    <mergeCell ref="U34:V34"/>
    <mergeCell ref="X34:Y34"/>
    <mergeCell ref="AA34:AB34"/>
    <mergeCell ref="AD34:AE34"/>
    <mergeCell ref="C35:D35"/>
    <mergeCell ref="F35:G35"/>
    <mergeCell ref="I35:J35"/>
    <mergeCell ref="L35:M35"/>
    <mergeCell ref="O35:P35"/>
    <mergeCell ref="R35:S35"/>
    <mergeCell ref="U33:V33"/>
    <mergeCell ref="X33:Y33"/>
    <mergeCell ref="AA33:AB33"/>
    <mergeCell ref="AD33:AE33"/>
    <mergeCell ref="C34:D34"/>
    <mergeCell ref="F34:G34"/>
    <mergeCell ref="I34:J34"/>
    <mergeCell ref="L34:M34"/>
    <mergeCell ref="O34:P34"/>
    <mergeCell ref="R34:S34"/>
    <mergeCell ref="U32:V32"/>
    <mergeCell ref="X32:Y32"/>
    <mergeCell ref="AA32:AB32"/>
    <mergeCell ref="AD32:AE32"/>
    <mergeCell ref="C33:D33"/>
    <mergeCell ref="F33:G33"/>
    <mergeCell ref="I33:J33"/>
    <mergeCell ref="L33:M33"/>
    <mergeCell ref="O33:P33"/>
    <mergeCell ref="R33:S33"/>
    <mergeCell ref="U30:V30"/>
    <mergeCell ref="X30:Y30"/>
    <mergeCell ref="AA30:AB30"/>
    <mergeCell ref="AD30:AE30"/>
    <mergeCell ref="C32:D32"/>
    <mergeCell ref="F32:G32"/>
    <mergeCell ref="I32:J32"/>
    <mergeCell ref="L32:M32"/>
    <mergeCell ref="O32:P32"/>
    <mergeCell ref="R32:S32"/>
    <mergeCell ref="U29:V29"/>
    <mergeCell ref="X29:Y29"/>
    <mergeCell ref="AA29:AB29"/>
    <mergeCell ref="AD29:AE29"/>
    <mergeCell ref="C30:D30"/>
    <mergeCell ref="F30:G30"/>
    <mergeCell ref="I30:J30"/>
    <mergeCell ref="L30:M30"/>
    <mergeCell ref="O30:P30"/>
    <mergeCell ref="R30:S30"/>
    <mergeCell ref="U28:V28"/>
    <mergeCell ref="X28:Y28"/>
    <mergeCell ref="AA28:AB28"/>
    <mergeCell ref="AD28:AE28"/>
    <mergeCell ref="C29:D29"/>
    <mergeCell ref="F29:G29"/>
    <mergeCell ref="I29:J29"/>
    <mergeCell ref="L29:M29"/>
    <mergeCell ref="O29:P29"/>
    <mergeCell ref="R29:S29"/>
    <mergeCell ref="U27:V27"/>
    <mergeCell ref="X27:Y27"/>
    <mergeCell ref="AA27:AB27"/>
    <mergeCell ref="AD27:AE27"/>
    <mergeCell ref="C28:D28"/>
    <mergeCell ref="F28:G28"/>
    <mergeCell ref="I28:J28"/>
    <mergeCell ref="L28:M28"/>
    <mergeCell ref="O28:P28"/>
    <mergeCell ref="R28:S28"/>
    <mergeCell ref="U26:V26"/>
    <mergeCell ref="X26:Y26"/>
    <mergeCell ref="AA26:AB26"/>
    <mergeCell ref="AD26:AE26"/>
    <mergeCell ref="C27:D27"/>
    <mergeCell ref="F27:G27"/>
    <mergeCell ref="I27:J27"/>
    <mergeCell ref="L27:M27"/>
    <mergeCell ref="O27:P27"/>
    <mergeCell ref="R27:S27"/>
    <mergeCell ref="U25:V25"/>
    <mergeCell ref="X25:Y25"/>
    <mergeCell ref="AA25:AB25"/>
    <mergeCell ref="AD25:AE25"/>
    <mergeCell ref="C26:D26"/>
    <mergeCell ref="F26:G26"/>
    <mergeCell ref="I26:J26"/>
    <mergeCell ref="L26:M26"/>
    <mergeCell ref="O26:P26"/>
    <mergeCell ref="R26:S26"/>
    <mergeCell ref="U24:V24"/>
    <mergeCell ref="X24:Y24"/>
    <mergeCell ref="AA24:AB24"/>
    <mergeCell ref="AD24:AE24"/>
    <mergeCell ref="C25:D25"/>
    <mergeCell ref="F25:G25"/>
    <mergeCell ref="I25:J25"/>
    <mergeCell ref="L25:M25"/>
    <mergeCell ref="O25:P25"/>
    <mergeCell ref="R25:S25"/>
    <mergeCell ref="U23:V23"/>
    <mergeCell ref="X23:Y23"/>
    <mergeCell ref="AA23:AB23"/>
    <mergeCell ref="AD23:AE23"/>
    <mergeCell ref="C24:D24"/>
    <mergeCell ref="F24:G24"/>
    <mergeCell ref="I24:J24"/>
    <mergeCell ref="L24:M24"/>
    <mergeCell ref="O24:P24"/>
    <mergeCell ref="R24:S24"/>
    <mergeCell ref="U22:V22"/>
    <mergeCell ref="X22:Y22"/>
    <mergeCell ref="AA22:AB22"/>
    <mergeCell ref="AD22:AE22"/>
    <mergeCell ref="C23:D23"/>
    <mergeCell ref="F23:G23"/>
    <mergeCell ref="I23:J23"/>
    <mergeCell ref="L23:M23"/>
    <mergeCell ref="O23:P23"/>
    <mergeCell ref="R23:S23"/>
    <mergeCell ref="U21:V21"/>
    <mergeCell ref="X21:Y21"/>
    <mergeCell ref="AA21:AB21"/>
    <mergeCell ref="AD21:AE21"/>
    <mergeCell ref="C22:D22"/>
    <mergeCell ref="F22:G22"/>
    <mergeCell ref="I22:J22"/>
    <mergeCell ref="L22:M22"/>
    <mergeCell ref="O22:P22"/>
    <mergeCell ref="R22:S22"/>
    <mergeCell ref="U20:V20"/>
    <mergeCell ref="X20:Y20"/>
    <mergeCell ref="AA20:AB20"/>
    <mergeCell ref="AD20:AE20"/>
    <mergeCell ref="C21:D21"/>
    <mergeCell ref="F21:G21"/>
    <mergeCell ref="I21:J21"/>
    <mergeCell ref="L21:M21"/>
    <mergeCell ref="O21:P21"/>
    <mergeCell ref="R21:S21"/>
    <mergeCell ref="U19:V19"/>
    <mergeCell ref="X19:Y19"/>
    <mergeCell ref="AA19:AB19"/>
    <mergeCell ref="AD19:AE19"/>
    <mergeCell ref="C20:D20"/>
    <mergeCell ref="F20:G20"/>
    <mergeCell ref="I20:J20"/>
    <mergeCell ref="L20:M20"/>
    <mergeCell ref="O20:P20"/>
    <mergeCell ref="R20:S20"/>
    <mergeCell ref="U18:V18"/>
    <mergeCell ref="X18:Y18"/>
    <mergeCell ref="AA18:AB18"/>
    <mergeCell ref="AD18:AE18"/>
    <mergeCell ref="C19:D19"/>
    <mergeCell ref="F19:G19"/>
    <mergeCell ref="I19:J19"/>
    <mergeCell ref="L19:M19"/>
    <mergeCell ref="O19:P19"/>
    <mergeCell ref="R19:S19"/>
    <mergeCell ref="U17:V17"/>
    <mergeCell ref="X17:Y17"/>
    <mergeCell ref="AA17:AB17"/>
    <mergeCell ref="AD17:AE17"/>
    <mergeCell ref="C18:D18"/>
    <mergeCell ref="F18:G18"/>
    <mergeCell ref="I18:J18"/>
    <mergeCell ref="L18:M18"/>
    <mergeCell ref="O18:P18"/>
    <mergeCell ref="R18:S18"/>
    <mergeCell ref="U16:V16"/>
    <mergeCell ref="X16:Y16"/>
    <mergeCell ref="AA16:AB16"/>
    <mergeCell ref="AD16:AE16"/>
    <mergeCell ref="C17:D17"/>
    <mergeCell ref="F17:G17"/>
    <mergeCell ref="I17:J17"/>
    <mergeCell ref="L17:M17"/>
    <mergeCell ref="O17:P17"/>
    <mergeCell ref="R17:S17"/>
    <mergeCell ref="V3:W3"/>
    <mergeCell ref="Y3:Z3"/>
    <mergeCell ref="AB3:AC3"/>
    <mergeCell ref="AE3:AF3"/>
    <mergeCell ref="C16:D16"/>
    <mergeCell ref="F16:G16"/>
    <mergeCell ref="I16:J16"/>
    <mergeCell ref="L16:M16"/>
    <mergeCell ref="O16:P16"/>
    <mergeCell ref="R16:S16"/>
    <mergeCell ref="V2:W2"/>
    <mergeCell ref="Y2:Z2"/>
    <mergeCell ref="AB2:AC2"/>
    <mergeCell ref="AE2:AF2"/>
    <mergeCell ref="D3:E3"/>
    <mergeCell ref="G3:H3"/>
    <mergeCell ref="J3:K3"/>
    <mergeCell ref="M3:N3"/>
    <mergeCell ref="P3:Q3"/>
    <mergeCell ref="S3:T3"/>
    <mergeCell ref="V1:W1"/>
    <mergeCell ref="Y1:Z1"/>
    <mergeCell ref="AB1:AC1"/>
    <mergeCell ref="AE1:AF1"/>
    <mergeCell ref="D2:E2"/>
    <mergeCell ref="G2:H2"/>
    <mergeCell ref="J2:K2"/>
    <mergeCell ref="M2:N2"/>
    <mergeCell ref="P2:Q2"/>
    <mergeCell ref="S2:T2"/>
    <mergeCell ref="D1:E1"/>
    <mergeCell ref="G1:H1"/>
    <mergeCell ref="J1:K1"/>
    <mergeCell ref="M1:N1"/>
    <mergeCell ref="P1:Q1"/>
    <mergeCell ref="S1:T1"/>
  </mergeCells>
  <conditionalFormatting sqref="E17:E36">
    <cfRule type="containsBlanks" dxfId="29" priority="10">
      <formula>LEN(TRIM(E17))=0</formula>
    </cfRule>
  </conditionalFormatting>
  <conditionalFormatting sqref="H17:H36">
    <cfRule type="containsBlanks" dxfId="28" priority="9">
      <formula>LEN(TRIM(H17))=0</formula>
    </cfRule>
  </conditionalFormatting>
  <conditionalFormatting sqref="K17:K36">
    <cfRule type="containsBlanks" dxfId="27" priority="8">
      <formula>LEN(TRIM(K17))=0</formula>
    </cfRule>
  </conditionalFormatting>
  <conditionalFormatting sqref="N17:N36">
    <cfRule type="containsBlanks" dxfId="26" priority="7">
      <formula>LEN(TRIM(N17))=0</formula>
    </cfRule>
  </conditionalFormatting>
  <conditionalFormatting sqref="Q17:Q36">
    <cfRule type="containsBlanks" dxfId="25" priority="6">
      <formula>LEN(TRIM(Q17))=0</formula>
    </cfRule>
  </conditionalFormatting>
  <conditionalFormatting sqref="T17:T36">
    <cfRule type="containsBlanks" dxfId="24" priority="5">
      <formula>LEN(TRIM(T17))=0</formula>
    </cfRule>
  </conditionalFormatting>
  <conditionalFormatting sqref="W17:W36">
    <cfRule type="containsBlanks" dxfId="23" priority="4">
      <formula>LEN(TRIM(W17))=0</formula>
    </cfRule>
  </conditionalFormatting>
  <conditionalFormatting sqref="Z17:Z36">
    <cfRule type="containsBlanks" dxfId="22" priority="3">
      <formula>LEN(TRIM(Z17))=0</formula>
    </cfRule>
  </conditionalFormatting>
  <conditionalFormatting sqref="AC17:AC36">
    <cfRule type="containsBlanks" dxfId="21" priority="2">
      <formula>LEN(TRIM(AC17))=0</formula>
    </cfRule>
  </conditionalFormatting>
  <conditionalFormatting sqref="AF17:AF36">
    <cfRule type="containsBlanks" dxfId="20" priority="1">
      <formula>LEN(TRIM(AF17))=0</formula>
    </cfRule>
  </conditionalFormatting>
  <dataValidations count="8">
    <dataValidation allowBlank="1" showInputMessage="1" showErrorMessage="1" promptTitle="Magnification Factor" prompt="Coma correctors, field flatteners, barlows, or reducers may influence focal length by some factor (e.g., 2.5x barlow, 0.7x reducer, 0.95x coma corrector)" sqref="D6 AB6 G6 J6 M6 P6 S6 V6 Y6 AE6" xr:uid="{2F0A0043-903C-4025-B41F-A8FBDB1DBCCB}"/>
    <dataValidation allowBlank="1" showInputMessage="1" showErrorMessage="1" promptTitle="Filter Effects" prompt="If you have no filters, this should be 0_x000a_The presence of a filter alters the backspacing.  Likely values are between 0-2, tune as needed for your setup." sqref="D14 V14 Y14 AB14 G14 J14 M14 P14 S14 AE14" xr:uid="{0A156B07-1504-4799-9B10-0C54C969A571}"/>
    <dataValidation allowBlank="1" showInputMessage="1" showErrorMessage="1" promptTitle="Autopopulated" prompt="You can change this for each configuration, or change the value in column B where it will be applied to all configurations" sqref="D13 V13 Y13 AB13 G13 J13 M13 P13 S13 AE13" xr:uid="{D9508EFA-F96C-4C03-83E0-5E8188464CA1}"/>
    <dataValidation type="whole" allowBlank="1" showInputMessage="1" showErrorMessage="1" promptTitle="Camera Binning" prompt="1x1 binning is noted as 1_x000a_2x2 binning as 2, etc." sqref="D11 V11 Y11 AB11 G11 J11 M11 P11 S11 AE11" xr:uid="{652FF9BA-C781-4255-99C3-814DE1E95A22}">
      <formula1>1</formula1>
      <formula2>5</formula2>
    </dataValidation>
    <dataValidation allowBlank="1" showInputMessage="1" showErrorMessage="1" promptTitle="Remaining Distance" prompt="Ideally this value should be around 0.0 mm" sqref="P15 M15 J15 G15 AB15 Y15 V15 S15 D15 AE15" xr:uid="{5B20AA81-3B94-4A6D-B49C-470B67DB4608}"/>
    <dataValidation allowBlank="1" showInputMessage="1" showErrorMessage="1" promptTitle="Linked Input" prompt="You can manually change each value, but values provided in Column B will autopopulate here" sqref="D4:D5 S4:S5 V4:V5 Y4:Y5 AB4:AB5 G4:G5 J4:J5 M4:M5 P4:P5 AE4:AE5" xr:uid="{0BBA967C-69F8-44C8-9A38-97FDD6C1F114}"/>
    <dataValidation allowBlank="1" showInputMessage="1" showErrorMessage="1" promptTitle="Calculations" prompt="Do not edit" sqref="D7:D10 E15 W15 W7 Z15 Z7 AC15 AC7 H15 H7 K15 K7 N15 N7 Q15 Q7 T15 T7 E7 E9 E11 W9 W11 W13 V12 Z9 Z11 Z13 Y12 AC9 AC11 E13 D12 H9 H11 H13 G12 K9 K11 K13 J12 N9 N11 N13 M12 Q9 Q11 Q13 P12 T9 T11 T13 S12 AC13 AB12 G7:G10 J7:J10 M7:M10 P7:P10 S7:S10 V7:V10 Y7:Y10 AB7:AB10 AE7:AE10 AF15 AF7 AF9 AF11 AF13 AE12" xr:uid="{9E350F82-11FA-4F68-A4CC-713D242389DA}"/>
    <dataValidation type="list" allowBlank="1" showInputMessage="1" showErrorMessage="1" sqref="X17:X36 AD17:AD36 AA17:AA36 C17:C36 O17:O36 F17:F36 L17:L36 R17:R36 U17:U36 I17:I36" xr:uid="{FE09A539-5F31-4407-8EC3-67074A33D84A}">
      <formula1>Drop_Down_Name</formula1>
    </dataValidation>
  </dataValidations>
  <pageMargins left="0.7" right="0.7" top="0.75" bottom="0.75" header="0.3" footer="0.3"/>
  <pageSetup orientation="portrait" horizontalDpi="4294967295" verticalDpi="4294967295"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6962D3B-481A-480D-B26C-DAE7EFF90152}">
          <x14:formula1>
            <xm:f>'Camera Specs'!$A:$A</xm:f>
          </x14:formula1>
          <xm:sqref>N5 K5 E5 T5 W5 Q5 Z5 AC5 H5 AF5</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5DAD6-BAD7-4E23-B05C-D0911255D900}">
  <dimension ref="A1:AF47"/>
  <sheetViews>
    <sheetView zoomScaleNormal="100" workbookViewId="0">
      <selection activeCell="D1" sqref="D1:E1"/>
    </sheetView>
    <sheetView tabSelected="1" topLeftCell="E1" workbookViewId="1">
      <selection activeCell="F22" sqref="F22:G22"/>
    </sheetView>
  </sheetViews>
  <sheetFormatPr defaultRowHeight="14.5" x14ac:dyDescent="0.35"/>
  <cols>
    <col min="1" max="1" width="34.36328125" customWidth="1"/>
    <col min="2" max="2" width="22.453125" customWidth="1"/>
    <col min="3" max="3" width="34.08984375" customWidth="1"/>
    <col min="4" max="4" width="34.26953125" customWidth="1"/>
    <col min="5" max="5" width="15.90625" customWidth="1"/>
    <col min="6" max="6" width="34.1796875" customWidth="1"/>
    <col min="7" max="7" width="31.54296875" customWidth="1"/>
    <col min="8" max="8" width="18.36328125" customWidth="1"/>
    <col min="9" max="9" width="34.36328125" style="7" customWidth="1"/>
    <col min="10" max="10" width="36.7265625" customWidth="1"/>
    <col min="11" max="11" width="17.36328125" style="8" customWidth="1"/>
    <col min="12" max="12" width="34.7265625" style="7" customWidth="1"/>
    <col min="13" max="13" width="39.08984375" customWidth="1"/>
    <col min="14" max="14" width="17.6328125" style="8" customWidth="1"/>
    <col min="15" max="15" width="34.7265625" style="7" customWidth="1"/>
    <col min="16" max="16" width="36.81640625" customWidth="1"/>
    <col min="17" max="17" width="17.81640625" style="8" customWidth="1"/>
    <col min="18" max="18" width="33.26953125" style="7" customWidth="1"/>
    <col min="19" max="19" width="37.08984375" customWidth="1"/>
    <col min="20" max="20" width="17.36328125" style="8" customWidth="1"/>
    <col min="21" max="21" width="33.1796875" style="7" customWidth="1"/>
    <col min="22" max="22" width="37" customWidth="1"/>
    <col min="23" max="23" width="17.54296875" style="8" customWidth="1"/>
    <col min="24" max="24" width="34.08984375" style="7" customWidth="1"/>
    <col min="25" max="25" width="40.08984375" customWidth="1"/>
    <col min="26" max="26" width="17.6328125" style="8" customWidth="1"/>
    <col min="27" max="27" width="33.26953125" style="7" customWidth="1"/>
    <col min="28" max="28" width="38.36328125" customWidth="1"/>
    <col min="29" max="29" width="17.7265625" style="8" customWidth="1"/>
    <col min="30" max="30" width="33.7265625" style="7" customWidth="1"/>
    <col min="31" max="31" width="45.54296875" customWidth="1"/>
    <col min="32" max="32" width="17.1796875" style="8" customWidth="1"/>
  </cols>
  <sheetData>
    <row r="1" spans="1:32" s="115" customFormat="1" ht="25" customHeight="1" x14ac:dyDescent="0.35">
      <c r="A1" s="115" t="s">
        <v>96</v>
      </c>
      <c r="C1" s="127" t="s">
        <v>0</v>
      </c>
      <c r="D1" s="125" t="s">
        <v>335</v>
      </c>
      <c r="E1" s="126"/>
      <c r="F1" s="127" t="s">
        <v>0</v>
      </c>
      <c r="G1" s="125" t="s">
        <v>336</v>
      </c>
      <c r="H1" s="126"/>
      <c r="I1" s="127" t="s">
        <v>0</v>
      </c>
      <c r="J1" s="125"/>
      <c r="K1" s="126"/>
      <c r="L1" s="127" t="s">
        <v>0</v>
      </c>
      <c r="M1" s="125"/>
      <c r="N1" s="126"/>
      <c r="O1" s="127" t="s">
        <v>0</v>
      </c>
      <c r="P1" s="125"/>
      <c r="Q1" s="126"/>
      <c r="R1" s="127" t="s">
        <v>0</v>
      </c>
      <c r="S1" s="125"/>
      <c r="T1" s="126"/>
      <c r="U1" s="127" t="s">
        <v>0</v>
      </c>
      <c r="V1" s="125"/>
      <c r="W1" s="126"/>
      <c r="X1" s="127" t="s">
        <v>0</v>
      </c>
      <c r="Y1" s="125"/>
      <c r="Z1" s="126"/>
      <c r="AA1" s="127" t="s">
        <v>0</v>
      </c>
      <c r="AB1" s="125"/>
      <c r="AC1" s="126"/>
      <c r="AD1" s="127" t="s">
        <v>0</v>
      </c>
      <c r="AE1" s="125"/>
      <c r="AF1" s="126"/>
    </row>
    <row r="2" spans="1:32" s="116" customFormat="1" ht="33.5" customHeight="1" x14ac:dyDescent="0.35">
      <c r="C2" s="114" t="s">
        <v>14</v>
      </c>
      <c r="D2" s="117"/>
      <c r="E2" s="118"/>
      <c r="F2" s="114" t="s">
        <v>14</v>
      </c>
      <c r="G2" s="117"/>
      <c r="H2" s="118"/>
      <c r="I2" s="114" t="s">
        <v>14</v>
      </c>
      <c r="J2" s="117"/>
      <c r="K2" s="118"/>
      <c r="L2" s="114" t="s">
        <v>14</v>
      </c>
      <c r="M2" s="117"/>
      <c r="N2" s="118"/>
      <c r="O2" s="114" t="s">
        <v>14</v>
      </c>
      <c r="P2" s="117"/>
      <c r="Q2" s="118"/>
      <c r="R2" s="114" t="s">
        <v>14</v>
      </c>
      <c r="S2" s="117"/>
      <c r="T2" s="118"/>
      <c r="U2" s="114" t="s">
        <v>14</v>
      </c>
      <c r="V2" s="117"/>
      <c r="W2" s="118"/>
      <c r="X2" s="114" t="s">
        <v>14</v>
      </c>
      <c r="Y2" s="117"/>
      <c r="Z2" s="118"/>
      <c r="AA2" s="114" t="s">
        <v>14</v>
      </c>
      <c r="AB2" s="117"/>
      <c r="AC2" s="118"/>
      <c r="AD2" s="114" t="s">
        <v>14</v>
      </c>
      <c r="AE2" s="117"/>
      <c r="AF2" s="118"/>
    </row>
    <row r="3" spans="1:32" ht="15.5" x14ac:dyDescent="0.35">
      <c r="A3" s="66" t="s">
        <v>354</v>
      </c>
      <c r="B3" s="119" t="s">
        <v>374</v>
      </c>
      <c r="C3" s="55" t="s">
        <v>24</v>
      </c>
      <c r="D3" s="147" t="s">
        <v>26</v>
      </c>
      <c r="E3" s="148"/>
      <c r="F3" s="55" t="s">
        <v>24</v>
      </c>
      <c r="G3" s="147" t="s">
        <v>26</v>
      </c>
      <c r="H3" s="148"/>
      <c r="I3" s="55" t="s">
        <v>24</v>
      </c>
      <c r="J3" s="147"/>
      <c r="K3" s="148"/>
      <c r="L3" s="55" t="s">
        <v>24</v>
      </c>
      <c r="M3" s="147"/>
      <c r="N3" s="148"/>
      <c r="O3" s="55" t="s">
        <v>24</v>
      </c>
      <c r="P3" s="147"/>
      <c r="Q3" s="148"/>
      <c r="R3" s="55" t="s">
        <v>24</v>
      </c>
      <c r="S3" s="147"/>
      <c r="T3" s="148"/>
      <c r="U3" s="55" t="s">
        <v>24</v>
      </c>
      <c r="V3" s="147"/>
      <c r="W3" s="148"/>
      <c r="X3" s="55" t="s">
        <v>24</v>
      </c>
      <c r="Y3" s="147"/>
      <c r="Z3" s="148"/>
      <c r="AA3" s="55" t="s">
        <v>24</v>
      </c>
      <c r="AB3" s="147"/>
      <c r="AC3" s="148"/>
      <c r="AD3" s="55" t="s">
        <v>24</v>
      </c>
      <c r="AE3" s="147"/>
      <c r="AF3" s="148"/>
    </row>
    <row r="4" spans="1:32" ht="15.5" x14ac:dyDescent="0.35">
      <c r="A4" s="58" t="s">
        <v>323</v>
      </c>
      <c r="B4" s="60">
        <v>250</v>
      </c>
      <c r="C4" s="58" t="s">
        <v>323</v>
      </c>
      <c r="D4" s="130">
        <f>$B$4</f>
        <v>250</v>
      </c>
      <c r="E4" s="136" t="s">
        <v>142</v>
      </c>
      <c r="F4" s="58" t="s">
        <v>323</v>
      </c>
      <c r="G4" s="130">
        <f>$B$4</f>
        <v>250</v>
      </c>
      <c r="H4" s="136" t="s">
        <v>142</v>
      </c>
      <c r="I4" s="58" t="s">
        <v>323</v>
      </c>
      <c r="J4" s="130">
        <f>$B$4</f>
        <v>250</v>
      </c>
      <c r="K4" s="136" t="s">
        <v>142</v>
      </c>
      <c r="L4" s="58" t="s">
        <v>323</v>
      </c>
      <c r="M4" s="130">
        <f>$B$4</f>
        <v>250</v>
      </c>
      <c r="N4" s="136" t="s">
        <v>142</v>
      </c>
      <c r="O4" s="58" t="s">
        <v>323</v>
      </c>
      <c r="P4" s="130">
        <f>$B$4</f>
        <v>250</v>
      </c>
      <c r="Q4" s="136" t="s">
        <v>142</v>
      </c>
      <c r="R4" s="58" t="s">
        <v>323</v>
      </c>
      <c r="S4" s="130">
        <f>$B$4</f>
        <v>250</v>
      </c>
      <c r="T4" s="136" t="s">
        <v>142</v>
      </c>
      <c r="U4" s="58" t="s">
        <v>323</v>
      </c>
      <c r="V4" s="130">
        <f>$B$4</f>
        <v>250</v>
      </c>
      <c r="W4" s="136" t="s">
        <v>142</v>
      </c>
      <c r="X4" s="58" t="s">
        <v>323</v>
      </c>
      <c r="Y4" s="130">
        <f>$B$4</f>
        <v>250</v>
      </c>
      <c r="Z4" s="136" t="s">
        <v>142</v>
      </c>
      <c r="AA4" s="58" t="s">
        <v>323</v>
      </c>
      <c r="AB4" s="130">
        <f>$B$4</f>
        <v>250</v>
      </c>
      <c r="AC4" s="136" t="s">
        <v>142</v>
      </c>
      <c r="AD4" s="58" t="s">
        <v>323</v>
      </c>
      <c r="AE4" s="130">
        <f>$B$4</f>
        <v>250</v>
      </c>
      <c r="AF4" s="136" t="s">
        <v>142</v>
      </c>
    </row>
    <row r="5" spans="1:32" ht="16" thickBot="1" x14ac:dyDescent="0.4">
      <c r="A5" s="55" t="s">
        <v>319</v>
      </c>
      <c r="B5" s="60">
        <v>1000</v>
      </c>
      <c r="C5" s="55" t="s">
        <v>319</v>
      </c>
      <c r="D5" s="130">
        <f>$B$5</f>
        <v>1000</v>
      </c>
      <c r="E5" s="135" t="s">
        <v>39</v>
      </c>
      <c r="F5" s="55" t="s">
        <v>319</v>
      </c>
      <c r="G5" s="130">
        <f>$B$5</f>
        <v>1000</v>
      </c>
      <c r="H5" s="135" t="s">
        <v>39</v>
      </c>
      <c r="I5" s="55" t="s">
        <v>319</v>
      </c>
      <c r="J5" s="130">
        <f>$B$5</f>
        <v>1000</v>
      </c>
      <c r="K5" s="135" t="s">
        <v>39</v>
      </c>
      <c r="L5" s="55" t="s">
        <v>319</v>
      </c>
      <c r="M5" s="130">
        <f>$B$5</f>
        <v>1000</v>
      </c>
      <c r="N5" s="135" t="s">
        <v>39</v>
      </c>
      <c r="O5" s="55" t="s">
        <v>319</v>
      </c>
      <c r="P5" s="130">
        <f>$B$5</f>
        <v>1000</v>
      </c>
      <c r="Q5" s="135" t="s">
        <v>39</v>
      </c>
      <c r="R5" s="55" t="s">
        <v>319</v>
      </c>
      <c r="S5" s="130">
        <f>$B$5</f>
        <v>1000</v>
      </c>
      <c r="T5" s="135" t="s">
        <v>39</v>
      </c>
      <c r="U5" s="55" t="s">
        <v>319</v>
      </c>
      <c r="V5" s="130">
        <f>$B$5</f>
        <v>1000</v>
      </c>
      <c r="W5" s="135" t="s">
        <v>39</v>
      </c>
      <c r="X5" s="55" t="s">
        <v>319</v>
      </c>
      <c r="Y5" s="130">
        <f>$B$5</f>
        <v>1000</v>
      </c>
      <c r="Z5" s="135" t="s">
        <v>39</v>
      </c>
      <c r="AA5" s="55" t="s">
        <v>319</v>
      </c>
      <c r="AB5" s="130">
        <f>$B$5</f>
        <v>1000</v>
      </c>
      <c r="AC5" s="135" t="s">
        <v>39</v>
      </c>
      <c r="AD5" s="55" t="s">
        <v>319</v>
      </c>
      <c r="AE5" s="130">
        <f>$B$5</f>
        <v>1000</v>
      </c>
      <c r="AF5" s="135" t="s">
        <v>39</v>
      </c>
    </row>
    <row r="6" spans="1:32" ht="15.5" x14ac:dyDescent="0.35">
      <c r="A6" s="55" t="s">
        <v>369</v>
      </c>
      <c r="B6" s="60">
        <v>55</v>
      </c>
      <c r="C6" s="58" t="s">
        <v>321</v>
      </c>
      <c r="D6" s="60">
        <v>1</v>
      </c>
      <c r="E6" s="137" t="s">
        <v>375</v>
      </c>
      <c r="F6" s="58" t="s">
        <v>321</v>
      </c>
      <c r="G6" s="60">
        <v>0.75</v>
      </c>
      <c r="H6" s="137" t="s">
        <v>375</v>
      </c>
      <c r="I6" s="58" t="s">
        <v>321</v>
      </c>
      <c r="J6" s="60">
        <v>1</v>
      </c>
      <c r="K6" s="137" t="s">
        <v>375</v>
      </c>
      <c r="L6" s="58" t="s">
        <v>321</v>
      </c>
      <c r="M6" s="60">
        <v>1</v>
      </c>
      <c r="N6" s="137" t="s">
        <v>375</v>
      </c>
      <c r="O6" s="58" t="s">
        <v>321</v>
      </c>
      <c r="P6" s="60">
        <v>1</v>
      </c>
      <c r="Q6" s="137" t="s">
        <v>375</v>
      </c>
      <c r="R6" s="58" t="s">
        <v>321</v>
      </c>
      <c r="S6" s="60">
        <v>1</v>
      </c>
      <c r="T6" s="137" t="s">
        <v>375</v>
      </c>
      <c r="U6" s="58" t="s">
        <v>321</v>
      </c>
      <c r="V6" s="60">
        <v>1</v>
      </c>
      <c r="W6" s="137" t="s">
        <v>375</v>
      </c>
      <c r="X6" s="58" t="s">
        <v>321</v>
      </c>
      <c r="Y6" s="60">
        <v>1</v>
      </c>
      <c r="Z6" s="137" t="s">
        <v>375</v>
      </c>
      <c r="AA6" s="58" t="s">
        <v>321</v>
      </c>
      <c r="AB6" s="60">
        <v>1</v>
      </c>
      <c r="AC6" s="137" t="s">
        <v>375</v>
      </c>
      <c r="AD6" s="58" t="s">
        <v>321</v>
      </c>
      <c r="AE6" s="60">
        <v>1</v>
      </c>
      <c r="AF6" s="137" t="s">
        <v>375</v>
      </c>
    </row>
    <row r="7" spans="1:32" ht="15.5" x14ac:dyDescent="0.35">
      <c r="C7" s="58" t="s">
        <v>320</v>
      </c>
      <c r="D7" s="131">
        <f>D5*D6</f>
        <v>1000</v>
      </c>
      <c r="E7" s="120">
        <f>116/D4</f>
        <v>0.46400000000000002</v>
      </c>
      <c r="F7" s="58" t="s">
        <v>320</v>
      </c>
      <c r="G7" s="131">
        <f>G5*G6</f>
        <v>750</v>
      </c>
      <c r="H7" s="120">
        <f>116/G4</f>
        <v>0.46400000000000002</v>
      </c>
      <c r="I7" s="58" t="s">
        <v>320</v>
      </c>
      <c r="J7" s="131">
        <f>J5*J6</f>
        <v>1000</v>
      </c>
      <c r="K7" s="120">
        <f>116/J4</f>
        <v>0.46400000000000002</v>
      </c>
      <c r="L7" s="58" t="s">
        <v>320</v>
      </c>
      <c r="M7" s="131">
        <f>M5*M6</f>
        <v>1000</v>
      </c>
      <c r="N7" s="120">
        <f>116/M4</f>
        <v>0.46400000000000002</v>
      </c>
      <c r="O7" s="58" t="s">
        <v>320</v>
      </c>
      <c r="P7" s="131">
        <f>P5*P6</f>
        <v>1000</v>
      </c>
      <c r="Q7" s="120">
        <f>116/P4</f>
        <v>0.46400000000000002</v>
      </c>
      <c r="R7" s="58" t="s">
        <v>320</v>
      </c>
      <c r="S7" s="131">
        <f>S5*S6</f>
        <v>1000</v>
      </c>
      <c r="T7" s="120">
        <f>116/S4</f>
        <v>0.46400000000000002</v>
      </c>
      <c r="U7" s="58" t="s">
        <v>320</v>
      </c>
      <c r="V7" s="131">
        <f>V5*V6</f>
        <v>1000</v>
      </c>
      <c r="W7" s="120">
        <f>116/V4</f>
        <v>0.46400000000000002</v>
      </c>
      <c r="X7" s="58" t="s">
        <v>320</v>
      </c>
      <c r="Y7" s="131">
        <f>Y5*Y6</f>
        <v>1000</v>
      </c>
      <c r="Z7" s="120">
        <f>116/Y4</f>
        <v>0.46400000000000002</v>
      </c>
      <c r="AA7" s="58" t="s">
        <v>320</v>
      </c>
      <c r="AB7" s="131">
        <f>AB5*AB6</f>
        <v>1000</v>
      </c>
      <c r="AC7" s="120">
        <f>116/AB4</f>
        <v>0.46400000000000002</v>
      </c>
      <c r="AD7" s="58" t="s">
        <v>320</v>
      </c>
      <c r="AE7" s="131">
        <f>AE5*AE6</f>
        <v>1000</v>
      </c>
      <c r="AF7" s="120">
        <f>116/AE4</f>
        <v>0.46400000000000002</v>
      </c>
    </row>
    <row r="8" spans="1:32" ht="15.5" x14ac:dyDescent="0.35">
      <c r="A8" s="1" t="s">
        <v>380</v>
      </c>
      <c r="B8" s="1" t="s">
        <v>359</v>
      </c>
      <c r="C8" s="58" t="s">
        <v>317</v>
      </c>
      <c r="D8" s="132">
        <f>(D5*D6/D4)</f>
        <v>4</v>
      </c>
      <c r="E8" s="138" t="s">
        <v>376</v>
      </c>
      <c r="F8" s="58" t="s">
        <v>317</v>
      </c>
      <c r="G8" s="132">
        <f>(G5*G6/G4)</f>
        <v>3</v>
      </c>
      <c r="H8" s="138" t="s">
        <v>376</v>
      </c>
      <c r="I8" s="58" t="s">
        <v>317</v>
      </c>
      <c r="J8" s="132">
        <f>(J5*J6/J4)</f>
        <v>4</v>
      </c>
      <c r="K8" s="138" t="s">
        <v>376</v>
      </c>
      <c r="L8" s="58" t="s">
        <v>317</v>
      </c>
      <c r="M8" s="132">
        <f>(M5*M6/M4)</f>
        <v>4</v>
      </c>
      <c r="N8" s="138" t="s">
        <v>376</v>
      </c>
      <c r="O8" s="58" t="s">
        <v>317</v>
      </c>
      <c r="P8" s="132">
        <f>(P5*P6/P4)</f>
        <v>4</v>
      </c>
      <c r="Q8" s="138" t="s">
        <v>376</v>
      </c>
      <c r="R8" s="58" t="s">
        <v>317</v>
      </c>
      <c r="S8" s="132">
        <f>(S5*S6/S4)</f>
        <v>4</v>
      </c>
      <c r="T8" s="138" t="s">
        <v>376</v>
      </c>
      <c r="U8" s="58" t="s">
        <v>317</v>
      </c>
      <c r="V8" s="132">
        <f>(V5*V6/V4)</f>
        <v>4</v>
      </c>
      <c r="W8" s="138" t="s">
        <v>376</v>
      </c>
      <c r="X8" s="58" t="s">
        <v>317</v>
      </c>
      <c r="Y8" s="132">
        <f>(Y5*Y6/Y4)</f>
        <v>4</v>
      </c>
      <c r="Z8" s="138" t="s">
        <v>376</v>
      </c>
      <c r="AA8" s="58" t="s">
        <v>317</v>
      </c>
      <c r="AB8" s="132">
        <f>(AB5*AB6/AB4)</f>
        <v>4</v>
      </c>
      <c r="AC8" s="138" t="s">
        <v>376</v>
      </c>
      <c r="AD8" s="58" t="s">
        <v>317</v>
      </c>
      <c r="AE8" s="132">
        <f>(AE5*AE6/AE4)</f>
        <v>4</v>
      </c>
      <c r="AF8" s="138" t="s">
        <v>376</v>
      </c>
    </row>
    <row r="9" spans="1:32" ht="15.5" x14ac:dyDescent="0.35">
      <c r="A9" s="69" t="s">
        <v>360</v>
      </c>
      <c r="B9" t="s">
        <v>355</v>
      </c>
      <c r="C9" s="58" t="s">
        <v>373</v>
      </c>
      <c r="D9" s="131">
        <f>_xlfn.XLOOKUP(E5,'Camera Specs'!$A:$A,'Camera Specs'!$C:$C,0)</f>
        <v>3.76</v>
      </c>
      <c r="E9" s="120">
        <f>138/D4</f>
        <v>0.55200000000000005</v>
      </c>
      <c r="F9" s="58" t="s">
        <v>373</v>
      </c>
      <c r="G9" s="131">
        <f>_xlfn.XLOOKUP(H5,'Camera Specs'!$A:$A,'Camera Specs'!$C:$C,0)</f>
        <v>3.76</v>
      </c>
      <c r="H9" s="120">
        <f>138/G4</f>
        <v>0.55200000000000005</v>
      </c>
      <c r="I9" s="58" t="s">
        <v>373</v>
      </c>
      <c r="J9" s="131">
        <f>_xlfn.XLOOKUP(K5,'Camera Specs'!$A:$A,'Camera Specs'!$C:$C,0)</f>
        <v>3.76</v>
      </c>
      <c r="K9" s="120">
        <f>138/J4</f>
        <v>0.55200000000000005</v>
      </c>
      <c r="L9" s="58" t="s">
        <v>373</v>
      </c>
      <c r="M9" s="131">
        <f>_xlfn.XLOOKUP(N5,'Camera Specs'!$A:$A,'Camera Specs'!$C:$C,0)</f>
        <v>3.76</v>
      </c>
      <c r="N9" s="120">
        <f>138/M4</f>
        <v>0.55200000000000005</v>
      </c>
      <c r="O9" s="58" t="s">
        <v>373</v>
      </c>
      <c r="P9" s="131">
        <f>_xlfn.XLOOKUP(Q5,'Camera Specs'!$A:$A,'Camera Specs'!$C:$C,0)</f>
        <v>3.76</v>
      </c>
      <c r="Q9" s="120">
        <f>138/P4</f>
        <v>0.55200000000000005</v>
      </c>
      <c r="R9" s="58" t="s">
        <v>373</v>
      </c>
      <c r="S9" s="131">
        <f>_xlfn.XLOOKUP(T5,'Camera Specs'!$A:$A,'Camera Specs'!$C:$C,0)</f>
        <v>3.76</v>
      </c>
      <c r="T9" s="120">
        <f>138/S4</f>
        <v>0.55200000000000005</v>
      </c>
      <c r="U9" s="58" t="s">
        <v>373</v>
      </c>
      <c r="V9" s="131">
        <f>_xlfn.XLOOKUP(W5,'Camera Specs'!$A:$A,'Camera Specs'!$C:$C,0)</f>
        <v>3.76</v>
      </c>
      <c r="W9" s="120">
        <f>138/V4</f>
        <v>0.55200000000000005</v>
      </c>
      <c r="X9" s="58" t="s">
        <v>373</v>
      </c>
      <c r="Y9" s="131">
        <f>_xlfn.XLOOKUP(Z5,'Camera Specs'!$A:$A,'Camera Specs'!$C:$C,0)</f>
        <v>3.76</v>
      </c>
      <c r="Z9" s="120">
        <f>138/Y4</f>
        <v>0.55200000000000005</v>
      </c>
      <c r="AA9" s="58" t="s">
        <v>373</v>
      </c>
      <c r="AB9" s="131">
        <f>_xlfn.XLOOKUP(AC5,'Camera Specs'!$A:$A,'Camera Specs'!$C:$C,0)</f>
        <v>3.76</v>
      </c>
      <c r="AC9" s="120">
        <f>138/AB4</f>
        <v>0.55200000000000005</v>
      </c>
      <c r="AD9" s="58" t="s">
        <v>373</v>
      </c>
      <c r="AE9" s="131">
        <f>_xlfn.XLOOKUP(AF5,'Camera Specs'!$A:$A,'Camera Specs'!$C:$C,0)</f>
        <v>3.76</v>
      </c>
      <c r="AF9" s="120">
        <f>138/AE4</f>
        <v>0.55200000000000005</v>
      </c>
    </row>
    <row r="10" spans="1:32" ht="15.5" x14ac:dyDescent="0.35">
      <c r="A10" s="69" t="s">
        <v>361</v>
      </c>
      <c r="B10" t="s">
        <v>356</v>
      </c>
      <c r="C10" s="59" t="s">
        <v>38</v>
      </c>
      <c r="D10" s="133">
        <f>D9*206.265 / D7</f>
        <v>0.77555639999999992</v>
      </c>
      <c r="E10" s="138" t="s">
        <v>377</v>
      </c>
      <c r="F10" s="59" t="s">
        <v>38</v>
      </c>
      <c r="G10" s="133">
        <f>G9*206.265 / G7</f>
        <v>1.0340752</v>
      </c>
      <c r="H10" s="138" t="s">
        <v>377</v>
      </c>
      <c r="I10" s="59" t="s">
        <v>38</v>
      </c>
      <c r="J10" s="133">
        <f>J9*206.265 / J7</f>
        <v>0.77555639999999992</v>
      </c>
      <c r="K10" s="138" t="s">
        <v>377</v>
      </c>
      <c r="L10" s="59" t="s">
        <v>38</v>
      </c>
      <c r="M10" s="133">
        <f>M9*206.265 / M7</f>
        <v>0.77555639999999992</v>
      </c>
      <c r="N10" s="138" t="s">
        <v>377</v>
      </c>
      <c r="O10" s="59" t="s">
        <v>38</v>
      </c>
      <c r="P10" s="133">
        <f>P9*206.265 / P7</f>
        <v>0.77555639999999992</v>
      </c>
      <c r="Q10" s="138" t="s">
        <v>377</v>
      </c>
      <c r="R10" s="59" t="s">
        <v>38</v>
      </c>
      <c r="S10" s="133">
        <f>S9*206.265 / S7</f>
        <v>0.77555639999999992</v>
      </c>
      <c r="T10" s="138" t="s">
        <v>377</v>
      </c>
      <c r="U10" s="59" t="s">
        <v>38</v>
      </c>
      <c r="V10" s="133">
        <f>V9*206.265 / V7</f>
        <v>0.77555639999999992</v>
      </c>
      <c r="W10" s="138" t="s">
        <v>377</v>
      </c>
      <c r="X10" s="59" t="s">
        <v>38</v>
      </c>
      <c r="Y10" s="133">
        <f>Y9*206.265 / Y7</f>
        <v>0.77555639999999992</v>
      </c>
      <c r="Z10" s="138" t="s">
        <v>377</v>
      </c>
      <c r="AA10" s="59" t="s">
        <v>38</v>
      </c>
      <c r="AB10" s="133">
        <f>AB9*206.265 / AB7</f>
        <v>0.77555639999999992</v>
      </c>
      <c r="AC10" s="138" t="s">
        <v>377</v>
      </c>
      <c r="AD10" s="59" t="s">
        <v>38</v>
      </c>
      <c r="AE10" s="133">
        <f>AE9*206.265 / AE7</f>
        <v>0.77555639999999992</v>
      </c>
      <c r="AF10" s="138" t="s">
        <v>377</v>
      </c>
    </row>
    <row r="11" spans="1:32" ht="15.5" x14ac:dyDescent="0.35">
      <c r="A11" s="69" t="s">
        <v>362</v>
      </c>
      <c r="B11" t="s">
        <v>357</v>
      </c>
      <c r="C11" s="58" t="s">
        <v>365</v>
      </c>
      <c r="D11" s="60">
        <v>1</v>
      </c>
      <c r="E11" s="120">
        <f>D12*2</f>
        <v>1.5511127999999998</v>
      </c>
      <c r="F11" s="58" t="s">
        <v>365</v>
      </c>
      <c r="G11" s="60">
        <v>1</v>
      </c>
      <c r="H11" s="120">
        <f>G12*2</f>
        <v>2.0681503999999999</v>
      </c>
      <c r="I11" s="58" t="s">
        <v>365</v>
      </c>
      <c r="J11" s="60">
        <v>1</v>
      </c>
      <c r="K11" s="120">
        <f>J12*2</f>
        <v>1.5511127999999998</v>
      </c>
      <c r="L11" s="58" t="s">
        <v>365</v>
      </c>
      <c r="M11" s="60">
        <v>1</v>
      </c>
      <c r="N11" s="120">
        <f>M12*2</f>
        <v>1.5511127999999998</v>
      </c>
      <c r="O11" s="58" t="s">
        <v>365</v>
      </c>
      <c r="P11" s="60">
        <v>1</v>
      </c>
      <c r="Q11" s="120">
        <f>P12*2</f>
        <v>1.5511127999999998</v>
      </c>
      <c r="R11" s="58" t="s">
        <v>365</v>
      </c>
      <c r="S11" s="60">
        <v>1</v>
      </c>
      <c r="T11" s="120">
        <f>S12*2</f>
        <v>1.5511127999999998</v>
      </c>
      <c r="U11" s="58" t="s">
        <v>365</v>
      </c>
      <c r="V11" s="60">
        <v>1</v>
      </c>
      <c r="W11" s="120">
        <f>V12*2</f>
        <v>1.5511127999999998</v>
      </c>
      <c r="X11" s="58" t="s">
        <v>365</v>
      </c>
      <c r="Y11" s="60">
        <v>1</v>
      </c>
      <c r="Z11" s="120">
        <f>Y12*2</f>
        <v>1.5511127999999998</v>
      </c>
      <c r="AA11" s="58" t="s">
        <v>365</v>
      </c>
      <c r="AB11" s="60">
        <v>1</v>
      </c>
      <c r="AC11" s="120">
        <f>AB12*2</f>
        <v>1.5511127999999998</v>
      </c>
      <c r="AD11" s="58" t="s">
        <v>365</v>
      </c>
      <c r="AE11" s="60">
        <v>1</v>
      </c>
      <c r="AF11" s="120">
        <f>AE12*2</f>
        <v>1.5511127999999998</v>
      </c>
    </row>
    <row r="12" spans="1:32" ht="15.5" x14ac:dyDescent="0.35">
      <c r="A12" s="70" t="s">
        <v>363</v>
      </c>
      <c r="B12" t="s">
        <v>364</v>
      </c>
      <c r="C12" s="58" t="s">
        <v>344</v>
      </c>
      <c r="D12" s="133">
        <f>D10*D11</f>
        <v>0.77555639999999992</v>
      </c>
      <c r="E12" s="138" t="s">
        <v>378</v>
      </c>
      <c r="F12" s="58" t="s">
        <v>344</v>
      </c>
      <c r="G12" s="133">
        <f>G10*G11</f>
        <v>1.0340752</v>
      </c>
      <c r="H12" s="138" t="s">
        <v>378</v>
      </c>
      <c r="I12" s="58" t="s">
        <v>344</v>
      </c>
      <c r="J12" s="133">
        <f>J10*J11</f>
        <v>0.77555639999999992</v>
      </c>
      <c r="K12" s="138" t="s">
        <v>378</v>
      </c>
      <c r="L12" s="58" t="s">
        <v>344</v>
      </c>
      <c r="M12" s="133">
        <f>M10*M11</f>
        <v>0.77555639999999992</v>
      </c>
      <c r="N12" s="138" t="s">
        <v>378</v>
      </c>
      <c r="O12" s="58" t="s">
        <v>344</v>
      </c>
      <c r="P12" s="133">
        <f>P10*P11</f>
        <v>0.77555639999999992</v>
      </c>
      <c r="Q12" s="138" t="s">
        <v>378</v>
      </c>
      <c r="R12" s="58" t="s">
        <v>344</v>
      </c>
      <c r="S12" s="133">
        <f>S10*S11</f>
        <v>0.77555639999999992</v>
      </c>
      <c r="T12" s="138" t="s">
        <v>378</v>
      </c>
      <c r="U12" s="58" t="s">
        <v>344</v>
      </c>
      <c r="V12" s="133">
        <f>V10*V11</f>
        <v>0.77555639999999992</v>
      </c>
      <c r="W12" s="138" t="s">
        <v>378</v>
      </c>
      <c r="X12" s="58" t="s">
        <v>344</v>
      </c>
      <c r="Y12" s="133">
        <f>Y10*Y11</f>
        <v>0.77555639999999992</v>
      </c>
      <c r="Z12" s="138" t="s">
        <v>378</v>
      </c>
      <c r="AA12" s="58" t="s">
        <v>344</v>
      </c>
      <c r="AB12" s="133">
        <f>AB10*AB11</f>
        <v>0.77555639999999992</v>
      </c>
      <c r="AC12" s="138" t="s">
        <v>378</v>
      </c>
      <c r="AD12" s="58" t="s">
        <v>344</v>
      </c>
      <c r="AE12" s="133">
        <f>AE10*AE11</f>
        <v>0.77555639999999992</v>
      </c>
      <c r="AF12" s="138" t="s">
        <v>378</v>
      </c>
    </row>
    <row r="13" spans="1:32" ht="15.5" x14ac:dyDescent="0.35">
      <c r="C13" s="55" t="s">
        <v>370</v>
      </c>
      <c r="D13" s="130">
        <v>92.5</v>
      </c>
      <c r="E13" s="120">
        <f>E7/E11</f>
        <v>0.29914007543487492</v>
      </c>
      <c r="F13" s="55" t="s">
        <v>370</v>
      </c>
      <c r="G13" s="130">
        <f>$B$6</f>
        <v>55</v>
      </c>
      <c r="H13" s="120">
        <f>H7/H11</f>
        <v>0.22435505657615618</v>
      </c>
      <c r="I13" s="55" t="s">
        <v>370</v>
      </c>
      <c r="J13" s="130">
        <f>$B$6</f>
        <v>55</v>
      </c>
      <c r="K13" s="120">
        <f>K7/K11</f>
        <v>0.29914007543487492</v>
      </c>
      <c r="L13" s="55" t="s">
        <v>370</v>
      </c>
      <c r="M13" s="130">
        <f>$B$6</f>
        <v>55</v>
      </c>
      <c r="N13" s="120">
        <f>N7/N11</f>
        <v>0.29914007543487492</v>
      </c>
      <c r="O13" s="55" t="s">
        <v>370</v>
      </c>
      <c r="P13" s="130">
        <f>$B$6</f>
        <v>55</v>
      </c>
      <c r="Q13" s="120">
        <f>Q7/Q11</f>
        <v>0.29914007543487492</v>
      </c>
      <c r="R13" s="55" t="s">
        <v>370</v>
      </c>
      <c r="S13" s="130">
        <f>$B$6</f>
        <v>55</v>
      </c>
      <c r="T13" s="120">
        <f>T7/T11</f>
        <v>0.29914007543487492</v>
      </c>
      <c r="U13" s="55" t="s">
        <v>370</v>
      </c>
      <c r="V13" s="130">
        <f>$B$6</f>
        <v>55</v>
      </c>
      <c r="W13" s="120">
        <f>W7/W11</f>
        <v>0.29914007543487492</v>
      </c>
      <c r="X13" s="55" t="s">
        <v>370</v>
      </c>
      <c r="Y13" s="130">
        <f>$B$6</f>
        <v>55</v>
      </c>
      <c r="Z13" s="120">
        <f>Z7/Z11</f>
        <v>0.29914007543487492</v>
      </c>
      <c r="AA13" s="55" t="s">
        <v>370</v>
      </c>
      <c r="AB13" s="130">
        <f>$B$6</f>
        <v>55</v>
      </c>
      <c r="AC13" s="120">
        <f>AC7/AC11</f>
        <v>0.29914007543487492</v>
      </c>
      <c r="AD13" s="55" t="s">
        <v>370</v>
      </c>
      <c r="AE13" s="130">
        <f>$B$6</f>
        <v>55</v>
      </c>
      <c r="AF13" s="120">
        <f>AF7/AF11</f>
        <v>0.29914007543487492</v>
      </c>
    </row>
    <row r="14" spans="1:32" ht="15.5" x14ac:dyDescent="0.35">
      <c r="A14" s="71" t="s">
        <v>366</v>
      </c>
      <c r="C14" s="55" t="s">
        <v>45</v>
      </c>
      <c r="D14" s="60">
        <v>1</v>
      </c>
      <c r="E14" s="139" t="s">
        <v>379</v>
      </c>
      <c r="F14" s="55" t="s">
        <v>45</v>
      </c>
      <c r="G14" s="60">
        <v>1</v>
      </c>
      <c r="H14" s="139" t="s">
        <v>379</v>
      </c>
      <c r="I14" s="55" t="s">
        <v>45</v>
      </c>
      <c r="J14" s="60">
        <v>1</v>
      </c>
      <c r="K14" s="139" t="s">
        <v>379</v>
      </c>
      <c r="L14" s="55" t="s">
        <v>45</v>
      </c>
      <c r="M14" s="60">
        <v>1</v>
      </c>
      <c r="N14" s="139" t="s">
        <v>379</v>
      </c>
      <c r="O14" s="55" t="s">
        <v>45</v>
      </c>
      <c r="P14" s="60">
        <v>1</v>
      </c>
      <c r="Q14" s="139" t="s">
        <v>379</v>
      </c>
      <c r="R14" s="55" t="s">
        <v>45</v>
      </c>
      <c r="S14" s="60">
        <v>1</v>
      </c>
      <c r="T14" s="139" t="s">
        <v>379</v>
      </c>
      <c r="U14" s="55" t="s">
        <v>45</v>
      </c>
      <c r="V14" s="60">
        <v>1</v>
      </c>
      <c r="W14" s="139" t="s">
        <v>379</v>
      </c>
      <c r="X14" s="55" t="s">
        <v>45</v>
      </c>
      <c r="Y14" s="60">
        <v>1</v>
      </c>
      <c r="Z14" s="139" t="s">
        <v>379</v>
      </c>
      <c r="AA14" s="55" t="s">
        <v>45</v>
      </c>
      <c r="AB14" s="60">
        <v>1</v>
      </c>
      <c r="AC14" s="139" t="s">
        <v>379</v>
      </c>
      <c r="AD14" s="55" t="s">
        <v>45</v>
      </c>
      <c r="AE14" s="60">
        <v>1</v>
      </c>
      <c r="AF14" s="139" t="s">
        <v>379</v>
      </c>
    </row>
    <row r="15" spans="1:32" ht="16" thickBot="1" x14ac:dyDescent="0.4">
      <c r="A15" s="71" t="s">
        <v>368</v>
      </c>
      <c r="C15" s="55" t="s">
        <v>371</v>
      </c>
      <c r="D15" s="134">
        <f>D13+D14-E37</f>
        <v>-0.29999999999999716</v>
      </c>
      <c r="E15" s="121">
        <f>MAX(E11,E9,E7)</f>
        <v>1.5511127999999998</v>
      </c>
      <c r="F15" s="55" t="s">
        <v>371</v>
      </c>
      <c r="G15" s="134">
        <f>G13+G14-H37</f>
        <v>2.5</v>
      </c>
      <c r="H15" s="121">
        <f>MAX(H11,H9,H7)</f>
        <v>2.0681503999999999</v>
      </c>
      <c r="I15" s="55" t="s">
        <v>371</v>
      </c>
      <c r="J15" s="134">
        <f>J13+J14-K37</f>
        <v>56</v>
      </c>
      <c r="K15" s="121">
        <f>MAX(K11,K9,K7)</f>
        <v>1.5511127999999998</v>
      </c>
      <c r="L15" s="55" t="s">
        <v>371</v>
      </c>
      <c r="M15" s="134">
        <f>M13+M14-N37</f>
        <v>56</v>
      </c>
      <c r="N15" s="121">
        <f>MAX(N11,N9,N7)</f>
        <v>1.5511127999999998</v>
      </c>
      <c r="O15" s="55" t="s">
        <v>371</v>
      </c>
      <c r="P15" s="134">
        <f>P13+P14-Q37</f>
        <v>56</v>
      </c>
      <c r="Q15" s="121">
        <f>MAX(Q11,Q9,Q7)</f>
        <v>1.5511127999999998</v>
      </c>
      <c r="R15" s="55" t="s">
        <v>371</v>
      </c>
      <c r="S15" s="134">
        <f>S13+S14-T37</f>
        <v>56</v>
      </c>
      <c r="T15" s="121">
        <f>MAX(T11,T9,T7)</f>
        <v>1.5511127999999998</v>
      </c>
      <c r="U15" s="55" t="s">
        <v>371</v>
      </c>
      <c r="V15" s="134">
        <f>V13+V14-W37</f>
        <v>56</v>
      </c>
      <c r="W15" s="121">
        <f>MAX(W11,W9,W7)</f>
        <v>1.5511127999999998</v>
      </c>
      <c r="X15" s="55" t="s">
        <v>371</v>
      </c>
      <c r="Y15" s="134">
        <f>Y13+Y14-Z37</f>
        <v>56</v>
      </c>
      <c r="Z15" s="121">
        <f>MAX(Z11,Z9,Z7)</f>
        <v>1.5511127999999998</v>
      </c>
      <c r="AA15" s="55" t="s">
        <v>371</v>
      </c>
      <c r="AB15" s="134">
        <f>AB13+AB14-AC37</f>
        <v>56</v>
      </c>
      <c r="AC15" s="121">
        <f>MAX(AC11,AC9,AC7)</f>
        <v>1.5511127999999998</v>
      </c>
      <c r="AD15" s="55" t="s">
        <v>371</v>
      </c>
      <c r="AE15" s="134">
        <f>AE13+AE14-AF37</f>
        <v>56</v>
      </c>
      <c r="AF15" s="121">
        <f>MAX(AF11,AF9,AF7)</f>
        <v>1.5511127999999998</v>
      </c>
    </row>
    <row r="16" spans="1:32" x14ac:dyDescent="0.35">
      <c r="A16" t="s">
        <v>372</v>
      </c>
      <c r="C16" s="128" t="s">
        <v>48</v>
      </c>
      <c r="D16" s="129"/>
      <c r="E16" s="51" t="s">
        <v>49</v>
      </c>
      <c r="F16" s="128" t="s">
        <v>48</v>
      </c>
      <c r="G16" s="129"/>
      <c r="H16" s="51" t="s">
        <v>49</v>
      </c>
      <c r="I16" s="128" t="s">
        <v>48</v>
      </c>
      <c r="J16" s="129"/>
      <c r="K16" s="51" t="s">
        <v>49</v>
      </c>
      <c r="L16" s="128" t="s">
        <v>48</v>
      </c>
      <c r="M16" s="129"/>
      <c r="N16" s="51" t="s">
        <v>49</v>
      </c>
      <c r="O16" s="128" t="s">
        <v>48</v>
      </c>
      <c r="P16" s="129"/>
      <c r="Q16" s="51" t="s">
        <v>49</v>
      </c>
      <c r="R16" s="128" t="s">
        <v>48</v>
      </c>
      <c r="S16" s="129"/>
      <c r="T16" s="51" t="s">
        <v>49</v>
      </c>
      <c r="U16" s="128" t="s">
        <v>48</v>
      </c>
      <c r="V16" s="129"/>
      <c r="W16" s="51" t="s">
        <v>49</v>
      </c>
      <c r="X16" s="128" t="s">
        <v>48</v>
      </c>
      <c r="Y16" s="129"/>
      <c r="Z16" s="51" t="s">
        <v>49</v>
      </c>
      <c r="AA16" s="128" t="s">
        <v>48</v>
      </c>
      <c r="AB16" s="129"/>
      <c r="AC16" s="51" t="s">
        <v>49</v>
      </c>
      <c r="AD16" s="128" t="s">
        <v>48</v>
      </c>
      <c r="AE16" s="129"/>
      <c r="AF16" s="51" t="s">
        <v>49</v>
      </c>
    </row>
    <row r="17" spans="3:32" x14ac:dyDescent="0.35">
      <c r="C17" s="81" t="s">
        <v>332</v>
      </c>
      <c r="D17" s="82"/>
      <c r="E17" s="122">
        <f t="shared" ref="E17:E36" si="0">_xlfn.XLOOKUP(C17,Drop_Down_Name,Optical_Length__mm,"")</f>
        <v>0</v>
      </c>
      <c r="F17" s="79" t="s">
        <v>391</v>
      </c>
      <c r="G17" s="80"/>
      <c r="H17" s="122">
        <f t="shared" ref="H17:H36" si="1">_xlfn.XLOOKUP(F17,Drop_Down_Name,Optical_Length__mm,"")</f>
        <v>0</v>
      </c>
      <c r="I17" s="79"/>
      <c r="J17" s="80"/>
      <c r="K17" s="122">
        <f t="shared" ref="K17:K36" si="2">_xlfn.XLOOKUP(I17,Drop_Down_Name,Optical_Length__mm,"")</f>
        <v>0</v>
      </c>
      <c r="L17" s="79"/>
      <c r="M17" s="80"/>
      <c r="N17" s="122">
        <f t="shared" ref="N17:N36" si="3">_xlfn.XLOOKUP(L17,Drop_Down_Name,Optical_Length__mm,"")</f>
        <v>0</v>
      </c>
      <c r="O17" s="79"/>
      <c r="P17" s="80"/>
      <c r="Q17" s="122">
        <f t="shared" ref="Q17:Q36" si="4">_xlfn.XLOOKUP(O17,Drop_Down_Name,Optical_Length__mm,"")</f>
        <v>0</v>
      </c>
      <c r="R17" s="79"/>
      <c r="S17" s="80"/>
      <c r="T17" s="122">
        <f t="shared" ref="T17:T36" si="5">_xlfn.XLOOKUP(R17,Drop_Down_Name,Optical_Length__mm,"")</f>
        <v>0</v>
      </c>
      <c r="U17" s="79"/>
      <c r="V17" s="80"/>
      <c r="W17" s="122">
        <f t="shared" ref="W17:W36" si="6">_xlfn.XLOOKUP(U17,Drop_Down_Name,Optical_Length__mm,"")</f>
        <v>0</v>
      </c>
      <c r="X17" s="79"/>
      <c r="Y17" s="80"/>
      <c r="Z17" s="122">
        <f t="shared" ref="Z17:Z36" si="7">_xlfn.XLOOKUP(X17,Drop_Down_Name,Optical_Length__mm,"")</f>
        <v>0</v>
      </c>
      <c r="AA17" s="79"/>
      <c r="AB17" s="80"/>
      <c r="AC17" s="122">
        <f t="shared" ref="AC17:AC36" si="8">_xlfn.XLOOKUP(AA17,Drop_Down_Name,Optical_Length__mm,"")</f>
        <v>0</v>
      </c>
      <c r="AD17" s="79"/>
      <c r="AE17" s="80"/>
      <c r="AF17" s="122">
        <f t="shared" ref="AF17:AF36" si="9">_xlfn.XLOOKUP(AD17,Drop_Down_Name,Optical_Length__mm,"")</f>
        <v>0</v>
      </c>
    </row>
    <row r="18" spans="3:32" x14ac:dyDescent="0.35">
      <c r="C18" s="79" t="s">
        <v>59</v>
      </c>
      <c r="D18" s="80"/>
      <c r="E18" s="122">
        <f t="shared" si="0"/>
        <v>17.3</v>
      </c>
      <c r="F18" s="79" t="s">
        <v>306</v>
      </c>
      <c r="G18" s="80"/>
      <c r="H18" s="122">
        <f t="shared" si="1"/>
        <v>2</v>
      </c>
      <c r="I18" s="79"/>
      <c r="J18" s="80"/>
      <c r="K18" s="122">
        <f t="shared" si="2"/>
        <v>0</v>
      </c>
      <c r="L18" s="79"/>
      <c r="M18" s="80"/>
      <c r="N18" s="122">
        <f t="shared" si="3"/>
        <v>0</v>
      </c>
      <c r="O18" s="79"/>
      <c r="P18" s="80"/>
      <c r="Q18" s="122">
        <f t="shared" si="4"/>
        <v>0</v>
      </c>
      <c r="R18" s="79"/>
      <c r="S18" s="80"/>
      <c r="T18" s="122">
        <f t="shared" si="5"/>
        <v>0</v>
      </c>
      <c r="U18" s="79"/>
      <c r="V18" s="80"/>
      <c r="W18" s="122">
        <f t="shared" si="6"/>
        <v>0</v>
      </c>
      <c r="X18" s="79"/>
      <c r="Y18" s="80"/>
      <c r="Z18" s="122">
        <f t="shared" si="7"/>
        <v>0</v>
      </c>
      <c r="AA18" s="79"/>
      <c r="AB18" s="80"/>
      <c r="AC18" s="122">
        <f t="shared" si="8"/>
        <v>0</v>
      </c>
      <c r="AD18" s="79"/>
      <c r="AE18" s="80"/>
      <c r="AF18" s="122">
        <f t="shared" si="9"/>
        <v>0</v>
      </c>
    </row>
    <row r="19" spans="3:32" x14ac:dyDescent="0.35">
      <c r="C19" s="81"/>
      <c r="D19" s="82"/>
      <c r="E19" s="122">
        <f t="shared" si="0"/>
        <v>0</v>
      </c>
      <c r="F19" s="79" t="s">
        <v>68</v>
      </c>
      <c r="G19" s="80"/>
      <c r="H19" s="122">
        <f t="shared" si="1"/>
        <v>18</v>
      </c>
      <c r="I19" s="79"/>
      <c r="J19" s="80"/>
      <c r="K19" s="122">
        <f t="shared" si="2"/>
        <v>0</v>
      </c>
      <c r="L19" s="79"/>
      <c r="M19" s="80"/>
      <c r="N19" s="122">
        <f t="shared" si="3"/>
        <v>0</v>
      </c>
      <c r="O19" s="79"/>
      <c r="P19" s="80"/>
      <c r="Q19" s="122">
        <f t="shared" si="4"/>
        <v>0</v>
      </c>
      <c r="R19" s="79"/>
      <c r="S19" s="80"/>
      <c r="T19" s="122">
        <f t="shared" si="5"/>
        <v>0</v>
      </c>
      <c r="U19" s="79"/>
      <c r="V19" s="80"/>
      <c r="W19" s="122">
        <f t="shared" si="6"/>
        <v>0</v>
      </c>
      <c r="X19" s="79"/>
      <c r="Y19" s="80"/>
      <c r="Z19" s="122">
        <f t="shared" si="7"/>
        <v>0</v>
      </c>
      <c r="AA19" s="79"/>
      <c r="AB19" s="80"/>
      <c r="AC19" s="122">
        <f t="shared" si="8"/>
        <v>0</v>
      </c>
      <c r="AD19" s="79"/>
      <c r="AE19" s="80"/>
      <c r="AF19" s="122">
        <f t="shared" si="9"/>
        <v>0</v>
      </c>
    </row>
    <row r="20" spans="3:32" x14ac:dyDescent="0.35">
      <c r="C20" s="81"/>
      <c r="D20" s="82"/>
      <c r="E20" s="122">
        <f t="shared" si="0"/>
        <v>0</v>
      </c>
      <c r="F20" s="81" t="s">
        <v>337</v>
      </c>
      <c r="G20" s="82"/>
      <c r="H20" s="122">
        <f t="shared" si="1"/>
        <v>1</v>
      </c>
      <c r="I20" s="81"/>
      <c r="J20" s="82"/>
      <c r="K20" s="122">
        <f t="shared" si="2"/>
        <v>0</v>
      </c>
      <c r="L20" s="81"/>
      <c r="M20" s="82"/>
      <c r="N20" s="122">
        <f t="shared" si="3"/>
        <v>0</v>
      </c>
      <c r="O20" s="81"/>
      <c r="P20" s="82"/>
      <c r="Q20" s="122">
        <f t="shared" si="4"/>
        <v>0</v>
      </c>
      <c r="R20" s="81"/>
      <c r="S20" s="82"/>
      <c r="T20" s="122">
        <f t="shared" si="5"/>
        <v>0</v>
      </c>
      <c r="U20" s="81"/>
      <c r="V20" s="82"/>
      <c r="W20" s="122">
        <f t="shared" si="6"/>
        <v>0</v>
      </c>
      <c r="X20" s="81"/>
      <c r="Y20" s="82"/>
      <c r="Z20" s="122">
        <f t="shared" si="7"/>
        <v>0</v>
      </c>
      <c r="AA20" s="81"/>
      <c r="AB20" s="82"/>
      <c r="AC20" s="122">
        <f t="shared" si="8"/>
        <v>0</v>
      </c>
      <c r="AD20" s="81"/>
      <c r="AE20" s="82"/>
      <c r="AF20" s="122">
        <f t="shared" si="9"/>
        <v>0</v>
      </c>
    </row>
    <row r="21" spans="3:32" x14ac:dyDescent="0.35">
      <c r="C21" s="79" t="s">
        <v>72</v>
      </c>
      <c r="D21" s="80"/>
      <c r="E21" s="122">
        <f t="shared" si="0"/>
        <v>2</v>
      </c>
      <c r="F21" s="81" t="s">
        <v>341</v>
      </c>
      <c r="G21" s="82"/>
      <c r="H21" s="122">
        <f t="shared" si="1"/>
        <v>0</v>
      </c>
      <c r="I21" s="81"/>
      <c r="J21" s="82"/>
      <c r="K21" s="122">
        <f t="shared" si="2"/>
        <v>0</v>
      </c>
      <c r="L21" s="81"/>
      <c r="M21" s="82"/>
      <c r="N21" s="122">
        <f t="shared" si="3"/>
        <v>0</v>
      </c>
      <c r="O21" s="81"/>
      <c r="P21" s="82"/>
      <c r="Q21" s="122">
        <f t="shared" si="4"/>
        <v>0</v>
      </c>
      <c r="R21" s="81"/>
      <c r="S21" s="82"/>
      <c r="T21" s="122">
        <f t="shared" si="5"/>
        <v>0</v>
      </c>
      <c r="U21" s="81"/>
      <c r="V21" s="82"/>
      <c r="W21" s="122">
        <f t="shared" si="6"/>
        <v>0</v>
      </c>
      <c r="X21" s="81"/>
      <c r="Y21" s="82"/>
      <c r="Z21" s="122">
        <f t="shared" si="7"/>
        <v>0</v>
      </c>
      <c r="AA21" s="81"/>
      <c r="AB21" s="82"/>
      <c r="AC21" s="122">
        <f t="shared" si="8"/>
        <v>0</v>
      </c>
      <c r="AD21" s="81"/>
      <c r="AE21" s="82"/>
      <c r="AF21" s="122">
        <f t="shared" si="9"/>
        <v>0</v>
      </c>
    </row>
    <row r="22" spans="3:32" x14ac:dyDescent="0.35">
      <c r="C22" s="79" t="s">
        <v>68</v>
      </c>
      <c r="D22" s="80"/>
      <c r="E22" s="122">
        <f t="shared" si="0"/>
        <v>18</v>
      </c>
      <c r="F22" s="81"/>
      <c r="G22" s="82"/>
      <c r="H22" s="122">
        <f t="shared" si="1"/>
        <v>0</v>
      </c>
      <c r="I22" s="81"/>
      <c r="J22" s="82"/>
      <c r="K22" s="122">
        <f t="shared" si="2"/>
        <v>0</v>
      </c>
      <c r="L22" s="81"/>
      <c r="M22" s="82"/>
      <c r="N22" s="122">
        <f t="shared" si="3"/>
        <v>0</v>
      </c>
      <c r="O22" s="81"/>
      <c r="P22" s="82"/>
      <c r="Q22" s="122">
        <f t="shared" si="4"/>
        <v>0</v>
      </c>
      <c r="R22" s="81"/>
      <c r="S22" s="82"/>
      <c r="T22" s="122">
        <f t="shared" si="5"/>
        <v>0</v>
      </c>
      <c r="U22" s="81"/>
      <c r="V22" s="82"/>
      <c r="W22" s="122">
        <f t="shared" si="6"/>
        <v>0</v>
      </c>
      <c r="X22" s="81"/>
      <c r="Y22" s="82"/>
      <c r="Z22" s="122">
        <f t="shared" si="7"/>
        <v>0</v>
      </c>
      <c r="AA22" s="81"/>
      <c r="AB22" s="82"/>
      <c r="AC22" s="122">
        <f t="shared" si="8"/>
        <v>0</v>
      </c>
      <c r="AD22" s="81"/>
      <c r="AE22" s="82"/>
      <c r="AF22" s="122">
        <f t="shared" si="9"/>
        <v>0</v>
      </c>
    </row>
    <row r="23" spans="3:32" x14ac:dyDescent="0.35">
      <c r="C23" s="79" t="s">
        <v>74</v>
      </c>
      <c r="D23" s="80"/>
      <c r="E23" s="122">
        <f t="shared" si="0"/>
        <v>2</v>
      </c>
      <c r="F23" s="81"/>
      <c r="G23" s="82"/>
      <c r="H23" s="122">
        <f t="shared" si="1"/>
        <v>0</v>
      </c>
      <c r="I23" s="81"/>
      <c r="J23" s="82"/>
      <c r="K23" s="122">
        <f t="shared" si="2"/>
        <v>0</v>
      </c>
      <c r="L23" s="81"/>
      <c r="M23" s="82"/>
      <c r="N23" s="122">
        <f t="shared" si="3"/>
        <v>0</v>
      </c>
      <c r="O23" s="81"/>
      <c r="P23" s="82"/>
      <c r="Q23" s="122">
        <f t="shared" si="4"/>
        <v>0</v>
      </c>
      <c r="R23" s="81"/>
      <c r="S23" s="82"/>
      <c r="T23" s="122">
        <f t="shared" si="5"/>
        <v>0</v>
      </c>
      <c r="U23" s="81"/>
      <c r="V23" s="82"/>
      <c r="W23" s="122">
        <f t="shared" si="6"/>
        <v>0</v>
      </c>
      <c r="X23" s="81"/>
      <c r="Y23" s="82"/>
      <c r="Z23" s="122">
        <f t="shared" si="7"/>
        <v>0</v>
      </c>
      <c r="AA23" s="81"/>
      <c r="AB23" s="82"/>
      <c r="AC23" s="122">
        <f t="shared" si="8"/>
        <v>0</v>
      </c>
      <c r="AD23" s="81"/>
      <c r="AE23" s="82"/>
      <c r="AF23" s="122">
        <f t="shared" si="9"/>
        <v>0</v>
      </c>
    </row>
    <row r="24" spans="3:32" x14ac:dyDescent="0.35">
      <c r="C24" s="79" t="s">
        <v>75</v>
      </c>
      <c r="D24" s="80"/>
      <c r="E24" s="122">
        <f t="shared" si="0"/>
        <v>4</v>
      </c>
      <c r="F24" s="81"/>
      <c r="G24" s="82"/>
      <c r="H24" s="122">
        <f t="shared" si="1"/>
        <v>0</v>
      </c>
      <c r="I24" s="81"/>
      <c r="J24" s="82"/>
      <c r="K24" s="122">
        <f t="shared" si="2"/>
        <v>0</v>
      </c>
      <c r="L24" s="81"/>
      <c r="M24" s="82"/>
      <c r="N24" s="122">
        <f t="shared" si="3"/>
        <v>0</v>
      </c>
      <c r="O24" s="81"/>
      <c r="P24" s="82"/>
      <c r="Q24" s="122">
        <f t="shared" si="4"/>
        <v>0</v>
      </c>
      <c r="R24" s="81"/>
      <c r="S24" s="82"/>
      <c r="T24" s="122">
        <f t="shared" si="5"/>
        <v>0</v>
      </c>
      <c r="U24" s="81"/>
      <c r="V24" s="82"/>
      <c r="W24" s="122">
        <f t="shared" si="6"/>
        <v>0</v>
      </c>
      <c r="X24" s="81"/>
      <c r="Y24" s="82"/>
      <c r="Z24" s="122">
        <f t="shared" si="7"/>
        <v>0</v>
      </c>
      <c r="AA24" s="81"/>
      <c r="AB24" s="82"/>
      <c r="AC24" s="122">
        <f t="shared" si="8"/>
        <v>0</v>
      </c>
      <c r="AD24" s="81"/>
      <c r="AE24" s="82"/>
      <c r="AF24" s="122">
        <f t="shared" si="9"/>
        <v>0</v>
      </c>
    </row>
    <row r="25" spans="3:32" x14ac:dyDescent="0.35">
      <c r="C25" s="79" t="s">
        <v>69</v>
      </c>
      <c r="D25" s="80"/>
      <c r="E25" s="122">
        <f t="shared" si="0"/>
        <v>0.5</v>
      </c>
      <c r="F25" s="81"/>
      <c r="G25" s="82"/>
      <c r="H25" s="122">
        <f t="shared" si="1"/>
        <v>0</v>
      </c>
      <c r="I25" s="81"/>
      <c r="J25" s="82"/>
      <c r="K25" s="122">
        <f t="shared" si="2"/>
        <v>0</v>
      </c>
      <c r="L25" s="81"/>
      <c r="M25" s="82"/>
      <c r="N25" s="122">
        <f t="shared" si="3"/>
        <v>0</v>
      </c>
      <c r="O25" s="81"/>
      <c r="P25" s="82"/>
      <c r="Q25" s="122">
        <f t="shared" si="4"/>
        <v>0</v>
      </c>
      <c r="R25" s="81"/>
      <c r="S25" s="82"/>
      <c r="T25" s="122">
        <f t="shared" si="5"/>
        <v>0</v>
      </c>
      <c r="U25" s="81"/>
      <c r="V25" s="82"/>
      <c r="W25" s="122">
        <f t="shared" si="6"/>
        <v>0</v>
      </c>
      <c r="X25" s="81"/>
      <c r="Y25" s="82"/>
      <c r="Z25" s="122">
        <f t="shared" si="7"/>
        <v>0</v>
      </c>
      <c r="AA25" s="81"/>
      <c r="AB25" s="82"/>
      <c r="AC25" s="122">
        <f t="shared" si="8"/>
        <v>0</v>
      </c>
      <c r="AD25" s="81"/>
      <c r="AE25" s="82"/>
      <c r="AF25" s="122">
        <f t="shared" si="9"/>
        <v>0</v>
      </c>
    </row>
    <row r="26" spans="3:32" x14ac:dyDescent="0.35">
      <c r="C26" s="81"/>
      <c r="D26" s="82"/>
      <c r="E26" s="122">
        <f t="shared" si="0"/>
        <v>0</v>
      </c>
      <c r="F26" s="81"/>
      <c r="G26" s="82"/>
      <c r="H26" s="122">
        <f t="shared" si="1"/>
        <v>0</v>
      </c>
      <c r="I26" s="81"/>
      <c r="J26" s="82"/>
      <c r="K26" s="122">
        <f t="shared" si="2"/>
        <v>0</v>
      </c>
      <c r="L26" s="81"/>
      <c r="M26" s="82"/>
      <c r="N26" s="122">
        <f t="shared" si="3"/>
        <v>0</v>
      </c>
      <c r="O26" s="81"/>
      <c r="P26" s="82"/>
      <c r="Q26" s="122">
        <f t="shared" si="4"/>
        <v>0</v>
      </c>
      <c r="R26" s="81"/>
      <c r="S26" s="82"/>
      <c r="T26" s="122">
        <f t="shared" si="5"/>
        <v>0</v>
      </c>
      <c r="U26" s="81"/>
      <c r="V26" s="82"/>
      <c r="W26" s="122">
        <f t="shared" si="6"/>
        <v>0</v>
      </c>
      <c r="X26" s="81"/>
      <c r="Y26" s="82"/>
      <c r="Z26" s="122">
        <f t="shared" si="7"/>
        <v>0</v>
      </c>
      <c r="AA26" s="81"/>
      <c r="AB26" s="82"/>
      <c r="AC26" s="122">
        <f t="shared" si="8"/>
        <v>0</v>
      </c>
      <c r="AD26" s="81"/>
      <c r="AE26" s="82"/>
      <c r="AF26" s="122">
        <f t="shared" si="9"/>
        <v>0</v>
      </c>
    </row>
    <row r="27" spans="3:32" x14ac:dyDescent="0.35">
      <c r="C27" s="83" t="s">
        <v>78</v>
      </c>
      <c r="D27" s="82"/>
      <c r="E27" s="122">
        <f t="shared" si="0"/>
        <v>17.5</v>
      </c>
      <c r="F27" s="81"/>
      <c r="G27" s="82"/>
      <c r="H27" s="122">
        <f t="shared" si="1"/>
        <v>0</v>
      </c>
      <c r="I27" s="81"/>
      <c r="J27" s="82"/>
      <c r="K27" s="122">
        <f t="shared" si="2"/>
        <v>0</v>
      </c>
      <c r="L27" s="81"/>
      <c r="M27" s="82"/>
      <c r="N27" s="122">
        <f t="shared" si="3"/>
        <v>0</v>
      </c>
      <c r="O27" s="81"/>
      <c r="P27" s="82"/>
      <c r="Q27" s="122">
        <f t="shared" si="4"/>
        <v>0</v>
      </c>
      <c r="R27" s="81"/>
      <c r="S27" s="82"/>
      <c r="T27" s="122">
        <f t="shared" si="5"/>
        <v>0</v>
      </c>
      <c r="U27" s="81"/>
      <c r="V27" s="82"/>
      <c r="W27" s="122">
        <f t="shared" si="6"/>
        <v>0</v>
      </c>
      <c r="X27" s="81"/>
      <c r="Y27" s="82"/>
      <c r="Z27" s="122">
        <f t="shared" si="7"/>
        <v>0</v>
      </c>
      <c r="AA27" s="81"/>
      <c r="AB27" s="82"/>
      <c r="AC27" s="122">
        <f t="shared" si="8"/>
        <v>0</v>
      </c>
      <c r="AD27" s="81"/>
      <c r="AE27" s="82"/>
      <c r="AF27" s="122">
        <f t="shared" si="9"/>
        <v>0</v>
      </c>
    </row>
    <row r="28" spans="3:32" x14ac:dyDescent="0.35">
      <c r="C28" s="79" t="s">
        <v>77</v>
      </c>
      <c r="D28" s="80"/>
      <c r="E28" s="122">
        <f t="shared" si="0"/>
        <v>20</v>
      </c>
      <c r="F28" s="81"/>
      <c r="G28" s="82"/>
      <c r="H28" s="122">
        <f t="shared" si="1"/>
        <v>0</v>
      </c>
      <c r="I28" s="81"/>
      <c r="J28" s="82"/>
      <c r="K28" s="122">
        <f t="shared" si="2"/>
        <v>0</v>
      </c>
      <c r="L28" s="81"/>
      <c r="M28" s="82"/>
      <c r="N28" s="122">
        <f t="shared" si="3"/>
        <v>0</v>
      </c>
      <c r="O28" s="81"/>
      <c r="P28" s="82"/>
      <c r="Q28" s="122">
        <f t="shared" si="4"/>
        <v>0</v>
      </c>
      <c r="R28" s="81"/>
      <c r="S28" s="82"/>
      <c r="T28" s="122">
        <f t="shared" si="5"/>
        <v>0</v>
      </c>
      <c r="U28" s="81"/>
      <c r="V28" s="82"/>
      <c r="W28" s="122">
        <f t="shared" si="6"/>
        <v>0</v>
      </c>
      <c r="X28" s="81"/>
      <c r="Y28" s="82"/>
      <c r="Z28" s="122">
        <f t="shared" si="7"/>
        <v>0</v>
      </c>
      <c r="AA28" s="81"/>
      <c r="AB28" s="82"/>
      <c r="AC28" s="122">
        <f t="shared" si="8"/>
        <v>0</v>
      </c>
      <c r="AD28" s="81"/>
      <c r="AE28" s="82"/>
      <c r="AF28" s="122">
        <f t="shared" si="9"/>
        <v>0</v>
      </c>
    </row>
    <row r="29" spans="3:32" x14ac:dyDescent="0.35">
      <c r="C29" s="81"/>
      <c r="D29" s="82"/>
      <c r="E29" s="122">
        <f t="shared" si="0"/>
        <v>0</v>
      </c>
      <c r="F29" s="81"/>
      <c r="G29" s="82"/>
      <c r="H29" s="122">
        <f t="shared" si="1"/>
        <v>0</v>
      </c>
      <c r="I29" s="81"/>
      <c r="J29" s="82"/>
      <c r="K29" s="122">
        <f t="shared" si="2"/>
        <v>0</v>
      </c>
      <c r="L29" s="81"/>
      <c r="M29" s="82"/>
      <c r="N29" s="122">
        <f t="shared" si="3"/>
        <v>0</v>
      </c>
      <c r="O29" s="81"/>
      <c r="P29" s="82"/>
      <c r="Q29" s="122">
        <f t="shared" si="4"/>
        <v>0</v>
      </c>
      <c r="R29" s="81"/>
      <c r="S29" s="82"/>
      <c r="T29" s="122">
        <f t="shared" si="5"/>
        <v>0</v>
      </c>
      <c r="U29" s="81"/>
      <c r="V29" s="82"/>
      <c r="W29" s="122">
        <f t="shared" si="6"/>
        <v>0</v>
      </c>
      <c r="X29" s="81"/>
      <c r="Y29" s="82"/>
      <c r="Z29" s="122">
        <f t="shared" si="7"/>
        <v>0</v>
      </c>
      <c r="AA29" s="81"/>
      <c r="AB29" s="82"/>
      <c r="AC29" s="122">
        <f t="shared" si="8"/>
        <v>0</v>
      </c>
      <c r="AD29" s="81"/>
      <c r="AE29" s="82"/>
      <c r="AF29" s="122">
        <f t="shared" si="9"/>
        <v>0</v>
      </c>
    </row>
    <row r="30" spans="3:32" x14ac:dyDescent="0.35">
      <c r="C30" s="79" t="s">
        <v>91</v>
      </c>
      <c r="D30" s="80"/>
      <c r="E30" s="122">
        <f t="shared" si="0"/>
        <v>12.5</v>
      </c>
      <c r="F30" s="81"/>
      <c r="G30" s="82"/>
      <c r="H30" s="122">
        <f t="shared" si="1"/>
        <v>0</v>
      </c>
      <c r="I30" s="81"/>
      <c r="J30" s="82"/>
      <c r="K30" s="122">
        <f t="shared" si="2"/>
        <v>0</v>
      </c>
      <c r="L30" s="81"/>
      <c r="M30" s="82"/>
      <c r="N30" s="122">
        <f t="shared" si="3"/>
        <v>0</v>
      </c>
      <c r="O30" s="81"/>
      <c r="P30" s="82"/>
      <c r="Q30" s="122">
        <f t="shared" si="4"/>
        <v>0</v>
      </c>
      <c r="R30" s="81"/>
      <c r="S30" s="82"/>
      <c r="T30" s="122">
        <f t="shared" si="5"/>
        <v>0</v>
      </c>
      <c r="U30" s="81"/>
      <c r="V30" s="82"/>
      <c r="W30" s="122">
        <f t="shared" si="6"/>
        <v>0</v>
      </c>
      <c r="X30" s="81"/>
      <c r="Y30" s="82"/>
      <c r="Z30" s="122">
        <f t="shared" si="7"/>
        <v>0</v>
      </c>
      <c r="AA30" s="81"/>
      <c r="AB30" s="82"/>
      <c r="AC30" s="122">
        <f t="shared" si="8"/>
        <v>0</v>
      </c>
      <c r="AD30" s="81"/>
      <c r="AE30" s="82"/>
      <c r="AF30" s="122">
        <f t="shared" si="9"/>
        <v>0</v>
      </c>
    </row>
    <row r="31" spans="3:32" x14ac:dyDescent="0.35">
      <c r="C31" s="7"/>
      <c r="E31" s="122">
        <f t="shared" si="0"/>
        <v>0</v>
      </c>
      <c r="F31" s="79"/>
      <c r="G31" s="80"/>
      <c r="H31" s="122">
        <f t="shared" si="1"/>
        <v>0</v>
      </c>
      <c r="K31" s="122">
        <f t="shared" si="2"/>
        <v>0</v>
      </c>
      <c r="N31" s="122">
        <f t="shared" si="3"/>
        <v>0</v>
      </c>
      <c r="Q31" s="122">
        <f t="shared" si="4"/>
        <v>0</v>
      </c>
      <c r="T31" s="122">
        <f t="shared" si="5"/>
        <v>0</v>
      </c>
      <c r="W31" s="122">
        <f t="shared" si="6"/>
        <v>0</v>
      </c>
      <c r="Z31" s="122">
        <f t="shared" si="7"/>
        <v>0</v>
      </c>
      <c r="AC31" s="122">
        <f t="shared" si="8"/>
        <v>0</v>
      </c>
      <c r="AF31" s="122">
        <f t="shared" si="9"/>
        <v>0</v>
      </c>
    </row>
    <row r="32" spans="3:32" x14ac:dyDescent="0.35">
      <c r="C32" s="79"/>
      <c r="D32" s="80"/>
      <c r="E32" s="122">
        <f t="shared" si="0"/>
        <v>0</v>
      </c>
      <c r="F32" s="79" t="s">
        <v>77</v>
      </c>
      <c r="G32" s="80"/>
      <c r="H32" s="122">
        <f t="shared" si="1"/>
        <v>20</v>
      </c>
      <c r="I32" s="79"/>
      <c r="J32" s="80"/>
      <c r="K32" s="122">
        <f t="shared" si="2"/>
        <v>0</v>
      </c>
      <c r="L32" s="79"/>
      <c r="M32" s="80"/>
      <c r="N32" s="122">
        <f t="shared" si="3"/>
        <v>0</v>
      </c>
      <c r="O32" s="79"/>
      <c r="P32" s="80"/>
      <c r="Q32" s="122">
        <f t="shared" si="4"/>
        <v>0</v>
      </c>
      <c r="R32" s="79"/>
      <c r="S32" s="80"/>
      <c r="T32" s="122">
        <f t="shared" si="5"/>
        <v>0</v>
      </c>
      <c r="U32" s="79"/>
      <c r="V32" s="80"/>
      <c r="W32" s="122">
        <f t="shared" si="6"/>
        <v>0</v>
      </c>
      <c r="X32" s="79"/>
      <c r="Y32" s="80"/>
      <c r="Z32" s="122">
        <f t="shared" si="7"/>
        <v>0</v>
      </c>
      <c r="AA32" s="79"/>
      <c r="AB32" s="80"/>
      <c r="AC32" s="122">
        <f t="shared" si="8"/>
        <v>0</v>
      </c>
      <c r="AD32" s="79"/>
      <c r="AE32" s="80"/>
      <c r="AF32" s="122">
        <f t="shared" si="9"/>
        <v>0</v>
      </c>
    </row>
    <row r="33" spans="3:32" x14ac:dyDescent="0.35">
      <c r="C33" s="79"/>
      <c r="D33" s="80"/>
      <c r="E33" s="122">
        <f t="shared" si="0"/>
        <v>0</v>
      </c>
      <c r="F33" s="79" t="s">
        <v>91</v>
      </c>
      <c r="G33" s="80"/>
      <c r="H33" s="122">
        <f t="shared" si="1"/>
        <v>12.5</v>
      </c>
      <c r="I33" s="79"/>
      <c r="J33" s="80"/>
      <c r="K33" s="122">
        <f t="shared" si="2"/>
        <v>0</v>
      </c>
      <c r="L33" s="79"/>
      <c r="M33" s="80"/>
      <c r="N33" s="122">
        <f t="shared" si="3"/>
        <v>0</v>
      </c>
      <c r="O33" s="79"/>
      <c r="P33" s="80"/>
      <c r="Q33" s="122">
        <f t="shared" si="4"/>
        <v>0</v>
      </c>
      <c r="R33" s="79"/>
      <c r="S33" s="80"/>
      <c r="T33" s="122">
        <f t="shared" si="5"/>
        <v>0</v>
      </c>
      <c r="U33" s="79"/>
      <c r="V33" s="80"/>
      <c r="W33" s="122">
        <f t="shared" si="6"/>
        <v>0</v>
      </c>
      <c r="X33" s="79"/>
      <c r="Y33" s="80"/>
      <c r="Z33" s="122">
        <f t="shared" si="7"/>
        <v>0</v>
      </c>
      <c r="AA33" s="79"/>
      <c r="AB33" s="80"/>
      <c r="AC33" s="122">
        <f t="shared" si="8"/>
        <v>0</v>
      </c>
      <c r="AD33" s="79"/>
      <c r="AE33" s="80"/>
      <c r="AF33" s="122">
        <f t="shared" si="9"/>
        <v>0</v>
      </c>
    </row>
    <row r="34" spans="3:32" x14ac:dyDescent="0.35">
      <c r="C34" s="79"/>
      <c r="D34" s="80"/>
      <c r="E34" s="122">
        <f t="shared" si="0"/>
        <v>0</v>
      </c>
      <c r="F34" s="79"/>
      <c r="G34" s="80"/>
      <c r="H34" s="122">
        <f t="shared" si="1"/>
        <v>0</v>
      </c>
      <c r="I34" s="79"/>
      <c r="J34" s="80"/>
      <c r="K34" s="122">
        <f t="shared" si="2"/>
        <v>0</v>
      </c>
      <c r="L34" s="79"/>
      <c r="M34" s="80"/>
      <c r="N34" s="122">
        <f t="shared" si="3"/>
        <v>0</v>
      </c>
      <c r="O34" s="79"/>
      <c r="P34" s="80"/>
      <c r="Q34" s="122">
        <f t="shared" si="4"/>
        <v>0</v>
      </c>
      <c r="R34" s="79"/>
      <c r="S34" s="80"/>
      <c r="T34" s="122">
        <f t="shared" si="5"/>
        <v>0</v>
      </c>
      <c r="U34" s="79"/>
      <c r="V34" s="80"/>
      <c r="W34" s="122">
        <f t="shared" si="6"/>
        <v>0</v>
      </c>
      <c r="X34" s="79"/>
      <c r="Y34" s="80"/>
      <c r="Z34" s="122">
        <f t="shared" si="7"/>
        <v>0</v>
      </c>
      <c r="AA34" s="79"/>
      <c r="AB34" s="80"/>
      <c r="AC34" s="122">
        <f t="shared" si="8"/>
        <v>0</v>
      </c>
      <c r="AD34" s="79"/>
      <c r="AE34" s="80"/>
      <c r="AF34" s="122">
        <f t="shared" si="9"/>
        <v>0</v>
      </c>
    </row>
    <row r="35" spans="3:32" x14ac:dyDescent="0.35">
      <c r="C35" s="79"/>
      <c r="D35" s="80"/>
      <c r="E35" s="122">
        <f t="shared" si="0"/>
        <v>0</v>
      </c>
      <c r="F35" s="79"/>
      <c r="G35" s="80"/>
      <c r="H35" s="122">
        <f t="shared" si="1"/>
        <v>0</v>
      </c>
      <c r="I35" s="79"/>
      <c r="J35" s="80"/>
      <c r="K35" s="122">
        <f t="shared" si="2"/>
        <v>0</v>
      </c>
      <c r="L35" s="79"/>
      <c r="M35" s="80"/>
      <c r="N35" s="122">
        <f t="shared" si="3"/>
        <v>0</v>
      </c>
      <c r="O35" s="79"/>
      <c r="P35" s="80"/>
      <c r="Q35" s="122">
        <f t="shared" si="4"/>
        <v>0</v>
      </c>
      <c r="R35" s="79"/>
      <c r="S35" s="80"/>
      <c r="T35" s="122">
        <f t="shared" si="5"/>
        <v>0</v>
      </c>
      <c r="U35" s="79"/>
      <c r="V35" s="80"/>
      <c r="W35" s="122">
        <f t="shared" si="6"/>
        <v>0</v>
      </c>
      <c r="X35" s="79"/>
      <c r="Y35" s="80"/>
      <c r="Z35" s="122">
        <f t="shared" si="7"/>
        <v>0</v>
      </c>
      <c r="AA35" s="79"/>
      <c r="AB35" s="80"/>
      <c r="AC35" s="122">
        <f t="shared" si="8"/>
        <v>0</v>
      </c>
      <c r="AD35" s="79"/>
      <c r="AE35" s="80"/>
      <c r="AF35" s="122">
        <f t="shared" si="9"/>
        <v>0</v>
      </c>
    </row>
    <row r="36" spans="3:32" ht="15" thickBot="1" x14ac:dyDescent="0.4">
      <c r="C36" s="84"/>
      <c r="D36" s="85"/>
      <c r="E36" s="123">
        <f t="shared" si="0"/>
        <v>0</v>
      </c>
      <c r="F36" s="84"/>
      <c r="G36" s="85"/>
      <c r="H36" s="123">
        <f t="shared" si="1"/>
        <v>0</v>
      </c>
      <c r="I36" s="84"/>
      <c r="J36" s="85"/>
      <c r="K36" s="123">
        <f t="shared" si="2"/>
        <v>0</v>
      </c>
      <c r="L36" s="84"/>
      <c r="M36" s="85"/>
      <c r="N36" s="123">
        <f t="shared" si="3"/>
        <v>0</v>
      </c>
      <c r="O36" s="84"/>
      <c r="P36" s="85"/>
      <c r="Q36" s="123">
        <f t="shared" si="4"/>
        <v>0</v>
      </c>
      <c r="R36" s="84"/>
      <c r="S36" s="85"/>
      <c r="T36" s="123">
        <f t="shared" si="5"/>
        <v>0</v>
      </c>
      <c r="U36" s="84"/>
      <c r="V36" s="85"/>
      <c r="W36" s="123">
        <f t="shared" si="6"/>
        <v>0</v>
      </c>
      <c r="X36" s="84"/>
      <c r="Y36" s="85"/>
      <c r="Z36" s="123">
        <f t="shared" si="7"/>
        <v>0</v>
      </c>
      <c r="AA36" s="84"/>
      <c r="AB36" s="85"/>
      <c r="AC36" s="123">
        <f t="shared" si="8"/>
        <v>0</v>
      </c>
      <c r="AD36" s="84"/>
      <c r="AE36" s="85"/>
      <c r="AF36" s="123">
        <f t="shared" si="9"/>
        <v>0</v>
      </c>
    </row>
    <row r="37" spans="3:32" ht="15" thickBot="1" x14ac:dyDescent="0.4">
      <c r="C37" s="45"/>
      <c r="D37" s="48" t="s">
        <v>318</v>
      </c>
      <c r="E37" s="49">
        <f>SUM(E17:E36)</f>
        <v>93.8</v>
      </c>
      <c r="F37" s="45"/>
      <c r="G37" s="48" t="s">
        <v>318</v>
      </c>
      <c r="H37" s="49">
        <f>SUM(H17:H36)</f>
        <v>53.5</v>
      </c>
      <c r="I37" s="45"/>
      <c r="J37" s="48" t="s">
        <v>318</v>
      </c>
      <c r="K37" s="49">
        <f>SUM(K17:K36)</f>
        <v>0</v>
      </c>
      <c r="L37" s="45"/>
      <c r="M37" s="48" t="s">
        <v>318</v>
      </c>
      <c r="N37" s="49">
        <f>SUM(N17:N36)</f>
        <v>0</v>
      </c>
      <c r="O37" s="45"/>
      <c r="P37" s="48" t="s">
        <v>318</v>
      </c>
      <c r="Q37" s="49">
        <f>SUM(Q17:Q36)</f>
        <v>0</v>
      </c>
      <c r="R37" s="45"/>
      <c r="S37" s="48" t="s">
        <v>318</v>
      </c>
      <c r="T37" s="49">
        <f>SUM(T17:T36)</f>
        <v>0</v>
      </c>
      <c r="U37" s="45"/>
      <c r="V37" s="48" t="s">
        <v>318</v>
      </c>
      <c r="W37" s="49">
        <f>SUM(W17:W36)</f>
        <v>0</v>
      </c>
      <c r="X37" s="45"/>
      <c r="Y37" s="48" t="s">
        <v>318</v>
      </c>
      <c r="Z37" s="49">
        <f>SUM(Z17:Z36)</f>
        <v>0</v>
      </c>
      <c r="AA37" s="45"/>
      <c r="AB37" s="48" t="s">
        <v>318</v>
      </c>
      <c r="AC37" s="49">
        <f>SUM(AC17:AC36)</f>
        <v>0</v>
      </c>
      <c r="AD37" s="45"/>
      <c r="AE37" s="48" t="s">
        <v>318</v>
      </c>
      <c r="AF37" s="49">
        <f>SUM(AF17:AF36)</f>
        <v>0</v>
      </c>
    </row>
    <row r="38" spans="3:32" ht="14.5" customHeight="1" x14ac:dyDescent="0.35">
      <c r="C38" s="43" t="s">
        <v>307</v>
      </c>
      <c r="D38" s="86"/>
      <c r="E38" s="87"/>
      <c r="F38" s="43" t="s">
        <v>307</v>
      </c>
      <c r="G38" s="86"/>
      <c r="H38" s="87"/>
      <c r="I38" s="43" t="s">
        <v>307</v>
      </c>
      <c r="J38" s="86"/>
      <c r="K38" s="87"/>
      <c r="L38" s="43" t="s">
        <v>307</v>
      </c>
      <c r="M38" s="86"/>
      <c r="N38" s="87"/>
      <c r="O38" s="43" t="s">
        <v>307</v>
      </c>
      <c r="P38" s="86"/>
      <c r="Q38" s="87"/>
      <c r="R38" s="43" t="s">
        <v>307</v>
      </c>
      <c r="S38" s="86"/>
      <c r="T38" s="87"/>
      <c r="U38" s="43" t="s">
        <v>307</v>
      </c>
      <c r="V38" s="86"/>
      <c r="W38" s="87"/>
      <c r="X38" s="43" t="s">
        <v>307</v>
      </c>
      <c r="Y38" s="86"/>
      <c r="Z38" s="87"/>
      <c r="AA38" s="43" t="s">
        <v>307</v>
      </c>
      <c r="AB38" s="86"/>
      <c r="AC38" s="87"/>
      <c r="AD38" s="43" t="s">
        <v>307</v>
      </c>
      <c r="AE38" s="86"/>
      <c r="AF38" s="87"/>
    </row>
    <row r="39" spans="3:32" x14ac:dyDescent="0.35">
      <c r="D39" s="88"/>
      <c r="E39" s="89"/>
      <c r="G39" s="88"/>
      <c r="H39" s="89"/>
      <c r="I39"/>
      <c r="J39" s="88"/>
      <c r="K39" s="89"/>
      <c r="L39"/>
      <c r="M39" s="88"/>
      <c r="N39" s="89"/>
      <c r="O39"/>
      <c r="P39" s="88"/>
      <c r="Q39" s="89"/>
      <c r="R39"/>
      <c r="S39" s="88"/>
      <c r="T39" s="89"/>
      <c r="U39"/>
      <c r="V39" s="88"/>
      <c r="W39" s="89"/>
      <c r="X39"/>
      <c r="Y39" s="88"/>
      <c r="Z39" s="89"/>
      <c r="AA39"/>
      <c r="AB39" s="88"/>
      <c r="AC39" s="89"/>
      <c r="AD39"/>
      <c r="AE39" s="88"/>
      <c r="AF39" s="89"/>
    </row>
    <row r="40" spans="3:32" x14ac:dyDescent="0.35">
      <c r="C40" s="65" t="s">
        <v>333</v>
      </c>
      <c r="D40" s="88"/>
      <c r="E40" s="89"/>
      <c r="F40" s="65" t="s">
        <v>333</v>
      </c>
      <c r="G40" s="88"/>
      <c r="H40" s="89"/>
      <c r="I40" s="65" t="s">
        <v>333</v>
      </c>
      <c r="J40" s="88"/>
      <c r="K40" s="89"/>
      <c r="L40" s="65" t="s">
        <v>333</v>
      </c>
      <c r="M40" s="88"/>
      <c r="N40" s="89"/>
      <c r="O40" s="65" t="s">
        <v>333</v>
      </c>
      <c r="P40" s="88"/>
      <c r="Q40" s="89"/>
      <c r="R40" s="65" t="s">
        <v>333</v>
      </c>
      <c r="S40" s="88"/>
      <c r="T40" s="89"/>
      <c r="U40" s="65" t="s">
        <v>333</v>
      </c>
      <c r="V40" s="88"/>
      <c r="W40" s="89"/>
      <c r="X40" s="65" t="s">
        <v>333</v>
      </c>
      <c r="Y40" s="88"/>
      <c r="Z40" s="89"/>
      <c r="AA40" s="65" t="s">
        <v>333</v>
      </c>
      <c r="AB40" s="88"/>
      <c r="AC40" s="89"/>
      <c r="AD40" s="65" t="s">
        <v>333</v>
      </c>
      <c r="AE40" s="88"/>
      <c r="AF40" s="89"/>
    </row>
    <row r="41" spans="3:32" ht="15" thickBot="1" x14ac:dyDescent="0.4">
      <c r="C41" s="64"/>
      <c r="D41" s="90"/>
      <c r="E41" s="91"/>
      <c r="F41" s="64"/>
      <c r="G41" s="90"/>
      <c r="H41" s="91"/>
      <c r="I41" s="64"/>
      <c r="J41" s="90"/>
      <c r="K41" s="91"/>
      <c r="L41" s="64"/>
      <c r="M41" s="90"/>
      <c r="N41" s="91"/>
      <c r="O41" s="64"/>
      <c r="P41" s="90"/>
      <c r="Q41" s="91"/>
      <c r="R41" s="64"/>
      <c r="S41" s="90"/>
      <c r="T41" s="91"/>
      <c r="U41" s="64"/>
      <c r="V41" s="90"/>
      <c r="W41" s="91"/>
      <c r="X41" s="64"/>
      <c r="Y41" s="90"/>
      <c r="Z41" s="91"/>
      <c r="AA41" s="64"/>
      <c r="AB41" s="90"/>
      <c r="AC41" s="91"/>
      <c r="AD41" s="64"/>
      <c r="AE41" s="90"/>
      <c r="AF41" s="91"/>
    </row>
    <row r="42" spans="3:32" x14ac:dyDescent="0.35">
      <c r="C42" s="44" t="s">
        <v>386</v>
      </c>
      <c r="F42" s="44" t="s">
        <v>386</v>
      </c>
      <c r="I42" s="44" t="s">
        <v>386</v>
      </c>
      <c r="K42"/>
      <c r="L42" s="44" t="s">
        <v>386</v>
      </c>
      <c r="N42"/>
      <c r="O42" s="44" t="s">
        <v>386</v>
      </c>
      <c r="Q42"/>
      <c r="R42" s="44" t="s">
        <v>386</v>
      </c>
      <c r="T42"/>
      <c r="U42" s="44" t="s">
        <v>386</v>
      </c>
      <c r="W42"/>
      <c r="X42" s="44" t="s">
        <v>386</v>
      </c>
      <c r="Z42"/>
      <c r="AA42" s="44" t="s">
        <v>386</v>
      </c>
      <c r="AC42"/>
      <c r="AD42" s="44" t="s">
        <v>386</v>
      </c>
      <c r="AF42"/>
    </row>
    <row r="43" spans="3:32" x14ac:dyDescent="0.35">
      <c r="C43" s="38"/>
      <c r="E43" s="40"/>
      <c r="F43" s="38"/>
      <c r="H43" s="40"/>
      <c r="I43" s="38"/>
      <c r="K43" s="40"/>
      <c r="L43" s="38"/>
      <c r="N43" s="40"/>
      <c r="O43" s="38"/>
      <c r="Q43" s="40"/>
      <c r="R43" s="38"/>
      <c r="T43" s="40"/>
      <c r="U43" s="38"/>
      <c r="W43" s="40"/>
      <c r="X43" s="38"/>
      <c r="Z43" s="40"/>
      <c r="AA43" s="38"/>
      <c r="AC43" s="40"/>
      <c r="AD43" s="38"/>
      <c r="AF43" s="40"/>
    </row>
    <row r="44" spans="3:32" x14ac:dyDescent="0.35">
      <c r="C44" s="38"/>
      <c r="E44" s="40"/>
      <c r="F44" s="38"/>
      <c r="H44" s="40"/>
      <c r="I44" s="38"/>
      <c r="K44" s="40"/>
      <c r="L44" s="38"/>
      <c r="N44" s="40"/>
      <c r="O44" s="38"/>
      <c r="Q44" s="40"/>
      <c r="R44" s="38"/>
      <c r="T44" s="40"/>
      <c r="U44" s="38"/>
      <c r="W44" s="40"/>
      <c r="X44" s="38"/>
      <c r="Z44" s="40"/>
      <c r="AA44" s="38"/>
      <c r="AC44" s="40"/>
      <c r="AD44" s="38"/>
      <c r="AF44" s="40"/>
    </row>
    <row r="45" spans="3:32" x14ac:dyDescent="0.35">
      <c r="C45" s="38"/>
      <c r="E45" s="40"/>
      <c r="F45" s="38"/>
      <c r="H45" s="40"/>
      <c r="I45" s="38"/>
      <c r="K45" s="40"/>
      <c r="L45" s="38"/>
      <c r="N45" s="40"/>
      <c r="O45" s="38"/>
      <c r="Q45" s="40"/>
      <c r="R45" s="38"/>
      <c r="T45" s="40"/>
      <c r="U45" s="38"/>
      <c r="W45" s="40"/>
      <c r="X45" s="38"/>
      <c r="Z45" s="40"/>
      <c r="AA45" s="38"/>
      <c r="AC45" s="40"/>
      <c r="AD45" s="38"/>
      <c r="AF45" s="40"/>
    </row>
    <row r="46" spans="3:32" ht="15" thickBot="1" x14ac:dyDescent="0.4">
      <c r="C46" s="39"/>
      <c r="D46" s="41"/>
      <c r="E46" s="42"/>
      <c r="F46" s="39"/>
      <c r="G46" s="41"/>
      <c r="H46" s="42"/>
      <c r="I46" s="39"/>
      <c r="J46" s="41"/>
      <c r="K46" s="42"/>
      <c r="L46" s="39"/>
      <c r="M46" s="41"/>
      <c r="N46" s="42"/>
      <c r="O46" s="39"/>
      <c r="P46" s="41"/>
      <c r="Q46" s="42"/>
      <c r="R46" s="39"/>
      <c r="S46" s="41"/>
      <c r="T46" s="42"/>
      <c r="U46" s="39"/>
      <c r="V46" s="41"/>
      <c r="W46" s="42"/>
      <c r="X46" s="39"/>
      <c r="Y46" s="41"/>
      <c r="Z46" s="42"/>
      <c r="AA46" s="39"/>
      <c r="AB46" s="41"/>
      <c r="AC46" s="42"/>
      <c r="AD46" s="39"/>
      <c r="AE46" s="41"/>
      <c r="AF46" s="42"/>
    </row>
    <row r="47" spans="3:32" ht="54" customHeight="1" x14ac:dyDescent="0.35">
      <c r="C47" s="92"/>
      <c r="D47" s="92"/>
      <c r="E47" s="92"/>
    </row>
  </sheetData>
  <mergeCells count="242">
    <mergeCell ref="V38:W41"/>
    <mergeCell ref="Y38:Z41"/>
    <mergeCell ref="AB38:AC41"/>
    <mergeCell ref="AE38:AF41"/>
    <mergeCell ref="C47:E47"/>
    <mergeCell ref="F31:G31"/>
    <mergeCell ref="U36:V36"/>
    <mergeCell ref="X36:Y36"/>
    <mergeCell ref="AA36:AB36"/>
    <mergeCell ref="AD36:AE36"/>
    <mergeCell ref="D38:E41"/>
    <mergeCell ref="G38:H41"/>
    <mergeCell ref="J38:K41"/>
    <mergeCell ref="M38:N41"/>
    <mergeCell ref="P38:Q41"/>
    <mergeCell ref="S38:T41"/>
    <mergeCell ref="U35:V35"/>
    <mergeCell ref="X35:Y35"/>
    <mergeCell ref="AA35:AB35"/>
    <mergeCell ref="AD35:AE35"/>
    <mergeCell ref="C36:D36"/>
    <mergeCell ref="F36:G36"/>
    <mergeCell ref="I36:J36"/>
    <mergeCell ref="L36:M36"/>
    <mergeCell ref="O36:P36"/>
    <mergeCell ref="R36:S36"/>
    <mergeCell ref="U34:V34"/>
    <mergeCell ref="X34:Y34"/>
    <mergeCell ref="AA34:AB34"/>
    <mergeCell ref="AD34:AE34"/>
    <mergeCell ref="C35:D35"/>
    <mergeCell ref="F35:G35"/>
    <mergeCell ref="I35:J35"/>
    <mergeCell ref="L35:M35"/>
    <mergeCell ref="O35:P35"/>
    <mergeCell ref="R35:S35"/>
    <mergeCell ref="U33:V33"/>
    <mergeCell ref="X33:Y33"/>
    <mergeCell ref="AA33:AB33"/>
    <mergeCell ref="AD33:AE33"/>
    <mergeCell ref="C34:D34"/>
    <mergeCell ref="F34:G34"/>
    <mergeCell ref="I34:J34"/>
    <mergeCell ref="L34:M34"/>
    <mergeCell ref="O34:P34"/>
    <mergeCell ref="R34:S34"/>
    <mergeCell ref="U32:V32"/>
    <mergeCell ref="X32:Y32"/>
    <mergeCell ref="AA32:AB32"/>
    <mergeCell ref="AD32:AE32"/>
    <mergeCell ref="C33:D33"/>
    <mergeCell ref="F33:G33"/>
    <mergeCell ref="I33:J33"/>
    <mergeCell ref="L33:M33"/>
    <mergeCell ref="O33:P33"/>
    <mergeCell ref="R33:S33"/>
    <mergeCell ref="U30:V30"/>
    <mergeCell ref="X30:Y30"/>
    <mergeCell ref="AA30:AB30"/>
    <mergeCell ref="AD30:AE30"/>
    <mergeCell ref="C32:D32"/>
    <mergeCell ref="F32:G32"/>
    <mergeCell ref="I32:J32"/>
    <mergeCell ref="L32:M32"/>
    <mergeCell ref="O32:P32"/>
    <mergeCell ref="R32:S32"/>
    <mergeCell ref="U29:V29"/>
    <mergeCell ref="X29:Y29"/>
    <mergeCell ref="AA29:AB29"/>
    <mergeCell ref="AD29:AE29"/>
    <mergeCell ref="C30:D30"/>
    <mergeCell ref="F30:G30"/>
    <mergeCell ref="I30:J30"/>
    <mergeCell ref="L30:M30"/>
    <mergeCell ref="O30:P30"/>
    <mergeCell ref="R30:S30"/>
    <mergeCell ref="U28:V28"/>
    <mergeCell ref="X28:Y28"/>
    <mergeCell ref="AA28:AB28"/>
    <mergeCell ref="AD28:AE28"/>
    <mergeCell ref="C29:D29"/>
    <mergeCell ref="F29:G29"/>
    <mergeCell ref="I29:J29"/>
    <mergeCell ref="L29:M29"/>
    <mergeCell ref="O29:P29"/>
    <mergeCell ref="R29:S29"/>
    <mergeCell ref="U27:V27"/>
    <mergeCell ref="X27:Y27"/>
    <mergeCell ref="AA27:AB27"/>
    <mergeCell ref="AD27:AE27"/>
    <mergeCell ref="C28:D28"/>
    <mergeCell ref="F28:G28"/>
    <mergeCell ref="I28:J28"/>
    <mergeCell ref="L28:M28"/>
    <mergeCell ref="O28:P28"/>
    <mergeCell ref="R28:S28"/>
    <mergeCell ref="U26:V26"/>
    <mergeCell ref="X26:Y26"/>
    <mergeCell ref="AA26:AB26"/>
    <mergeCell ref="AD26:AE26"/>
    <mergeCell ref="C27:D27"/>
    <mergeCell ref="F27:G27"/>
    <mergeCell ref="I27:J27"/>
    <mergeCell ref="L27:M27"/>
    <mergeCell ref="O27:P27"/>
    <mergeCell ref="R27:S27"/>
    <mergeCell ref="U25:V25"/>
    <mergeCell ref="X25:Y25"/>
    <mergeCell ref="AA25:AB25"/>
    <mergeCell ref="AD25:AE25"/>
    <mergeCell ref="C26:D26"/>
    <mergeCell ref="F26:G26"/>
    <mergeCell ref="I26:J26"/>
    <mergeCell ref="L26:M26"/>
    <mergeCell ref="O26:P26"/>
    <mergeCell ref="R26:S26"/>
    <mergeCell ref="U24:V24"/>
    <mergeCell ref="X24:Y24"/>
    <mergeCell ref="AA24:AB24"/>
    <mergeCell ref="AD24:AE24"/>
    <mergeCell ref="C25:D25"/>
    <mergeCell ref="F25:G25"/>
    <mergeCell ref="I25:J25"/>
    <mergeCell ref="L25:M25"/>
    <mergeCell ref="O25:P25"/>
    <mergeCell ref="R25:S25"/>
    <mergeCell ref="U23:V23"/>
    <mergeCell ref="X23:Y23"/>
    <mergeCell ref="AA23:AB23"/>
    <mergeCell ref="AD23:AE23"/>
    <mergeCell ref="C24:D24"/>
    <mergeCell ref="F24:G24"/>
    <mergeCell ref="I24:J24"/>
    <mergeCell ref="L24:M24"/>
    <mergeCell ref="O24:P24"/>
    <mergeCell ref="R24:S24"/>
    <mergeCell ref="U22:V22"/>
    <mergeCell ref="X22:Y22"/>
    <mergeCell ref="AA22:AB22"/>
    <mergeCell ref="AD22:AE22"/>
    <mergeCell ref="C23:D23"/>
    <mergeCell ref="F23:G23"/>
    <mergeCell ref="I23:J23"/>
    <mergeCell ref="L23:M23"/>
    <mergeCell ref="O23:P23"/>
    <mergeCell ref="R23:S23"/>
    <mergeCell ref="U21:V21"/>
    <mergeCell ref="X21:Y21"/>
    <mergeCell ref="AA21:AB21"/>
    <mergeCell ref="AD21:AE21"/>
    <mergeCell ref="C22:D22"/>
    <mergeCell ref="F22:G22"/>
    <mergeCell ref="I22:J22"/>
    <mergeCell ref="L22:M22"/>
    <mergeCell ref="O22:P22"/>
    <mergeCell ref="R22:S22"/>
    <mergeCell ref="U20:V20"/>
    <mergeCell ref="X20:Y20"/>
    <mergeCell ref="AA20:AB20"/>
    <mergeCell ref="AD20:AE20"/>
    <mergeCell ref="C21:D21"/>
    <mergeCell ref="F21:G21"/>
    <mergeCell ref="I21:J21"/>
    <mergeCell ref="L21:M21"/>
    <mergeCell ref="O21:P21"/>
    <mergeCell ref="R21:S21"/>
    <mergeCell ref="U19:V19"/>
    <mergeCell ref="X19:Y19"/>
    <mergeCell ref="AA19:AB19"/>
    <mergeCell ref="AD19:AE19"/>
    <mergeCell ref="C20:D20"/>
    <mergeCell ref="F20:G20"/>
    <mergeCell ref="I20:J20"/>
    <mergeCell ref="L20:M20"/>
    <mergeCell ref="O20:P20"/>
    <mergeCell ref="R20:S20"/>
    <mergeCell ref="U18:V18"/>
    <mergeCell ref="X18:Y18"/>
    <mergeCell ref="AA18:AB18"/>
    <mergeCell ref="AD18:AE18"/>
    <mergeCell ref="C19:D19"/>
    <mergeCell ref="F19:G19"/>
    <mergeCell ref="I19:J19"/>
    <mergeCell ref="L19:M19"/>
    <mergeCell ref="O19:P19"/>
    <mergeCell ref="R19:S19"/>
    <mergeCell ref="U17:V17"/>
    <mergeCell ref="X17:Y17"/>
    <mergeCell ref="AA17:AB17"/>
    <mergeCell ref="AD17:AE17"/>
    <mergeCell ref="C18:D18"/>
    <mergeCell ref="F18:G18"/>
    <mergeCell ref="I18:J18"/>
    <mergeCell ref="L18:M18"/>
    <mergeCell ref="O18:P18"/>
    <mergeCell ref="R18:S18"/>
    <mergeCell ref="U16:V16"/>
    <mergeCell ref="X16:Y16"/>
    <mergeCell ref="AA16:AB16"/>
    <mergeCell ref="AD16:AE16"/>
    <mergeCell ref="C17:D17"/>
    <mergeCell ref="F17:G17"/>
    <mergeCell ref="I17:J17"/>
    <mergeCell ref="L17:M17"/>
    <mergeCell ref="O17:P17"/>
    <mergeCell ref="R17:S17"/>
    <mergeCell ref="V3:W3"/>
    <mergeCell ref="Y3:Z3"/>
    <mergeCell ref="AB3:AC3"/>
    <mergeCell ref="AE3:AF3"/>
    <mergeCell ref="C16:D16"/>
    <mergeCell ref="F16:G16"/>
    <mergeCell ref="I16:J16"/>
    <mergeCell ref="L16:M16"/>
    <mergeCell ref="O16:P16"/>
    <mergeCell ref="R16:S16"/>
    <mergeCell ref="V2:W2"/>
    <mergeCell ref="Y2:Z2"/>
    <mergeCell ref="AB2:AC2"/>
    <mergeCell ref="AE2:AF2"/>
    <mergeCell ref="D3:E3"/>
    <mergeCell ref="G3:H3"/>
    <mergeCell ref="J3:K3"/>
    <mergeCell ref="M3:N3"/>
    <mergeCell ref="P3:Q3"/>
    <mergeCell ref="S3:T3"/>
    <mergeCell ref="V1:W1"/>
    <mergeCell ref="Y1:Z1"/>
    <mergeCell ref="AB1:AC1"/>
    <mergeCell ref="AE1:AF1"/>
    <mergeCell ref="D2:E2"/>
    <mergeCell ref="G2:H2"/>
    <mergeCell ref="J2:K2"/>
    <mergeCell ref="M2:N2"/>
    <mergeCell ref="P2:Q2"/>
    <mergeCell ref="S2:T2"/>
    <mergeCell ref="D1:E1"/>
    <mergeCell ref="G1:H1"/>
    <mergeCell ref="J1:K1"/>
    <mergeCell ref="M1:N1"/>
    <mergeCell ref="P1:Q1"/>
    <mergeCell ref="S1:T1"/>
  </mergeCells>
  <conditionalFormatting sqref="E17:E36">
    <cfRule type="containsBlanks" dxfId="19" priority="10">
      <formula>LEN(TRIM(E17))=0</formula>
    </cfRule>
  </conditionalFormatting>
  <conditionalFormatting sqref="H17:H36">
    <cfRule type="containsBlanks" dxfId="18" priority="9">
      <formula>LEN(TRIM(H17))=0</formula>
    </cfRule>
  </conditionalFormatting>
  <conditionalFormatting sqref="K17:K36">
    <cfRule type="containsBlanks" dxfId="17" priority="8">
      <formula>LEN(TRIM(K17))=0</formula>
    </cfRule>
  </conditionalFormatting>
  <conditionalFormatting sqref="N17:N36">
    <cfRule type="containsBlanks" dxfId="16" priority="7">
      <formula>LEN(TRIM(N17))=0</formula>
    </cfRule>
  </conditionalFormatting>
  <conditionalFormatting sqref="Q17:Q36">
    <cfRule type="containsBlanks" dxfId="15" priority="6">
      <formula>LEN(TRIM(Q17))=0</formula>
    </cfRule>
  </conditionalFormatting>
  <conditionalFormatting sqref="T17:T36">
    <cfRule type="containsBlanks" dxfId="14" priority="5">
      <formula>LEN(TRIM(T17))=0</formula>
    </cfRule>
  </conditionalFormatting>
  <conditionalFormatting sqref="W17:W36">
    <cfRule type="containsBlanks" dxfId="13" priority="4">
      <formula>LEN(TRIM(W17))=0</formula>
    </cfRule>
  </conditionalFormatting>
  <conditionalFormatting sqref="Z17:Z36">
    <cfRule type="containsBlanks" dxfId="12" priority="3">
      <formula>LEN(TRIM(Z17))=0</formula>
    </cfRule>
  </conditionalFormatting>
  <conditionalFormatting sqref="AC17:AC36">
    <cfRule type="containsBlanks" dxfId="11" priority="2">
      <formula>LEN(TRIM(AC17))=0</formula>
    </cfRule>
  </conditionalFormatting>
  <conditionalFormatting sqref="AF17:AF36">
    <cfRule type="containsBlanks" dxfId="10" priority="1">
      <formula>LEN(TRIM(AF17))=0</formula>
    </cfRule>
  </conditionalFormatting>
  <dataValidations count="8">
    <dataValidation allowBlank="1" showInputMessage="1" showErrorMessage="1" promptTitle="Magnification Factor" prompt="Coma correctors, field flatteners, barlows, or reducers may influence focal length by some factor (e.g., 2.5x barlow, 0.7x reducer, 0.95x coma corrector)" sqref="D6 AB6 G6 J6 M6 P6 S6 V6 Y6 AE6" xr:uid="{CADEF293-844A-4C6B-BA7A-091CD49E9B0D}"/>
    <dataValidation allowBlank="1" showInputMessage="1" showErrorMessage="1" promptTitle="Filter Effects" prompt="If you have no filters, this should be 0_x000a_The presence of a filter alters the backspacing.  Likely values are between 0-2, tune as needed for your setup." sqref="D14 V14 Y14 AB14 G14 J14 M14 P14 S14 AE14" xr:uid="{4FC4276C-35B4-429F-AC82-51CDF40F9052}"/>
    <dataValidation allowBlank="1" showInputMessage="1" showErrorMessage="1" promptTitle="Autopopulated" prompt="You can change this for each configuration, or change the value in column B where it will be applied to all configurations" sqref="D13 V13 Y13 AB13 G13 J13 M13 P13 S13 AE13" xr:uid="{5A548361-0AD1-468A-A675-B60AA3A52702}"/>
    <dataValidation type="whole" allowBlank="1" showInputMessage="1" showErrorMessage="1" promptTitle="Camera Binning" prompt="1x1 binning is noted as 1_x000a_2x2 binning as 2, etc." sqref="D11 V11 Y11 AB11 G11 J11 M11 P11 S11 AE11" xr:uid="{D13C30BE-1A4E-43CC-9014-77568EAD235E}">
      <formula1>1</formula1>
      <formula2>5</formula2>
    </dataValidation>
    <dataValidation allowBlank="1" showInputMessage="1" showErrorMessage="1" promptTitle="Remaining Distance" prompt="Ideally this value should be around 0.0 mm" sqref="P15 M15 J15 G15 AB15 Y15 V15 S15 D15 AE15" xr:uid="{A8100DE4-9AB2-4F59-A392-26896642DCB3}"/>
    <dataValidation allowBlank="1" showInputMessage="1" showErrorMessage="1" promptTitle="Linked Input" prompt="You can manually change each value, but values provided in Column B will autopopulate here" sqref="D4:D5 S4:S5 V4:V5 Y4:Y5 AB4:AB5 G4:G5 J4:J5 M4:M5 P4:P5 AE4:AE5" xr:uid="{40F066DA-DEA3-4B22-9B1A-6862FD959612}"/>
    <dataValidation allowBlank="1" showInputMessage="1" showErrorMessage="1" promptTitle="Calculations" prompt="Do not edit" sqref="D7:D10 E15 W15 W7 Z15 Z7 AC15 AC7 H15 H7 K15 K7 N15 N7 Q15 Q7 T15 T7 E7 E9 E11 W9 W11 W13 V12 Z9 Z11 Z13 Y12 AC9 AC11 E13 D12 H9 H11 H13 G12 K9 K11 K13 J12 N9 N11 N13 M12 Q9 Q11 Q13 P12 T9 T11 T13 S12 AC13 AB12 G7:G10 J7:J10 M7:M10 P7:P10 S7:S10 V7:V10 Y7:Y10 AB7:AB10 AE7:AE10 AF15 AF7 AF9 AF11 AF13 AE12" xr:uid="{CD78A2E7-518B-4972-9BC5-1FA9A0BD12A5}"/>
    <dataValidation type="list" allowBlank="1" showInputMessage="1" showErrorMessage="1" sqref="X17:X36 AD17:AD36 AA17:AA36 C17:C36 O17:O36 I17:I36 L17:L36 R17:R36 U17:U36 F17:F36" xr:uid="{FAA57148-50CB-462F-83C5-19751167FE78}">
      <formula1>Drop_Down_Name</formula1>
    </dataValidation>
  </dataValidations>
  <pageMargins left="0.7" right="0.7" top="0.75" bottom="0.75" header="0.3" footer="0.3"/>
  <pageSetup orientation="portrait" horizontalDpi="4294967295" verticalDpi="4294967295"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415087B-4AA3-4EEC-BD86-5C97BF39CCCE}">
          <x14:formula1>
            <xm:f>'Camera Specs'!$A:$A</xm:f>
          </x14:formula1>
          <xm:sqref>N5 K5 E5 T5 W5 Q5 Z5 AC5 H5 AF5</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E685A-A331-48EA-A9DC-3B4BE0611E12}">
  <dimension ref="A1:AF47"/>
  <sheetViews>
    <sheetView tabSelected="1" zoomScaleNormal="100" workbookViewId="0">
      <selection activeCell="C26" sqref="C26:D26"/>
    </sheetView>
    <sheetView workbookViewId="1"/>
  </sheetViews>
  <sheetFormatPr defaultRowHeight="14.5" x14ac:dyDescent="0.35"/>
  <cols>
    <col min="1" max="1" width="34.36328125" customWidth="1"/>
    <col min="2" max="2" width="22.453125" customWidth="1"/>
    <col min="3" max="3" width="34.08984375" customWidth="1"/>
    <col min="4" max="4" width="34.26953125" customWidth="1"/>
    <col min="5" max="5" width="15.90625" customWidth="1"/>
    <col min="6" max="6" width="34.1796875" customWidth="1"/>
    <col min="7" max="7" width="31.54296875" customWidth="1"/>
    <col min="8" max="8" width="18.36328125" customWidth="1"/>
    <col min="9" max="9" width="34.36328125" style="7" customWidth="1"/>
    <col min="10" max="10" width="36.7265625" customWidth="1"/>
    <col min="11" max="11" width="17.36328125" style="8" customWidth="1"/>
    <col min="12" max="12" width="34.7265625" style="7" customWidth="1"/>
    <col min="13" max="13" width="39.08984375" customWidth="1"/>
    <col min="14" max="14" width="17.6328125" style="8" customWidth="1"/>
    <col min="15" max="15" width="34.7265625" style="7" customWidth="1"/>
    <col min="16" max="16" width="36.81640625" customWidth="1"/>
    <col min="17" max="17" width="17.81640625" style="8" customWidth="1"/>
    <col min="18" max="18" width="33.26953125" style="7" customWidth="1"/>
    <col min="19" max="19" width="37.08984375" customWidth="1"/>
    <col min="20" max="20" width="17.36328125" style="8" customWidth="1"/>
    <col min="21" max="21" width="33.1796875" style="7" customWidth="1"/>
    <col min="22" max="22" width="37" customWidth="1"/>
    <col min="23" max="23" width="17.54296875" style="8" customWidth="1"/>
    <col min="24" max="24" width="34.08984375" style="7" customWidth="1"/>
    <col min="25" max="25" width="40.08984375" customWidth="1"/>
    <col min="26" max="26" width="17.6328125" style="8" customWidth="1"/>
    <col min="27" max="27" width="33.26953125" style="7" customWidth="1"/>
    <col min="28" max="28" width="38.36328125" customWidth="1"/>
    <col min="29" max="29" width="17.7265625" style="8" customWidth="1"/>
    <col min="30" max="30" width="33.7265625" style="7" customWidth="1"/>
    <col min="31" max="31" width="45.54296875" customWidth="1"/>
    <col min="32" max="32" width="17.1796875" style="8" customWidth="1"/>
  </cols>
  <sheetData>
    <row r="1" spans="1:32" s="115" customFormat="1" ht="25" customHeight="1" x14ac:dyDescent="0.35">
      <c r="A1" s="115" t="s">
        <v>96</v>
      </c>
      <c r="C1" s="127" t="s">
        <v>0</v>
      </c>
      <c r="D1" s="125" t="s">
        <v>331</v>
      </c>
      <c r="E1" s="126"/>
      <c r="F1" s="127" t="s">
        <v>0</v>
      </c>
      <c r="G1" s="125"/>
      <c r="H1" s="126"/>
      <c r="I1" s="127" t="s">
        <v>0</v>
      </c>
      <c r="J1" s="125"/>
      <c r="K1" s="126"/>
      <c r="L1" s="127" t="s">
        <v>0</v>
      </c>
      <c r="M1" s="125"/>
      <c r="N1" s="126"/>
      <c r="O1" s="127" t="s">
        <v>0</v>
      </c>
      <c r="P1" s="125"/>
      <c r="Q1" s="126"/>
      <c r="R1" s="127" t="s">
        <v>0</v>
      </c>
      <c r="S1" s="125"/>
      <c r="T1" s="126"/>
      <c r="U1" s="127" t="s">
        <v>0</v>
      </c>
      <c r="V1" s="125"/>
      <c r="W1" s="126"/>
      <c r="X1" s="127" t="s">
        <v>0</v>
      </c>
      <c r="Y1" s="125"/>
      <c r="Z1" s="126"/>
      <c r="AA1" s="127" t="s">
        <v>0</v>
      </c>
      <c r="AB1" s="125"/>
      <c r="AC1" s="126"/>
      <c r="AD1" s="127" t="s">
        <v>0</v>
      </c>
      <c r="AE1" s="125"/>
      <c r="AF1" s="126"/>
    </row>
    <row r="2" spans="1:32" s="116" customFormat="1" ht="33.5" customHeight="1" x14ac:dyDescent="0.35">
      <c r="C2" s="114" t="s">
        <v>14</v>
      </c>
      <c r="D2" s="117" t="s">
        <v>330</v>
      </c>
      <c r="E2" s="118"/>
      <c r="F2" s="114" t="s">
        <v>14</v>
      </c>
      <c r="G2" s="117"/>
      <c r="H2" s="118"/>
      <c r="I2" s="114" t="s">
        <v>14</v>
      </c>
      <c r="J2" s="117"/>
      <c r="K2" s="118"/>
      <c r="L2" s="114" t="s">
        <v>14</v>
      </c>
      <c r="M2" s="117"/>
      <c r="N2" s="118"/>
      <c r="O2" s="114" t="s">
        <v>14</v>
      </c>
      <c r="P2" s="117"/>
      <c r="Q2" s="118"/>
      <c r="R2" s="114" t="s">
        <v>14</v>
      </c>
      <c r="S2" s="117"/>
      <c r="T2" s="118"/>
      <c r="U2" s="114" t="s">
        <v>14</v>
      </c>
      <c r="V2" s="117"/>
      <c r="W2" s="118"/>
      <c r="X2" s="114" t="s">
        <v>14</v>
      </c>
      <c r="Y2" s="117"/>
      <c r="Z2" s="118"/>
      <c r="AA2" s="114" t="s">
        <v>14</v>
      </c>
      <c r="AB2" s="117"/>
      <c r="AC2" s="118"/>
      <c r="AD2" s="114" t="s">
        <v>14</v>
      </c>
      <c r="AE2" s="117"/>
      <c r="AF2" s="118"/>
    </row>
    <row r="3" spans="1:32" ht="15.5" x14ac:dyDescent="0.35">
      <c r="A3" s="66" t="s">
        <v>354</v>
      </c>
      <c r="B3" s="119" t="s">
        <v>374</v>
      </c>
      <c r="C3" s="55" t="s">
        <v>24</v>
      </c>
      <c r="D3" s="147" t="s">
        <v>329</v>
      </c>
      <c r="E3" s="148"/>
      <c r="F3" s="55" t="s">
        <v>24</v>
      </c>
      <c r="G3" s="147"/>
      <c r="H3" s="148"/>
      <c r="I3" s="55" t="s">
        <v>24</v>
      </c>
      <c r="J3" s="147"/>
      <c r="K3" s="148"/>
      <c r="L3" s="55" t="s">
        <v>24</v>
      </c>
      <c r="M3" s="147"/>
      <c r="N3" s="148"/>
      <c r="O3" s="55" t="s">
        <v>24</v>
      </c>
      <c r="P3" s="147"/>
      <c r="Q3" s="148"/>
      <c r="R3" s="55" t="s">
        <v>24</v>
      </c>
      <c r="S3" s="147"/>
      <c r="T3" s="148"/>
      <c r="U3" s="55" t="s">
        <v>24</v>
      </c>
      <c r="V3" s="147"/>
      <c r="W3" s="148"/>
      <c r="X3" s="55" t="s">
        <v>24</v>
      </c>
      <c r="Y3" s="147"/>
      <c r="Z3" s="148"/>
      <c r="AA3" s="55" t="s">
        <v>24</v>
      </c>
      <c r="AB3" s="147"/>
      <c r="AC3" s="148"/>
      <c r="AD3" s="55" t="s">
        <v>24</v>
      </c>
      <c r="AE3" s="147"/>
      <c r="AF3" s="148"/>
    </row>
    <row r="4" spans="1:32" ht="15.5" x14ac:dyDescent="0.35">
      <c r="A4" s="58" t="s">
        <v>323</v>
      </c>
      <c r="B4" s="60">
        <v>61</v>
      </c>
      <c r="C4" s="58" t="s">
        <v>323</v>
      </c>
      <c r="D4" s="130">
        <f>$B$4</f>
        <v>61</v>
      </c>
      <c r="E4" s="136" t="s">
        <v>142</v>
      </c>
      <c r="F4" s="58" t="s">
        <v>323</v>
      </c>
      <c r="G4" s="130">
        <f>$B$4</f>
        <v>61</v>
      </c>
      <c r="H4" s="136" t="s">
        <v>142</v>
      </c>
      <c r="I4" s="58" t="s">
        <v>323</v>
      </c>
      <c r="J4" s="130">
        <f>$B$4</f>
        <v>61</v>
      </c>
      <c r="K4" s="136" t="s">
        <v>142</v>
      </c>
      <c r="L4" s="58" t="s">
        <v>323</v>
      </c>
      <c r="M4" s="130">
        <f>$B$4</f>
        <v>61</v>
      </c>
      <c r="N4" s="136" t="s">
        <v>142</v>
      </c>
      <c r="O4" s="58" t="s">
        <v>323</v>
      </c>
      <c r="P4" s="130">
        <f>$B$4</f>
        <v>61</v>
      </c>
      <c r="Q4" s="136" t="s">
        <v>142</v>
      </c>
      <c r="R4" s="58" t="s">
        <v>323</v>
      </c>
      <c r="S4" s="130">
        <f>$B$4</f>
        <v>61</v>
      </c>
      <c r="T4" s="136" t="s">
        <v>142</v>
      </c>
      <c r="U4" s="58" t="s">
        <v>323</v>
      </c>
      <c r="V4" s="130">
        <f>$B$4</f>
        <v>61</v>
      </c>
      <c r="W4" s="136" t="s">
        <v>142</v>
      </c>
      <c r="X4" s="58" t="s">
        <v>323</v>
      </c>
      <c r="Y4" s="130">
        <f>$B$4</f>
        <v>61</v>
      </c>
      <c r="Z4" s="136" t="s">
        <v>142</v>
      </c>
      <c r="AA4" s="58" t="s">
        <v>323</v>
      </c>
      <c r="AB4" s="130">
        <f>$B$4</f>
        <v>61</v>
      </c>
      <c r="AC4" s="136" t="s">
        <v>142</v>
      </c>
      <c r="AD4" s="58" t="s">
        <v>323</v>
      </c>
      <c r="AE4" s="130">
        <f>$B$4</f>
        <v>61</v>
      </c>
      <c r="AF4" s="136" t="s">
        <v>142</v>
      </c>
    </row>
    <row r="5" spans="1:32" ht="16" thickBot="1" x14ac:dyDescent="0.4">
      <c r="A5" s="55" t="s">
        <v>319</v>
      </c>
      <c r="B5" s="60">
        <v>280</v>
      </c>
      <c r="C5" s="55" t="s">
        <v>319</v>
      </c>
      <c r="D5" s="130">
        <f>$B$5</f>
        <v>280</v>
      </c>
      <c r="E5" s="135" t="s">
        <v>39</v>
      </c>
      <c r="F5" s="55" t="s">
        <v>319</v>
      </c>
      <c r="G5" s="130">
        <f>$B$5</f>
        <v>280</v>
      </c>
      <c r="H5" s="135" t="s">
        <v>39</v>
      </c>
      <c r="I5" s="55" t="s">
        <v>319</v>
      </c>
      <c r="J5" s="130">
        <f>$B$5</f>
        <v>280</v>
      </c>
      <c r="K5" s="135" t="s">
        <v>39</v>
      </c>
      <c r="L5" s="55" t="s">
        <v>319</v>
      </c>
      <c r="M5" s="130">
        <f>$B$5</f>
        <v>280</v>
      </c>
      <c r="N5" s="135" t="s">
        <v>39</v>
      </c>
      <c r="O5" s="55" t="s">
        <v>319</v>
      </c>
      <c r="P5" s="130">
        <f>$B$5</f>
        <v>280</v>
      </c>
      <c r="Q5" s="135" t="s">
        <v>39</v>
      </c>
      <c r="R5" s="55" t="s">
        <v>319</v>
      </c>
      <c r="S5" s="130">
        <f>$B$5</f>
        <v>280</v>
      </c>
      <c r="T5" s="135" t="s">
        <v>39</v>
      </c>
      <c r="U5" s="55" t="s">
        <v>319</v>
      </c>
      <c r="V5" s="130">
        <f>$B$5</f>
        <v>280</v>
      </c>
      <c r="W5" s="135" t="s">
        <v>39</v>
      </c>
      <c r="X5" s="55" t="s">
        <v>319</v>
      </c>
      <c r="Y5" s="130">
        <f>$B$5</f>
        <v>280</v>
      </c>
      <c r="Z5" s="135" t="s">
        <v>39</v>
      </c>
      <c r="AA5" s="55" t="s">
        <v>319</v>
      </c>
      <c r="AB5" s="130">
        <f>$B$5</f>
        <v>280</v>
      </c>
      <c r="AC5" s="135" t="s">
        <v>39</v>
      </c>
      <c r="AD5" s="55" t="s">
        <v>319</v>
      </c>
      <c r="AE5" s="130">
        <f>$B$5</f>
        <v>280</v>
      </c>
      <c r="AF5" s="135" t="s">
        <v>39</v>
      </c>
    </row>
    <row r="6" spans="1:32" ht="15.5" x14ac:dyDescent="0.35">
      <c r="A6" s="55" t="s">
        <v>369</v>
      </c>
      <c r="B6" s="60">
        <v>55</v>
      </c>
      <c r="C6" s="58" t="s">
        <v>321</v>
      </c>
      <c r="D6" s="60">
        <v>1</v>
      </c>
      <c r="E6" s="137" t="s">
        <v>375</v>
      </c>
      <c r="F6" s="58" t="s">
        <v>321</v>
      </c>
      <c r="G6" s="60">
        <v>1</v>
      </c>
      <c r="H6" s="137" t="s">
        <v>375</v>
      </c>
      <c r="I6" s="58" t="s">
        <v>321</v>
      </c>
      <c r="J6" s="60">
        <v>1</v>
      </c>
      <c r="K6" s="137" t="s">
        <v>375</v>
      </c>
      <c r="L6" s="58" t="s">
        <v>321</v>
      </c>
      <c r="M6" s="60">
        <v>1</v>
      </c>
      <c r="N6" s="137" t="s">
        <v>375</v>
      </c>
      <c r="O6" s="58" t="s">
        <v>321</v>
      </c>
      <c r="P6" s="60">
        <v>1</v>
      </c>
      <c r="Q6" s="137" t="s">
        <v>375</v>
      </c>
      <c r="R6" s="58" t="s">
        <v>321</v>
      </c>
      <c r="S6" s="60">
        <v>1</v>
      </c>
      <c r="T6" s="137" t="s">
        <v>375</v>
      </c>
      <c r="U6" s="58" t="s">
        <v>321</v>
      </c>
      <c r="V6" s="60">
        <v>1</v>
      </c>
      <c r="W6" s="137" t="s">
        <v>375</v>
      </c>
      <c r="X6" s="58" t="s">
        <v>321</v>
      </c>
      <c r="Y6" s="60">
        <v>1</v>
      </c>
      <c r="Z6" s="137" t="s">
        <v>375</v>
      </c>
      <c r="AA6" s="58" t="s">
        <v>321</v>
      </c>
      <c r="AB6" s="60">
        <v>1</v>
      </c>
      <c r="AC6" s="137" t="s">
        <v>375</v>
      </c>
      <c r="AD6" s="58" t="s">
        <v>321</v>
      </c>
      <c r="AE6" s="60">
        <v>1</v>
      </c>
      <c r="AF6" s="137" t="s">
        <v>375</v>
      </c>
    </row>
    <row r="7" spans="1:32" ht="15.5" x14ac:dyDescent="0.35">
      <c r="C7" s="58" t="s">
        <v>320</v>
      </c>
      <c r="D7" s="131">
        <f>D5*D6</f>
        <v>280</v>
      </c>
      <c r="E7" s="120">
        <f>116/D4</f>
        <v>1.901639344262295</v>
      </c>
      <c r="F7" s="58" t="s">
        <v>320</v>
      </c>
      <c r="G7" s="131">
        <f>G5*G6</f>
        <v>280</v>
      </c>
      <c r="H7" s="120">
        <f>116/G4</f>
        <v>1.901639344262295</v>
      </c>
      <c r="I7" s="58" t="s">
        <v>320</v>
      </c>
      <c r="J7" s="131">
        <f>J5*J6</f>
        <v>280</v>
      </c>
      <c r="K7" s="120">
        <f>116/J4</f>
        <v>1.901639344262295</v>
      </c>
      <c r="L7" s="58" t="s">
        <v>320</v>
      </c>
      <c r="M7" s="131">
        <f>M5*M6</f>
        <v>280</v>
      </c>
      <c r="N7" s="120">
        <f>116/M4</f>
        <v>1.901639344262295</v>
      </c>
      <c r="O7" s="58" t="s">
        <v>320</v>
      </c>
      <c r="P7" s="131">
        <f>P5*P6</f>
        <v>280</v>
      </c>
      <c r="Q7" s="120">
        <f>116/P4</f>
        <v>1.901639344262295</v>
      </c>
      <c r="R7" s="58" t="s">
        <v>320</v>
      </c>
      <c r="S7" s="131">
        <f>S5*S6</f>
        <v>280</v>
      </c>
      <c r="T7" s="120">
        <f>116/S4</f>
        <v>1.901639344262295</v>
      </c>
      <c r="U7" s="58" t="s">
        <v>320</v>
      </c>
      <c r="V7" s="131">
        <f>V5*V6</f>
        <v>280</v>
      </c>
      <c r="W7" s="120">
        <f>116/V4</f>
        <v>1.901639344262295</v>
      </c>
      <c r="X7" s="58" t="s">
        <v>320</v>
      </c>
      <c r="Y7" s="131">
        <f>Y5*Y6</f>
        <v>280</v>
      </c>
      <c r="Z7" s="120">
        <f>116/Y4</f>
        <v>1.901639344262295</v>
      </c>
      <c r="AA7" s="58" t="s">
        <v>320</v>
      </c>
      <c r="AB7" s="131">
        <f>AB5*AB6</f>
        <v>280</v>
      </c>
      <c r="AC7" s="120">
        <f>116/AB4</f>
        <v>1.901639344262295</v>
      </c>
      <c r="AD7" s="58" t="s">
        <v>320</v>
      </c>
      <c r="AE7" s="131">
        <f>AE5*AE6</f>
        <v>280</v>
      </c>
      <c r="AF7" s="120">
        <f>116/AE4</f>
        <v>1.901639344262295</v>
      </c>
    </row>
    <row r="8" spans="1:32" ht="15.5" x14ac:dyDescent="0.35">
      <c r="A8" s="1" t="s">
        <v>380</v>
      </c>
      <c r="B8" s="1" t="s">
        <v>359</v>
      </c>
      <c r="C8" s="58" t="s">
        <v>317</v>
      </c>
      <c r="D8" s="132">
        <f>(D5*D6/D4)</f>
        <v>4.5901639344262293</v>
      </c>
      <c r="E8" s="138" t="s">
        <v>376</v>
      </c>
      <c r="F8" s="58" t="s">
        <v>317</v>
      </c>
      <c r="G8" s="132">
        <f>(G5*G6/G4)</f>
        <v>4.5901639344262293</v>
      </c>
      <c r="H8" s="138" t="s">
        <v>376</v>
      </c>
      <c r="I8" s="58" t="s">
        <v>317</v>
      </c>
      <c r="J8" s="132">
        <f>(J5*J6/J4)</f>
        <v>4.5901639344262293</v>
      </c>
      <c r="K8" s="138" t="s">
        <v>376</v>
      </c>
      <c r="L8" s="58" t="s">
        <v>317</v>
      </c>
      <c r="M8" s="132">
        <f>(M5*M6/M4)</f>
        <v>4.5901639344262293</v>
      </c>
      <c r="N8" s="138" t="s">
        <v>376</v>
      </c>
      <c r="O8" s="58" t="s">
        <v>317</v>
      </c>
      <c r="P8" s="132">
        <f>(P5*P6/P4)</f>
        <v>4.5901639344262293</v>
      </c>
      <c r="Q8" s="138" t="s">
        <v>376</v>
      </c>
      <c r="R8" s="58" t="s">
        <v>317</v>
      </c>
      <c r="S8" s="132">
        <f>(S5*S6/S4)</f>
        <v>4.5901639344262293</v>
      </c>
      <c r="T8" s="138" t="s">
        <v>376</v>
      </c>
      <c r="U8" s="58" t="s">
        <v>317</v>
      </c>
      <c r="V8" s="132">
        <f>(V5*V6/V4)</f>
        <v>4.5901639344262293</v>
      </c>
      <c r="W8" s="138" t="s">
        <v>376</v>
      </c>
      <c r="X8" s="58" t="s">
        <v>317</v>
      </c>
      <c r="Y8" s="132">
        <f>(Y5*Y6/Y4)</f>
        <v>4.5901639344262293</v>
      </c>
      <c r="Z8" s="138" t="s">
        <v>376</v>
      </c>
      <c r="AA8" s="58" t="s">
        <v>317</v>
      </c>
      <c r="AB8" s="132">
        <f>(AB5*AB6/AB4)</f>
        <v>4.5901639344262293</v>
      </c>
      <c r="AC8" s="138" t="s">
        <v>376</v>
      </c>
      <c r="AD8" s="58" t="s">
        <v>317</v>
      </c>
      <c r="AE8" s="132">
        <f>(AE5*AE6/AE4)</f>
        <v>4.5901639344262293</v>
      </c>
      <c r="AF8" s="138" t="s">
        <v>376</v>
      </c>
    </row>
    <row r="9" spans="1:32" ht="15.5" x14ac:dyDescent="0.35">
      <c r="A9" s="69" t="s">
        <v>360</v>
      </c>
      <c r="B9" t="s">
        <v>355</v>
      </c>
      <c r="C9" s="58" t="s">
        <v>373</v>
      </c>
      <c r="D9" s="131">
        <f>_xlfn.XLOOKUP(E5,'Camera Specs'!$A:$A,'Camera Specs'!$C:$C,0)</f>
        <v>3.76</v>
      </c>
      <c r="E9" s="120">
        <f>138/D4</f>
        <v>2.262295081967213</v>
      </c>
      <c r="F9" s="58" t="s">
        <v>373</v>
      </c>
      <c r="G9" s="131">
        <f>_xlfn.XLOOKUP(H5,'Camera Specs'!$A:$A,'Camera Specs'!$C:$C,0)</f>
        <v>3.76</v>
      </c>
      <c r="H9" s="120">
        <f>138/G4</f>
        <v>2.262295081967213</v>
      </c>
      <c r="I9" s="58" t="s">
        <v>373</v>
      </c>
      <c r="J9" s="131">
        <f>_xlfn.XLOOKUP(K5,'Camera Specs'!$A:$A,'Camera Specs'!$C:$C,0)</f>
        <v>3.76</v>
      </c>
      <c r="K9" s="120">
        <f>138/J4</f>
        <v>2.262295081967213</v>
      </c>
      <c r="L9" s="58" t="s">
        <v>373</v>
      </c>
      <c r="M9" s="131">
        <f>_xlfn.XLOOKUP(N5,'Camera Specs'!$A:$A,'Camera Specs'!$C:$C,0)</f>
        <v>3.76</v>
      </c>
      <c r="N9" s="120">
        <f>138/M4</f>
        <v>2.262295081967213</v>
      </c>
      <c r="O9" s="58" t="s">
        <v>373</v>
      </c>
      <c r="P9" s="131">
        <f>_xlfn.XLOOKUP(Q5,'Camera Specs'!$A:$A,'Camera Specs'!$C:$C,0)</f>
        <v>3.76</v>
      </c>
      <c r="Q9" s="120">
        <f>138/P4</f>
        <v>2.262295081967213</v>
      </c>
      <c r="R9" s="58" t="s">
        <v>373</v>
      </c>
      <c r="S9" s="131">
        <f>_xlfn.XLOOKUP(T5,'Camera Specs'!$A:$A,'Camera Specs'!$C:$C,0)</f>
        <v>3.76</v>
      </c>
      <c r="T9" s="120">
        <f>138/S4</f>
        <v>2.262295081967213</v>
      </c>
      <c r="U9" s="58" t="s">
        <v>373</v>
      </c>
      <c r="V9" s="131">
        <f>_xlfn.XLOOKUP(W5,'Camera Specs'!$A:$A,'Camera Specs'!$C:$C,0)</f>
        <v>3.76</v>
      </c>
      <c r="W9" s="120">
        <f>138/V4</f>
        <v>2.262295081967213</v>
      </c>
      <c r="X9" s="58" t="s">
        <v>373</v>
      </c>
      <c r="Y9" s="131">
        <f>_xlfn.XLOOKUP(Z5,'Camera Specs'!$A:$A,'Camera Specs'!$C:$C,0)</f>
        <v>3.76</v>
      </c>
      <c r="Z9" s="120">
        <f>138/Y4</f>
        <v>2.262295081967213</v>
      </c>
      <c r="AA9" s="58" t="s">
        <v>373</v>
      </c>
      <c r="AB9" s="131">
        <f>_xlfn.XLOOKUP(AC5,'Camera Specs'!$A:$A,'Camera Specs'!$C:$C,0)</f>
        <v>3.76</v>
      </c>
      <c r="AC9" s="120">
        <f>138/AB4</f>
        <v>2.262295081967213</v>
      </c>
      <c r="AD9" s="58" t="s">
        <v>373</v>
      </c>
      <c r="AE9" s="131">
        <f>_xlfn.XLOOKUP(AF5,'Camera Specs'!$A:$A,'Camera Specs'!$C:$C,0)</f>
        <v>3.76</v>
      </c>
      <c r="AF9" s="120">
        <f>138/AE4</f>
        <v>2.262295081967213</v>
      </c>
    </row>
    <row r="10" spans="1:32" ht="15.5" x14ac:dyDescent="0.35">
      <c r="A10" s="69" t="s">
        <v>361</v>
      </c>
      <c r="B10" t="s">
        <v>356</v>
      </c>
      <c r="C10" s="59" t="s">
        <v>38</v>
      </c>
      <c r="D10" s="133">
        <f>D9*206.265 / D7</f>
        <v>2.7698442857142855</v>
      </c>
      <c r="E10" s="138" t="s">
        <v>377</v>
      </c>
      <c r="F10" s="59" t="s">
        <v>38</v>
      </c>
      <c r="G10" s="133">
        <f>G9*206.265 / G7</f>
        <v>2.7698442857142855</v>
      </c>
      <c r="H10" s="138" t="s">
        <v>377</v>
      </c>
      <c r="I10" s="59" t="s">
        <v>38</v>
      </c>
      <c r="J10" s="133">
        <f>J9*206.265 / J7</f>
        <v>2.7698442857142855</v>
      </c>
      <c r="K10" s="138" t="s">
        <v>377</v>
      </c>
      <c r="L10" s="59" t="s">
        <v>38</v>
      </c>
      <c r="M10" s="133">
        <f>M9*206.265 / M7</f>
        <v>2.7698442857142855</v>
      </c>
      <c r="N10" s="138" t="s">
        <v>377</v>
      </c>
      <c r="O10" s="59" t="s">
        <v>38</v>
      </c>
      <c r="P10" s="133">
        <f>P9*206.265 / P7</f>
        <v>2.7698442857142855</v>
      </c>
      <c r="Q10" s="138" t="s">
        <v>377</v>
      </c>
      <c r="R10" s="59" t="s">
        <v>38</v>
      </c>
      <c r="S10" s="133">
        <f>S9*206.265 / S7</f>
        <v>2.7698442857142855</v>
      </c>
      <c r="T10" s="138" t="s">
        <v>377</v>
      </c>
      <c r="U10" s="59" t="s">
        <v>38</v>
      </c>
      <c r="V10" s="133">
        <f>V9*206.265 / V7</f>
        <v>2.7698442857142855</v>
      </c>
      <c r="W10" s="138" t="s">
        <v>377</v>
      </c>
      <c r="X10" s="59" t="s">
        <v>38</v>
      </c>
      <c r="Y10" s="133">
        <f>Y9*206.265 / Y7</f>
        <v>2.7698442857142855</v>
      </c>
      <c r="Z10" s="138" t="s">
        <v>377</v>
      </c>
      <c r="AA10" s="59" t="s">
        <v>38</v>
      </c>
      <c r="AB10" s="133">
        <f>AB9*206.265 / AB7</f>
        <v>2.7698442857142855</v>
      </c>
      <c r="AC10" s="138" t="s">
        <v>377</v>
      </c>
      <c r="AD10" s="59" t="s">
        <v>38</v>
      </c>
      <c r="AE10" s="133">
        <f>AE9*206.265 / AE7</f>
        <v>2.7698442857142855</v>
      </c>
      <c r="AF10" s="138" t="s">
        <v>377</v>
      </c>
    </row>
    <row r="11" spans="1:32" ht="15.5" x14ac:dyDescent="0.35">
      <c r="A11" s="69" t="s">
        <v>362</v>
      </c>
      <c r="B11" t="s">
        <v>357</v>
      </c>
      <c r="C11" s="58" t="s">
        <v>365</v>
      </c>
      <c r="D11" s="60">
        <v>1</v>
      </c>
      <c r="E11" s="120">
        <f>D12*2</f>
        <v>5.5396885714285711</v>
      </c>
      <c r="F11" s="58" t="s">
        <v>365</v>
      </c>
      <c r="G11" s="60">
        <v>1</v>
      </c>
      <c r="H11" s="120">
        <f>G12*2</f>
        <v>5.5396885714285711</v>
      </c>
      <c r="I11" s="58" t="s">
        <v>365</v>
      </c>
      <c r="J11" s="60">
        <v>1</v>
      </c>
      <c r="K11" s="120">
        <f>J12*2</f>
        <v>5.5396885714285711</v>
      </c>
      <c r="L11" s="58" t="s">
        <v>365</v>
      </c>
      <c r="M11" s="60">
        <v>1</v>
      </c>
      <c r="N11" s="120">
        <f>M12*2</f>
        <v>5.5396885714285711</v>
      </c>
      <c r="O11" s="58" t="s">
        <v>365</v>
      </c>
      <c r="P11" s="60">
        <v>1</v>
      </c>
      <c r="Q11" s="120">
        <f>P12*2</f>
        <v>5.5396885714285711</v>
      </c>
      <c r="R11" s="58" t="s">
        <v>365</v>
      </c>
      <c r="S11" s="60">
        <v>1</v>
      </c>
      <c r="T11" s="120">
        <f>S12*2</f>
        <v>5.5396885714285711</v>
      </c>
      <c r="U11" s="58" t="s">
        <v>365</v>
      </c>
      <c r="V11" s="60">
        <v>1</v>
      </c>
      <c r="W11" s="120">
        <f>V12*2</f>
        <v>5.5396885714285711</v>
      </c>
      <c r="X11" s="58" t="s">
        <v>365</v>
      </c>
      <c r="Y11" s="60">
        <v>1</v>
      </c>
      <c r="Z11" s="120">
        <f>Y12*2</f>
        <v>5.5396885714285711</v>
      </c>
      <c r="AA11" s="58" t="s">
        <v>365</v>
      </c>
      <c r="AB11" s="60">
        <v>1</v>
      </c>
      <c r="AC11" s="120">
        <f>AB12*2</f>
        <v>5.5396885714285711</v>
      </c>
      <c r="AD11" s="58" t="s">
        <v>365</v>
      </c>
      <c r="AE11" s="60">
        <v>1</v>
      </c>
      <c r="AF11" s="120">
        <f>AE12*2</f>
        <v>5.5396885714285711</v>
      </c>
    </row>
    <row r="12" spans="1:32" ht="15.5" x14ac:dyDescent="0.35">
      <c r="A12" s="70" t="s">
        <v>363</v>
      </c>
      <c r="B12" t="s">
        <v>364</v>
      </c>
      <c r="C12" s="58" t="s">
        <v>344</v>
      </c>
      <c r="D12" s="133">
        <f>D10*D11</f>
        <v>2.7698442857142855</v>
      </c>
      <c r="E12" s="138" t="s">
        <v>378</v>
      </c>
      <c r="F12" s="58" t="s">
        <v>344</v>
      </c>
      <c r="G12" s="133">
        <f>G10*G11</f>
        <v>2.7698442857142855</v>
      </c>
      <c r="H12" s="138" t="s">
        <v>378</v>
      </c>
      <c r="I12" s="58" t="s">
        <v>344</v>
      </c>
      <c r="J12" s="133">
        <f>J10*J11</f>
        <v>2.7698442857142855</v>
      </c>
      <c r="K12" s="138" t="s">
        <v>378</v>
      </c>
      <c r="L12" s="58" t="s">
        <v>344</v>
      </c>
      <c r="M12" s="133">
        <f>M10*M11</f>
        <v>2.7698442857142855</v>
      </c>
      <c r="N12" s="138" t="s">
        <v>378</v>
      </c>
      <c r="O12" s="58" t="s">
        <v>344</v>
      </c>
      <c r="P12" s="133">
        <f>P10*P11</f>
        <v>2.7698442857142855</v>
      </c>
      <c r="Q12" s="138" t="s">
        <v>378</v>
      </c>
      <c r="R12" s="58" t="s">
        <v>344</v>
      </c>
      <c r="S12" s="133">
        <f>S10*S11</f>
        <v>2.7698442857142855</v>
      </c>
      <c r="T12" s="138" t="s">
        <v>378</v>
      </c>
      <c r="U12" s="58" t="s">
        <v>344</v>
      </c>
      <c r="V12" s="133">
        <f>V10*V11</f>
        <v>2.7698442857142855</v>
      </c>
      <c r="W12" s="138" t="s">
        <v>378</v>
      </c>
      <c r="X12" s="58" t="s">
        <v>344</v>
      </c>
      <c r="Y12" s="133">
        <f>Y10*Y11</f>
        <v>2.7698442857142855</v>
      </c>
      <c r="Z12" s="138" t="s">
        <v>378</v>
      </c>
      <c r="AA12" s="58" t="s">
        <v>344</v>
      </c>
      <c r="AB12" s="133">
        <f>AB10*AB11</f>
        <v>2.7698442857142855</v>
      </c>
      <c r="AC12" s="138" t="s">
        <v>378</v>
      </c>
      <c r="AD12" s="58" t="s">
        <v>344</v>
      </c>
      <c r="AE12" s="133">
        <f>AE10*AE11</f>
        <v>2.7698442857142855</v>
      </c>
      <c r="AF12" s="138" t="s">
        <v>378</v>
      </c>
    </row>
    <row r="13" spans="1:32" ht="15.5" x14ac:dyDescent="0.35">
      <c r="C13" s="55" t="s">
        <v>370</v>
      </c>
      <c r="D13" s="130">
        <f>$B$6</f>
        <v>55</v>
      </c>
      <c r="E13" s="120">
        <f>E7/E11</f>
        <v>0.34327549640067612</v>
      </c>
      <c r="F13" s="55" t="s">
        <v>370</v>
      </c>
      <c r="G13" s="130">
        <f>$B$6</f>
        <v>55</v>
      </c>
      <c r="H13" s="120">
        <f>H7/H11</f>
        <v>0.34327549640067612</v>
      </c>
      <c r="I13" s="55" t="s">
        <v>370</v>
      </c>
      <c r="J13" s="130">
        <f>$B$6</f>
        <v>55</v>
      </c>
      <c r="K13" s="120">
        <f>K7/K11</f>
        <v>0.34327549640067612</v>
      </c>
      <c r="L13" s="55" t="s">
        <v>370</v>
      </c>
      <c r="M13" s="130">
        <f>$B$6</f>
        <v>55</v>
      </c>
      <c r="N13" s="120">
        <f>N7/N11</f>
        <v>0.34327549640067612</v>
      </c>
      <c r="O13" s="55" t="s">
        <v>370</v>
      </c>
      <c r="P13" s="130">
        <f>$B$6</f>
        <v>55</v>
      </c>
      <c r="Q13" s="120">
        <f>Q7/Q11</f>
        <v>0.34327549640067612</v>
      </c>
      <c r="R13" s="55" t="s">
        <v>370</v>
      </c>
      <c r="S13" s="130">
        <f>$B$6</f>
        <v>55</v>
      </c>
      <c r="T13" s="120">
        <f>T7/T11</f>
        <v>0.34327549640067612</v>
      </c>
      <c r="U13" s="55" t="s">
        <v>370</v>
      </c>
      <c r="V13" s="130">
        <f>$B$6</f>
        <v>55</v>
      </c>
      <c r="W13" s="120">
        <f>W7/W11</f>
        <v>0.34327549640067612</v>
      </c>
      <c r="X13" s="55" t="s">
        <v>370</v>
      </c>
      <c r="Y13" s="130">
        <f>$B$6</f>
        <v>55</v>
      </c>
      <c r="Z13" s="120">
        <f>Z7/Z11</f>
        <v>0.34327549640067612</v>
      </c>
      <c r="AA13" s="55" t="s">
        <v>370</v>
      </c>
      <c r="AB13" s="130">
        <f>$B$6</f>
        <v>55</v>
      </c>
      <c r="AC13" s="120">
        <f>AC7/AC11</f>
        <v>0.34327549640067612</v>
      </c>
      <c r="AD13" s="55" t="s">
        <v>370</v>
      </c>
      <c r="AE13" s="130">
        <f>$B$6</f>
        <v>55</v>
      </c>
      <c r="AF13" s="120">
        <f>AF7/AF11</f>
        <v>0.34327549640067612</v>
      </c>
    </row>
    <row r="14" spans="1:32" ht="15.5" x14ac:dyDescent="0.35">
      <c r="A14" s="71" t="s">
        <v>366</v>
      </c>
      <c r="C14" s="55" t="s">
        <v>45</v>
      </c>
      <c r="D14" s="60">
        <v>1</v>
      </c>
      <c r="E14" s="139" t="s">
        <v>379</v>
      </c>
      <c r="F14" s="55" t="s">
        <v>45</v>
      </c>
      <c r="G14" s="60">
        <v>1</v>
      </c>
      <c r="H14" s="139" t="s">
        <v>379</v>
      </c>
      <c r="I14" s="55" t="s">
        <v>45</v>
      </c>
      <c r="J14" s="60">
        <v>1</v>
      </c>
      <c r="K14" s="139" t="s">
        <v>379</v>
      </c>
      <c r="L14" s="55" t="s">
        <v>45</v>
      </c>
      <c r="M14" s="60">
        <v>1</v>
      </c>
      <c r="N14" s="139" t="s">
        <v>379</v>
      </c>
      <c r="O14" s="55" t="s">
        <v>45</v>
      </c>
      <c r="P14" s="60">
        <v>1</v>
      </c>
      <c r="Q14" s="139" t="s">
        <v>379</v>
      </c>
      <c r="R14" s="55" t="s">
        <v>45</v>
      </c>
      <c r="S14" s="60">
        <v>1</v>
      </c>
      <c r="T14" s="139" t="s">
        <v>379</v>
      </c>
      <c r="U14" s="55" t="s">
        <v>45</v>
      </c>
      <c r="V14" s="60">
        <v>1</v>
      </c>
      <c r="W14" s="139" t="s">
        <v>379</v>
      </c>
      <c r="X14" s="55" t="s">
        <v>45</v>
      </c>
      <c r="Y14" s="60">
        <v>1</v>
      </c>
      <c r="Z14" s="139" t="s">
        <v>379</v>
      </c>
      <c r="AA14" s="55" t="s">
        <v>45</v>
      </c>
      <c r="AB14" s="60">
        <v>1</v>
      </c>
      <c r="AC14" s="139" t="s">
        <v>379</v>
      </c>
      <c r="AD14" s="55" t="s">
        <v>45</v>
      </c>
      <c r="AE14" s="60">
        <v>1</v>
      </c>
      <c r="AF14" s="139" t="s">
        <v>379</v>
      </c>
    </row>
    <row r="15" spans="1:32" ht="16" thickBot="1" x14ac:dyDescent="0.4">
      <c r="A15" s="71" t="s">
        <v>368</v>
      </c>
      <c r="C15" s="55" t="s">
        <v>371</v>
      </c>
      <c r="D15" s="134">
        <f>D13+D14-E37</f>
        <v>0</v>
      </c>
      <c r="E15" s="121">
        <f>MAX(E11,E9,E7)</f>
        <v>5.5396885714285711</v>
      </c>
      <c r="F15" s="55" t="s">
        <v>371</v>
      </c>
      <c r="G15" s="134">
        <f>G13+G14-H37</f>
        <v>56</v>
      </c>
      <c r="H15" s="121">
        <f>MAX(H11,H9,H7)</f>
        <v>5.5396885714285711</v>
      </c>
      <c r="I15" s="55" t="s">
        <v>371</v>
      </c>
      <c r="J15" s="134">
        <f>J13+J14-K37</f>
        <v>56</v>
      </c>
      <c r="K15" s="121">
        <f>MAX(K11,K9,K7)</f>
        <v>5.5396885714285711</v>
      </c>
      <c r="L15" s="55" t="s">
        <v>371</v>
      </c>
      <c r="M15" s="134">
        <f>M13+M14-N37</f>
        <v>56</v>
      </c>
      <c r="N15" s="121">
        <f>MAX(N11,N9,N7)</f>
        <v>5.5396885714285711</v>
      </c>
      <c r="O15" s="55" t="s">
        <v>371</v>
      </c>
      <c r="P15" s="134">
        <f>P13+P14-Q37</f>
        <v>56</v>
      </c>
      <c r="Q15" s="121">
        <f>MAX(Q11,Q9,Q7)</f>
        <v>5.5396885714285711</v>
      </c>
      <c r="R15" s="55" t="s">
        <v>371</v>
      </c>
      <c r="S15" s="134">
        <f>S13+S14-T37</f>
        <v>56</v>
      </c>
      <c r="T15" s="121">
        <f>MAX(T11,T9,T7)</f>
        <v>5.5396885714285711</v>
      </c>
      <c r="U15" s="55" t="s">
        <v>371</v>
      </c>
      <c r="V15" s="134">
        <f>V13+V14-W37</f>
        <v>56</v>
      </c>
      <c r="W15" s="121">
        <f>MAX(W11,W9,W7)</f>
        <v>5.5396885714285711</v>
      </c>
      <c r="X15" s="55" t="s">
        <v>371</v>
      </c>
      <c r="Y15" s="134">
        <f>Y13+Y14-Z37</f>
        <v>56</v>
      </c>
      <c r="Z15" s="121">
        <f>MAX(Z11,Z9,Z7)</f>
        <v>5.5396885714285711</v>
      </c>
      <c r="AA15" s="55" t="s">
        <v>371</v>
      </c>
      <c r="AB15" s="134">
        <f>AB13+AB14-AC37</f>
        <v>56</v>
      </c>
      <c r="AC15" s="121">
        <f>MAX(AC11,AC9,AC7)</f>
        <v>5.5396885714285711</v>
      </c>
      <c r="AD15" s="55" t="s">
        <v>371</v>
      </c>
      <c r="AE15" s="134">
        <f>AE13+AE14-AF37</f>
        <v>56</v>
      </c>
      <c r="AF15" s="121">
        <f>MAX(AF11,AF9,AF7)</f>
        <v>5.5396885714285711</v>
      </c>
    </row>
    <row r="16" spans="1:32" x14ac:dyDescent="0.35">
      <c r="A16" t="s">
        <v>372</v>
      </c>
      <c r="C16" s="128" t="s">
        <v>48</v>
      </c>
      <c r="D16" s="129"/>
      <c r="E16" s="51" t="s">
        <v>49</v>
      </c>
      <c r="F16" s="128" t="s">
        <v>48</v>
      </c>
      <c r="G16" s="129"/>
      <c r="H16" s="51" t="s">
        <v>49</v>
      </c>
      <c r="I16" s="128" t="s">
        <v>48</v>
      </c>
      <c r="J16" s="129"/>
      <c r="K16" s="51" t="s">
        <v>49</v>
      </c>
      <c r="L16" s="128" t="s">
        <v>48</v>
      </c>
      <c r="M16" s="129"/>
      <c r="N16" s="51" t="s">
        <v>49</v>
      </c>
      <c r="O16" s="128" t="s">
        <v>48</v>
      </c>
      <c r="P16" s="129"/>
      <c r="Q16" s="51" t="s">
        <v>49</v>
      </c>
      <c r="R16" s="128" t="s">
        <v>48</v>
      </c>
      <c r="S16" s="129"/>
      <c r="T16" s="51" t="s">
        <v>49</v>
      </c>
      <c r="U16" s="128" t="s">
        <v>48</v>
      </c>
      <c r="V16" s="129"/>
      <c r="W16" s="51" t="s">
        <v>49</v>
      </c>
      <c r="X16" s="128" t="s">
        <v>48</v>
      </c>
      <c r="Y16" s="129"/>
      <c r="Z16" s="51" t="s">
        <v>49</v>
      </c>
      <c r="AA16" s="128" t="s">
        <v>48</v>
      </c>
      <c r="AB16" s="129"/>
      <c r="AC16" s="51" t="s">
        <v>49</v>
      </c>
      <c r="AD16" s="128" t="s">
        <v>48</v>
      </c>
      <c r="AE16" s="129"/>
      <c r="AF16" s="51" t="s">
        <v>49</v>
      </c>
    </row>
    <row r="17" spans="3:32" x14ac:dyDescent="0.35">
      <c r="C17" s="79"/>
      <c r="D17" s="80"/>
      <c r="E17" s="122">
        <f t="shared" ref="E17:E36" si="0">_xlfn.XLOOKUP(C17,Drop_Down_Name,Optical_Length__mm,"")</f>
        <v>0</v>
      </c>
      <c r="F17" s="79"/>
      <c r="G17" s="80"/>
      <c r="H17" s="122">
        <f t="shared" ref="H17:H36" si="1">_xlfn.XLOOKUP(F17,Drop_Down_Name,Optical_Length__mm,"")</f>
        <v>0</v>
      </c>
      <c r="I17" s="79"/>
      <c r="J17" s="80"/>
      <c r="K17" s="122">
        <f t="shared" ref="K17:K36" si="2">_xlfn.XLOOKUP(I17,Drop_Down_Name,Optical_Length__mm,"")</f>
        <v>0</v>
      </c>
      <c r="L17" s="79"/>
      <c r="M17" s="80"/>
      <c r="N17" s="122">
        <f t="shared" ref="N17:N36" si="3">_xlfn.XLOOKUP(L17,Drop_Down_Name,Optical_Length__mm,"")</f>
        <v>0</v>
      </c>
      <c r="O17" s="79"/>
      <c r="P17" s="80"/>
      <c r="Q17" s="122">
        <f t="shared" ref="Q17:Q36" si="4">_xlfn.XLOOKUP(O17,Drop_Down_Name,Optical_Length__mm,"")</f>
        <v>0</v>
      </c>
      <c r="R17" s="79"/>
      <c r="S17" s="80"/>
      <c r="T17" s="122">
        <f t="shared" ref="T17:T36" si="5">_xlfn.XLOOKUP(R17,Drop_Down_Name,Optical_Length__mm,"")</f>
        <v>0</v>
      </c>
      <c r="U17" s="79"/>
      <c r="V17" s="80"/>
      <c r="W17" s="122">
        <f t="shared" ref="W17:W36" si="6">_xlfn.XLOOKUP(U17,Drop_Down_Name,Optical_Length__mm,"")</f>
        <v>0</v>
      </c>
      <c r="X17" s="79"/>
      <c r="Y17" s="80"/>
      <c r="Z17" s="122">
        <f t="shared" ref="Z17:Z36" si="7">_xlfn.XLOOKUP(X17,Drop_Down_Name,Optical_Length__mm,"")</f>
        <v>0</v>
      </c>
      <c r="AA17" s="79"/>
      <c r="AB17" s="80"/>
      <c r="AC17" s="122">
        <f t="shared" ref="AC17:AC36" si="8">_xlfn.XLOOKUP(AA17,Drop_Down_Name,Optical_Length__mm,"")</f>
        <v>0</v>
      </c>
      <c r="AD17" s="79"/>
      <c r="AE17" s="80"/>
      <c r="AF17" s="122">
        <f t="shared" ref="AF17:AF36" si="9">_xlfn.XLOOKUP(AD17,Drop_Down_Name,Optical_Length__mm,"")</f>
        <v>0</v>
      </c>
    </row>
    <row r="18" spans="3:32" x14ac:dyDescent="0.35">
      <c r="C18" s="79" t="s">
        <v>309</v>
      </c>
      <c r="D18" s="80"/>
      <c r="E18" s="122">
        <f t="shared" si="0"/>
        <v>1</v>
      </c>
      <c r="F18" s="79"/>
      <c r="G18" s="80"/>
      <c r="H18" s="122">
        <f t="shared" si="1"/>
        <v>0</v>
      </c>
      <c r="I18" s="79"/>
      <c r="J18" s="80"/>
      <c r="K18" s="122">
        <f t="shared" si="2"/>
        <v>0</v>
      </c>
      <c r="L18" s="79"/>
      <c r="M18" s="80"/>
      <c r="N18" s="122">
        <f t="shared" si="3"/>
        <v>0</v>
      </c>
      <c r="O18" s="79"/>
      <c r="P18" s="80"/>
      <c r="Q18" s="122">
        <f t="shared" si="4"/>
        <v>0</v>
      </c>
      <c r="R18" s="79"/>
      <c r="S18" s="80"/>
      <c r="T18" s="122">
        <f t="shared" si="5"/>
        <v>0</v>
      </c>
      <c r="U18" s="79"/>
      <c r="V18" s="80"/>
      <c r="W18" s="122">
        <f t="shared" si="6"/>
        <v>0</v>
      </c>
      <c r="X18" s="79"/>
      <c r="Y18" s="80"/>
      <c r="Z18" s="122">
        <f t="shared" si="7"/>
        <v>0</v>
      </c>
      <c r="AA18" s="79"/>
      <c r="AB18" s="80"/>
      <c r="AC18" s="122">
        <f t="shared" si="8"/>
        <v>0</v>
      </c>
      <c r="AD18" s="79"/>
      <c r="AE18" s="80"/>
      <c r="AF18" s="122">
        <f t="shared" si="9"/>
        <v>0</v>
      </c>
    </row>
    <row r="19" spans="3:32" x14ac:dyDescent="0.35">
      <c r="C19" s="83" t="s">
        <v>314</v>
      </c>
      <c r="D19" s="82"/>
      <c r="E19" s="122">
        <f t="shared" si="0"/>
        <v>16.5</v>
      </c>
      <c r="F19" s="79"/>
      <c r="G19" s="80"/>
      <c r="H19" s="122">
        <f t="shared" si="1"/>
        <v>0</v>
      </c>
      <c r="I19" s="79"/>
      <c r="J19" s="80"/>
      <c r="K19" s="122">
        <f t="shared" si="2"/>
        <v>0</v>
      </c>
      <c r="L19" s="79"/>
      <c r="M19" s="80"/>
      <c r="N19" s="122">
        <f t="shared" si="3"/>
        <v>0</v>
      </c>
      <c r="O19" s="79"/>
      <c r="P19" s="80"/>
      <c r="Q19" s="122">
        <f t="shared" si="4"/>
        <v>0</v>
      </c>
      <c r="R19" s="79"/>
      <c r="S19" s="80"/>
      <c r="T19" s="122">
        <f t="shared" si="5"/>
        <v>0</v>
      </c>
      <c r="U19" s="79"/>
      <c r="V19" s="80"/>
      <c r="W19" s="122">
        <f t="shared" si="6"/>
        <v>0</v>
      </c>
      <c r="X19" s="79"/>
      <c r="Y19" s="80"/>
      <c r="Z19" s="122">
        <f t="shared" si="7"/>
        <v>0</v>
      </c>
      <c r="AA19" s="79"/>
      <c r="AB19" s="80"/>
      <c r="AC19" s="122">
        <f t="shared" si="8"/>
        <v>0</v>
      </c>
      <c r="AD19" s="79"/>
      <c r="AE19" s="80"/>
      <c r="AF19" s="122">
        <f t="shared" si="9"/>
        <v>0</v>
      </c>
    </row>
    <row r="20" spans="3:32" x14ac:dyDescent="0.35">
      <c r="C20" s="81" t="s">
        <v>86</v>
      </c>
      <c r="D20" s="82"/>
      <c r="E20" s="122">
        <f t="shared" si="0"/>
        <v>21</v>
      </c>
      <c r="F20" s="81"/>
      <c r="G20" s="82"/>
      <c r="H20" s="122">
        <f t="shared" si="1"/>
        <v>0</v>
      </c>
      <c r="I20" s="81"/>
      <c r="J20" s="82"/>
      <c r="K20" s="122">
        <f t="shared" si="2"/>
        <v>0</v>
      </c>
      <c r="L20" s="81"/>
      <c r="M20" s="82"/>
      <c r="N20" s="122">
        <f t="shared" si="3"/>
        <v>0</v>
      </c>
      <c r="O20" s="81"/>
      <c r="P20" s="82"/>
      <c r="Q20" s="122">
        <f t="shared" si="4"/>
        <v>0</v>
      </c>
      <c r="R20" s="81"/>
      <c r="S20" s="82"/>
      <c r="T20" s="122">
        <f t="shared" si="5"/>
        <v>0</v>
      </c>
      <c r="U20" s="81"/>
      <c r="V20" s="82"/>
      <c r="W20" s="122">
        <f t="shared" si="6"/>
        <v>0</v>
      </c>
      <c r="X20" s="81"/>
      <c r="Y20" s="82"/>
      <c r="Z20" s="122">
        <f t="shared" si="7"/>
        <v>0</v>
      </c>
      <c r="AA20" s="81"/>
      <c r="AB20" s="82"/>
      <c r="AC20" s="122">
        <f t="shared" si="8"/>
        <v>0</v>
      </c>
      <c r="AD20" s="81"/>
      <c r="AE20" s="82"/>
      <c r="AF20" s="122">
        <f t="shared" si="9"/>
        <v>0</v>
      </c>
    </row>
    <row r="21" spans="3:32" x14ac:dyDescent="0.35">
      <c r="C21" s="81" t="s">
        <v>88</v>
      </c>
      <c r="D21" s="82"/>
      <c r="E21" s="122">
        <f t="shared" si="0"/>
        <v>5</v>
      </c>
      <c r="F21" s="81"/>
      <c r="G21" s="82"/>
      <c r="H21" s="122">
        <f t="shared" si="1"/>
        <v>0</v>
      </c>
      <c r="I21" s="81"/>
      <c r="J21" s="82"/>
      <c r="K21" s="122">
        <f t="shared" si="2"/>
        <v>0</v>
      </c>
      <c r="L21" s="81"/>
      <c r="M21" s="82"/>
      <c r="N21" s="122">
        <f t="shared" si="3"/>
        <v>0</v>
      </c>
      <c r="O21" s="81"/>
      <c r="P21" s="82"/>
      <c r="Q21" s="122">
        <f t="shared" si="4"/>
        <v>0</v>
      </c>
      <c r="R21" s="81"/>
      <c r="S21" s="82"/>
      <c r="T21" s="122">
        <f t="shared" si="5"/>
        <v>0</v>
      </c>
      <c r="U21" s="81"/>
      <c r="V21" s="82"/>
      <c r="W21" s="122">
        <f t="shared" si="6"/>
        <v>0</v>
      </c>
      <c r="X21" s="81"/>
      <c r="Y21" s="82"/>
      <c r="Z21" s="122">
        <f t="shared" si="7"/>
        <v>0</v>
      </c>
      <c r="AA21" s="81"/>
      <c r="AB21" s="82"/>
      <c r="AC21" s="122">
        <f t="shared" si="8"/>
        <v>0</v>
      </c>
      <c r="AD21" s="81"/>
      <c r="AE21" s="82"/>
      <c r="AF21" s="122">
        <f t="shared" si="9"/>
        <v>0</v>
      </c>
    </row>
    <row r="22" spans="3:32" x14ac:dyDescent="0.35">
      <c r="C22" s="7" t="s">
        <v>91</v>
      </c>
      <c r="E22" s="122">
        <f t="shared" si="0"/>
        <v>12.5</v>
      </c>
      <c r="F22" s="81"/>
      <c r="G22" s="82"/>
      <c r="H22" s="122">
        <f t="shared" si="1"/>
        <v>0</v>
      </c>
      <c r="I22" s="81"/>
      <c r="J22" s="82"/>
      <c r="K22" s="122">
        <f t="shared" si="2"/>
        <v>0</v>
      </c>
      <c r="L22" s="81"/>
      <c r="M22" s="82"/>
      <c r="N22" s="122">
        <f t="shared" si="3"/>
        <v>0</v>
      </c>
      <c r="O22" s="81"/>
      <c r="P22" s="82"/>
      <c r="Q22" s="122">
        <f t="shared" si="4"/>
        <v>0</v>
      </c>
      <c r="R22" s="81"/>
      <c r="S22" s="82"/>
      <c r="T22" s="122">
        <f t="shared" si="5"/>
        <v>0</v>
      </c>
      <c r="U22" s="81"/>
      <c r="V22" s="82"/>
      <c r="W22" s="122">
        <f t="shared" si="6"/>
        <v>0</v>
      </c>
      <c r="X22" s="81"/>
      <c r="Y22" s="82"/>
      <c r="Z22" s="122">
        <f t="shared" si="7"/>
        <v>0</v>
      </c>
      <c r="AA22" s="81"/>
      <c r="AB22" s="82"/>
      <c r="AC22" s="122">
        <f t="shared" si="8"/>
        <v>0</v>
      </c>
      <c r="AD22" s="81"/>
      <c r="AE22" s="82"/>
      <c r="AF22" s="122">
        <f t="shared" si="9"/>
        <v>0</v>
      </c>
    </row>
    <row r="23" spans="3:32" x14ac:dyDescent="0.35">
      <c r="C23" s="81"/>
      <c r="D23" s="82"/>
      <c r="E23" s="122">
        <f t="shared" si="0"/>
        <v>0</v>
      </c>
      <c r="F23" s="81"/>
      <c r="G23" s="82"/>
      <c r="H23" s="122">
        <f t="shared" si="1"/>
        <v>0</v>
      </c>
      <c r="I23" s="81"/>
      <c r="J23" s="82"/>
      <c r="K23" s="122">
        <f t="shared" si="2"/>
        <v>0</v>
      </c>
      <c r="L23" s="81"/>
      <c r="M23" s="82"/>
      <c r="N23" s="122">
        <f t="shared" si="3"/>
        <v>0</v>
      </c>
      <c r="O23" s="81"/>
      <c r="P23" s="82"/>
      <c r="Q23" s="122">
        <f t="shared" si="4"/>
        <v>0</v>
      </c>
      <c r="R23" s="81"/>
      <c r="S23" s="82"/>
      <c r="T23" s="122">
        <f t="shared" si="5"/>
        <v>0</v>
      </c>
      <c r="U23" s="81"/>
      <c r="V23" s="82"/>
      <c r="W23" s="122">
        <f t="shared" si="6"/>
        <v>0</v>
      </c>
      <c r="X23" s="81"/>
      <c r="Y23" s="82"/>
      <c r="Z23" s="122">
        <f t="shared" si="7"/>
        <v>0</v>
      </c>
      <c r="AA23" s="81"/>
      <c r="AB23" s="82"/>
      <c r="AC23" s="122">
        <f t="shared" si="8"/>
        <v>0</v>
      </c>
      <c r="AD23" s="81"/>
      <c r="AE23" s="82"/>
      <c r="AF23" s="122">
        <f t="shared" si="9"/>
        <v>0</v>
      </c>
    </row>
    <row r="24" spans="3:32" x14ac:dyDescent="0.35">
      <c r="C24" s="81"/>
      <c r="D24" s="82"/>
      <c r="E24" s="122">
        <f t="shared" si="0"/>
        <v>0</v>
      </c>
      <c r="F24" s="81"/>
      <c r="G24" s="82"/>
      <c r="H24" s="122">
        <f t="shared" si="1"/>
        <v>0</v>
      </c>
      <c r="I24" s="81"/>
      <c r="J24" s="82"/>
      <c r="K24" s="122">
        <f t="shared" si="2"/>
        <v>0</v>
      </c>
      <c r="L24" s="81"/>
      <c r="M24" s="82"/>
      <c r="N24" s="122">
        <f t="shared" si="3"/>
        <v>0</v>
      </c>
      <c r="O24" s="81"/>
      <c r="P24" s="82"/>
      <c r="Q24" s="122">
        <f t="shared" si="4"/>
        <v>0</v>
      </c>
      <c r="R24" s="81"/>
      <c r="S24" s="82"/>
      <c r="T24" s="122">
        <f t="shared" si="5"/>
        <v>0</v>
      </c>
      <c r="U24" s="81"/>
      <c r="V24" s="82"/>
      <c r="W24" s="122">
        <f t="shared" si="6"/>
        <v>0</v>
      </c>
      <c r="X24" s="81"/>
      <c r="Y24" s="82"/>
      <c r="Z24" s="122">
        <f t="shared" si="7"/>
        <v>0</v>
      </c>
      <c r="AA24" s="81"/>
      <c r="AB24" s="82"/>
      <c r="AC24" s="122">
        <f t="shared" si="8"/>
        <v>0</v>
      </c>
      <c r="AD24" s="81"/>
      <c r="AE24" s="82"/>
      <c r="AF24" s="122">
        <f t="shared" si="9"/>
        <v>0</v>
      </c>
    </row>
    <row r="25" spans="3:32" x14ac:dyDescent="0.35">
      <c r="C25" s="81"/>
      <c r="D25" s="82"/>
      <c r="E25" s="122">
        <f t="shared" si="0"/>
        <v>0</v>
      </c>
      <c r="F25" s="81"/>
      <c r="G25" s="82"/>
      <c r="H25" s="122">
        <f t="shared" si="1"/>
        <v>0</v>
      </c>
      <c r="I25" s="81"/>
      <c r="J25" s="82"/>
      <c r="K25" s="122">
        <f t="shared" si="2"/>
        <v>0</v>
      </c>
      <c r="L25" s="81"/>
      <c r="M25" s="82"/>
      <c r="N25" s="122">
        <f t="shared" si="3"/>
        <v>0</v>
      </c>
      <c r="O25" s="81"/>
      <c r="P25" s="82"/>
      <c r="Q25" s="122">
        <f t="shared" si="4"/>
        <v>0</v>
      </c>
      <c r="R25" s="81"/>
      <c r="S25" s="82"/>
      <c r="T25" s="122">
        <f t="shared" si="5"/>
        <v>0</v>
      </c>
      <c r="U25" s="81"/>
      <c r="V25" s="82"/>
      <c r="W25" s="122">
        <f t="shared" si="6"/>
        <v>0</v>
      </c>
      <c r="X25" s="81"/>
      <c r="Y25" s="82"/>
      <c r="Z25" s="122">
        <f t="shared" si="7"/>
        <v>0</v>
      </c>
      <c r="AA25" s="81"/>
      <c r="AB25" s="82"/>
      <c r="AC25" s="122">
        <f t="shared" si="8"/>
        <v>0</v>
      </c>
      <c r="AD25" s="81"/>
      <c r="AE25" s="82"/>
      <c r="AF25" s="122">
        <f t="shared" si="9"/>
        <v>0</v>
      </c>
    </row>
    <row r="26" spans="3:32" x14ac:dyDescent="0.35">
      <c r="C26" s="81"/>
      <c r="D26" s="82"/>
      <c r="E26" s="122">
        <f t="shared" si="0"/>
        <v>0</v>
      </c>
      <c r="F26" s="81"/>
      <c r="G26" s="82"/>
      <c r="H26" s="122">
        <f t="shared" si="1"/>
        <v>0</v>
      </c>
      <c r="I26" s="81"/>
      <c r="J26" s="82"/>
      <c r="K26" s="122">
        <f t="shared" si="2"/>
        <v>0</v>
      </c>
      <c r="L26" s="81"/>
      <c r="M26" s="82"/>
      <c r="N26" s="122">
        <f t="shared" si="3"/>
        <v>0</v>
      </c>
      <c r="O26" s="81"/>
      <c r="P26" s="82"/>
      <c r="Q26" s="122">
        <f t="shared" si="4"/>
        <v>0</v>
      </c>
      <c r="R26" s="81"/>
      <c r="S26" s="82"/>
      <c r="T26" s="122">
        <f t="shared" si="5"/>
        <v>0</v>
      </c>
      <c r="U26" s="81"/>
      <c r="V26" s="82"/>
      <c r="W26" s="122">
        <f t="shared" si="6"/>
        <v>0</v>
      </c>
      <c r="X26" s="81"/>
      <c r="Y26" s="82"/>
      <c r="Z26" s="122">
        <f t="shared" si="7"/>
        <v>0</v>
      </c>
      <c r="AA26" s="81"/>
      <c r="AB26" s="82"/>
      <c r="AC26" s="122">
        <f t="shared" si="8"/>
        <v>0</v>
      </c>
      <c r="AD26" s="81"/>
      <c r="AE26" s="82"/>
      <c r="AF26" s="122">
        <f t="shared" si="9"/>
        <v>0</v>
      </c>
    </row>
    <row r="27" spans="3:32" x14ac:dyDescent="0.35">
      <c r="C27" s="81"/>
      <c r="D27" s="82"/>
      <c r="E27" s="122">
        <f t="shared" si="0"/>
        <v>0</v>
      </c>
      <c r="F27" s="81"/>
      <c r="G27" s="82"/>
      <c r="H27" s="122">
        <f t="shared" si="1"/>
        <v>0</v>
      </c>
      <c r="I27" s="81"/>
      <c r="J27" s="82"/>
      <c r="K27" s="122">
        <f t="shared" si="2"/>
        <v>0</v>
      </c>
      <c r="L27" s="81"/>
      <c r="M27" s="82"/>
      <c r="N27" s="122">
        <f t="shared" si="3"/>
        <v>0</v>
      </c>
      <c r="O27" s="81"/>
      <c r="P27" s="82"/>
      <c r="Q27" s="122">
        <f t="shared" si="4"/>
        <v>0</v>
      </c>
      <c r="R27" s="81"/>
      <c r="S27" s="82"/>
      <c r="T27" s="122">
        <f t="shared" si="5"/>
        <v>0</v>
      </c>
      <c r="U27" s="81"/>
      <c r="V27" s="82"/>
      <c r="W27" s="122">
        <f t="shared" si="6"/>
        <v>0</v>
      </c>
      <c r="X27" s="81"/>
      <c r="Y27" s="82"/>
      <c r="Z27" s="122">
        <f t="shared" si="7"/>
        <v>0</v>
      </c>
      <c r="AA27" s="81"/>
      <c r="AB27" s="82"/>
      <c r="AC27" s="122">
        <f t="shared" si="8"/>
        <v>0</v>
      </c>
      <c r="AD27" s="81"/>
      <c r="AE27" s="82"/>
      <c r="AF27" s="122">
        <f t="shared" si="9"/>
        <v>0</v>
      </c>
    </row>
    <row r="28" spans="3:32" x14ac:dyDescent="0.35">
      <c r="C28" s="81"/>
      <c r="D28" s="82"/>
      <c r="E28" s="122">
        <f t="shared" si="0"/>
        <v>0</v>
      </c>
      <c r="F28" s="81"/>
      <c r="G28" s="82"/>
      <c r="H28" s="122">
        <f t="shared" si="1"/>
        <v>0</v>
      </c>
      <c r="I28" s="81"/>
      <c r="J28" s="82"/>
      <c r="K28" s="122">
        <f t="shared" si="2"/>
        <v>0</v>
      </c>
      <c r="L28" s="81"/>
      <c r="M28" s="82"/>
      <c r="N28" s="122">
        <f t="shared" si="3"/>
        <v>0</v>
      </c>
      <c r="O28" s="81"/>
      <c r="P28" s="82"/>
      <c r="Q28" s="122">
        <f t="shared" si="4"/>
        <v>0</v>
      </c>
      <c r="R28" s="81"/>
      <c r="S28" s="82"/>
      <c r="T28" s="122">
        <f t="shared" si="5"/>
        <v>0</v>
      </c>
      <c r="U28" s="81"/>
      <c r="V28" s="82"/>
      <c r="W28" s="122">
        <f t="shared" si="6"/>
        <v>0</v>
      </c>
      <c r="X28" s="81"/>
      <c r="Y28" s="82"/>
      <c r="Z28" s="122">
        <f t="shared" si="7"/>
        <v>0</v>
      </c>
      <c r="AA28" s="81"/>
      <c r="AB28" s="82"/>
      <c r="AC28" s="122">
        <f t="shared" si="8"/>
        <v>0</v>
      </c>
      <c r="AD28" s="81"/>
      <c r="AE28" s="82"/>
      <c r="AF28" s="122">
        <f t="shared" si="9"/>
        <v>0</v>
      </c>
    </row>
    <row r="29" spans="3:32" x14ac:dyDescent="0.35">
      <c r="C29" s="81"/>
      <c r="D29" s="82"/>
      <c r="E29" s="122">
        <f t="shared" si="0"/>
        <v>0</v>
      </c>
      <c r="F29" s="81"/>
      <c r="G29" s="82"/>
      <c r="H29" s="122">
        <f t="shared" si="1"/>
        <v>0</v>
      </c>
      <c r="I29" s="81"/>
      <c r="J29" s="82"/>
      <c r="K29" s="122">
        <f t="shared" si="2"/>
        <v>0</v>
      </c>
      <c r="L29" s="81"/>
      <c r="M29" s="82"/>
      <c r="N29" s="122">
        <f t="shared" si="3"/>
        <v>0</v>
      </c>
      <c r="O29" s="81"/>
      <c r="P29" s="82"/>
      <c r="Q29" s="122">
        <f t="shared" si="4"/>
        <v>0</v>
      </c>
      <c r="R29" s="81"/>
      <c r="S29" s="82"/>
      <c r="T29" s="122">
        <f t="shared" si="5"/>
        <v>0</v>
      </c>
      <c r="U29" s="81"/>
      <c r="V29" s="82"/>
      <c r="W29" s="122">
        <f t="shared" si="6"/>
        <v>0</v>
      </c>
      <c r="X29" s="81"/>
      <c r="Y29" s="82"/>
      <c r="Z29" s="122">
        <f t="shared" si="7"/>
        <v>0</v>
      </c>
      <c r="AA29" s="81"/>
      <c r="AB29" s="82"/>
      <c r="AC29" s="122">
        <f t="shared" si="8"/>
        <v>0</v>
      </c>
      <c r="AD29" s="81"/>
      <c r="AE29" s="82"/>
      <c r="AF29" s="122">
        <f t="shared" si="9"/>
        <v>0</v>
      </c>
    </row>
    <row r="30" spans="3:32" x14ac:dyDescent="0.35">
      <c r="C30" s="81"/>
      <c r="D30" s="82"/>
      <c r="E30" s="122">
        <f t="shared" si="0"/>
        <v>0</v>
      </c>
      <c r="F30" s="81"/>
      <c r="G30" s="82"/>
      <c r="H30" s="122">
        <f t="shared" si="1"/>
        <v>0</v>
      </c>
      <c r="I30" s="81"/>
      <c r="J30" s="82"/>
      <c r="K30" s="122">
        <f t="shared" si="2"/>
        <v>0</v>
      </c>
      <c r="L30" s="81"/>
      <c r="M30" s="82"/>
      <c r="N30" s="122">
        <f t="shared" si="3"/>
        <v>0</v>
      </c>
      <c r="O30" s="81"/>
      <c r="P30" s="82"/>
      <c r="Q30" s="122">
        <f t="shared" si="4"/>
        <v>0</v>
      </c>
      <c r="R30" s="81"/>
      <c r="S30" s="82"/>
      <c r="T30" s="122">
        <f t="shared" si="5"/>
        <v>0</v>
      </c>
      <c r="U30" s="81"/>
      <c r="V30" s="82"/>
      <c r="W30" s="122">
        <f t="shared" si="6"/>
        <v>0</v>
      </c>
      <c r="X30" s="81"/>
      <c r="Y30" s="82"/>
      <c r="Z30" s="122">
        <f t="shared" si="7"/>
        <v>0</v>
      </c>
      <c r="AA30" s="81"/>
      <c r="AB30" s="82"/>
      <c r="AC30" s="122">
        <f t="shared" si="8"/>
        <v>0</v>
      </c>
      <c r="AD30" s="81"/>
      <c r="AE30" s="82"/>
      <c r="AF30" s="122">
        <f t="shared" si="9"/>
        <v>0</v>
      </c>
    </row>
    <row r="31" spans="3:32" x14ac:dyDescent="0.35">
      <c r="C31" s="7"/>
      <c r="E31" s="122">
        <f t="shared" si="0"/>
        <v>0</v>
      </c>
      <c r="F31" s="7"/>
      <c r="H31" s="122">
        <f t="shared" si="1"/>
        <v>0</v>
      </c>
      <c r="K31" s="122">
        <f t="shared" si="2"/>
        <v>0</v>
      </c>
      <c r="N31" s="122">
        <f t="shared" si="3"/>
        <v>0</v>
      </c>
      <c r="Q31" s="122">
        <f t="shared" si="4"/>
        <v>0</v>
      </c>
      <c r="T31" s="122">
        <f t="shared" si="5"/>
        <v>0</v>
      </c>
      <c r="W31" s="122">
        <f t="shared" si="6"/>
        <v>0</v>
      </c>
      <c r="Z31" s="122">
        <f t="shared" si="7"/>
        <v>0</v>
      </c>
      <c r="AC31" s="122">
        <f t="shared" si="8"/>
        <v>0</v>
      </c>
      <c r="AF31" s="122">
        <f t="shared" si="9"/>
        <v>0</v>
      </c>
    </row>
    <row r="32" spans="3:32" x14ac:dyDescent="0.35">
      <c r="C32" s="79"/>
      <c r="D32" s="80"/>
      <c r="E32" s="122">
        <f t="shared" si="0"/>
        <v>0</v>
      </c>
      <c r="F32" s="79"/>
      <c r="G32" s="80"/>
      <c r="H32" s="122">
        <f t="shared" si="1"/>
        <v>0</v>
      </c>
      <c r="I32" s="79"/>
      <c r="J32" s="80"/>
      <c r="K32" s="122">
        <f t="shared" si="2"/>
        <v>0</v>
      </c>
      <c r="L32" s="79"/>
      <c r="M32" s="80"/>
      <c r="N32" s="122">
        <f t="shared" si="3"/>
        <v>0</v>
      </c>
      <c r="O32" s="79"/>
      <c r="P32" s="80"/>
      <c r="Q32" s="122">
        <f t="shared" si="4"/>
        <v>0</v>
      </c>
      <c r="R32" s="79"/>
      <c r="S32" s="80"/>
      <c r="T32" s="122">
        <f t="shared" si="5"/>
        <v>0</v>
      </c>
      <c r="U32" s="79"/>
      <c r="V32" s="80"/>
      <c r="W32" s="122">
        <f t="shared" si="6"/>
        <v>0</v>
      </c>
      <c r="X32" s="79"/>
      <c r="Y32" s="80"/>
      <c r="Z32" s="122">
        <f t="shared" si="7"/>
        <v>0</v>
      </c>
      <c r="AA32" s="79"/>
      <c r="AB32" s="80"/>
      <c r="AC32" s="122">
        <f t="shared" si="8"/>
        <v>0</v>
      </c>
      <c r="AD32" s="79"/>
      <c r="AE32" s="80"/>
      <c r="AF32" s="122">
        <f t="shared" si="9"/>
        <v>0</v>
      </c>
    </row>
    <row r="33" spans="3:32" x14ac:dyDescent="0.35">
      <c r="C33" s="79"/>
      <c r="D33" s="80"/>
      <c r="E33" s="122">
        <f t="shared" si="0"/>
        <v>0</v>
      </c>
      <c r="F33" s="79"/>
      <c r="G33" s="80"/>
      <c r="H33" s="122">
        <f t="shared" si="1"/>
        <v>0</v>
      </c>
      <c r="I33" s="79"/>
      <c r="J33" s="80"/>
      <c r="K33" s="122">
        <f t="shared" si="2"/>
        <v>0</v>
      </c>
      <c r="L33" s="79"/>
      <c r="M33" s="80"/>
      <c r="N33" s="122">
        <f t="shared" si="3"/>
        <v>0</v>
      </c>
      <c r="O33" s="79"/>
      <c r="P33" s="80"/>
      <c r="Q33" s="122">
        <f t="shared" si="4"/>
        <v>0</v>
      </c>
      <c r="R33" s="79"/>
      <c r="S33" s="80"/>
      <c r="T33" s="122">
        <f t="shared" si="5"/>
        <v>0</v>
      </c>
      <c r="U33" s="79"/>
      <c r="V33" s="80"/>
      <c r="W33" s="122">
        <f t="shared" si="6"/>
        <v>0</v>
      </c>
      <c r="X33" s="79"/>
      <c r="Y33" s="80"/>
      <c r="Z33" s="122">
        <f t="shared" si="7"/>
        <v>0</v>
      </c>
      <c r="AA33" s="79"/>
      <c r="AB33" s="80"/>
      <c r="AC33" s="122">
        <f t="shared" si="8"/>
        <v>0</v>
      </c>
      <c r="AD33" s="79"/>
      <c r="AE33" s="80"/>
      <c r="AF33" s="122">
        <f t="shared" si="9"/>
        <v>0</v>
      </c>
    </row>
    <row r="34" spans="3:32" x14ac:dyDescent="0.35">
      <c r="C34" s="79"/>
      <c r="D34" s="80"/>
      <c r="E34" s="122">
        <f t="shared" si="0"/>
        <v>0</v>
      </c>
      <c r="F34" s="79"/>
      <c r="G34" s="80"/>
      <c r="H34" s="122">
        <f t="shared" si="1"/>
        <v>0</v>
      </c>
      <c r="I34" s="79"/>
      <c r="J34" s="80"/>
      <c r="K34" s="122">
        <f t="shared" si="2"/>
        <v>0</v>
      </c>
      <c r="L34" s="79"/>
      <c r="M34" s="80"/>
      <c r="N34" s="122">
        <f t="shared" si="3"/>
        <v>0</v>
      </c>
      <c r="O34" s="79"/>
      <c r="P34" s="80"/>
      <c r="Q34" s="122">
        <f t="shared" si="4"/>
        <v>0</v>
      </c>
      <c r="R34" s="79"/>
      <c r="S34" s="80"/>
      <c r="T34" s="122">
        <f t="shared" si="5"/>
        <v>0</v>
      </c>
      <c r="U34" s="79"/>
      <c r="V34" s="80"/>
      <c r="W34" s="122">
        <f t="shared" si="6"/>
        <v>0</v>
      </c>
      <c r="X34" s="79"/>
      <c r="Y34" s="80"/>
      <c r="Z34" s="122">
        <f t="shared" si="7"/>
        <v>0</v>
      </c>
      <c r="AA34" s="79"/>
      <c r="AB34" s="80"/>
      <c r="AC34" s="122">
        <f t="shared" si="8"/>
        <v>0</v>
      </c>
      <c r="AD34" s="79"/>
      <c r="AE34" s="80"/>
      <c r="AF34" s="122">
        <f t="shared" si="9"/>
        <v>0</v>
      </c>
    </row>
    <row r="35" spans="3:32" x14ac:dyDescent="0.35">
      <c r="C35" s="79"/>
      <c r="D35" s="80"/>
      <c r="E35" s="122">
        <f t="shared" si="0"/>
        <v>0</v>
      </c>
      <c r="F35" s="79"/>
      <c r="G35" s="80"/>
      <c r="H35" s="122">
        <f t="shared" si="1"/>
        <v>0</v>
      </c>
      <c r="I35" s="79"/>
      <c r="J35" s="80"/>
      <c r="K35" s="122">
        <f t="shared" si="2"/>
        <v>0</v>
      </c>
      <c r="L35" s="79"/>
      <c r="M35" s="80"/>
      <c r="N35" s="122">
        <f t="shared" si="3"/>
        <v>0</v>
      </c>
      <c r="O35" s="79"/>
      <c r="P35" s="80"/>
      <c r="Q35" s="122">
        <f t="shared" si="4"/>
        <v>0</v>
      </c>
      <c r="R35" s="79"/>
      <c r="S35" s="80"/>
      <c r="T35" s="122">
        <f t="shared" si="5"/>
        <v>0</v>
      </c>
      <c r="U35" s="79"/>
      <c r="V35" s="80"/>
      <c r="W35" s="122">
        <f t="shared" si="6"/>
        <v>0</v>
      </c>
      <c r="X35" s="79"/>
      <c r="Y35" s="80"/>
      <c r="Z35" s="122">
        <f t="shared" si="7"/>
        <v>0</v>
      </c>
      <c r="AA35" s="79"/>
      <c r="AB35" s="80"/>
      <c r="AC35" s="122">
        <f t="shared" si="8"/>
        <v>0</v>
      </c>
      <c r="AD35" s="79"/>
      <c r="AE35" s="80"/>
      <c r="AF35" s="122">
        <f t="shared" si="9"/>
        <v>0</v>
      </c>
    </row>
    <row r="36" spans="3:32" ht="15" thickBot="1" x14ac:dyDescent="0.4">
      <c r="C36" s="84"/>
      <c r="D36" s="85"/>
      <c r="E36" s="123">
        <f t="shared" si="0"/>
        <v>0</v>
      </c>
      <c r="F36" s="84"/>
      <c r="G36" s="85"/>
      <c r="H36" s="123">
        <f t="shared" si="1"/>
        <v>0</v>
      </c>
      <c r="I36" s="84"/>
      <c r="J36" s="85"/>
      <c r="K36" s="123">
        <f t="shared" si="2"/>
        <v>0</v>
      </c>
      <c r="L36" s="84"/>
      <c r="M36" s="85"/>
      <c r="N36" s="123">
        <f t="shared" si="3"/>
        <v>0</v>
      </c>
      <c r="O36" s="84"/>
      <c r="P36" s="85"/>
      <c r="Q36" s="123">
        <f t="shared" si="4"/>
        <v>0</v>
      </c>
      <c r="R36" s="84"/>
      <c r="S36" s="85"/>
      <c r="T36" s="123">
        <f t="shared" si="5"/>
        <v>0</v>
      </c>
      <c r="U36" s="84"/>
      <c r="V36" s="85"/>
      <c r="W36" s="123">
        <f t="shared" si="6"/>
        <v>0</v>
      </c>
      <c r="X36" s="84"/>
      <c r="Y36" s="85"/>
      <c r="Z36" s="123">
        <f t="shared" si="7"/>
        <v>0</v>
      </c>
      <c r="AA36" s="84"/>
      <c r="AB36" s="85"/>
      <c r="AC36" s="123">
        <f t="shared" si="8"/>
        <v>0</v>
      </c>
      <c r="AD36" s="84"/>
      <c r="AE36" s="85"/>
      <c r="AF36" s="123">
        <f t="shared" si="9"/>
        <v>0</v>
      </c>
    </row>
    <row r="37" spans="3:32" ht="15" thickBot="1" x14ac:dyDescent="0.4">
      <c r="C37" s="45"/>
      <c r="D37" s="48" t="s">
        <v>318</v>
      </c>
      <c r="E37" s="49">
        <f>SUM(E17:E36)</f>
        <v>56</v>
      </c>
      <c r="F37" s="45"/>
      <c r="G37" s="48" t="s">
        <v>318</v>
      </c>
      <c r="H37" s="49">
        <f>SUM(H17:H36)</f>
        <v>0</v>
      </c>
      <c r="I37" s="45"/>
      <c r="J37" s="48" t="s">
        <v>318</v>
      </c>
      <c r="K37" s="49">
        <f>SUM(K17:K36)</f>
        <v>0</v>
      </c>
      <c r="L37" s="45"/>
      <c r="M37" s="48" t="s">
        <v>318</v>
      </c>
      <c r="N37" s="49">
        <f>SUM(N17:N36)</f>
        <v>0</v>
      </c>
      <c r="O37" s="45"/>
      <c r="P37" s="48" t="s">
        <v>318</v>
      </c>
      <c r="Q37" s="49">
        <f>SUM(Q17:Q36)</f>
        <v>0</v>
      </c>
      <c r="R37" s="45"/>
      <c r="S37" s="48" t="s">
        <v>318</v>
      </c>
      <c r="T37" s="49">
        <f>SUM(T17:T36)</f>
        <v>0</v>
      </c>
      <c r="U37" s="45"/>
      <c r="V37" s="48" t="s">
        <v>318</v>
      </c>
      <c r="W37" s="49">
        <f>SUM(W17:W36)</f>
        <v>0</v>
      </c>
      <c r="X37" s="45"/>
      <c r="Y37" s="48" t="s">
        <v>318</v>
      </c>
      <c r="Z37" s="49">
        <f>SUM(Z17:Z36)</f>
        <v>0</v>
      </c>
      <c r="AA37" s="45"/>
      <c r="AB37" s="48" t="s">
        <v>318</v>
      </c>
      <c r="AC37" s="49">
        <f>SUM(AC17:AC36)</f>
        <v>0</v>
      </c>
      <c r="AD37" s="45"/>
      <c r="AE37" s="48" t="s">
        <v>318</v>
      </c>
      <c r="AF37" s="49">
        <f>SUM(AF17:AF36)</f>
        <v>0</v>
      </c>
    </row>
    <row r="38" spans="3:32" ht="14.5" customHeight="1" x14ac:dyDescent="0.35">
      <c r="C38" s="43" t="s">
        <v>307</v>
      </c>
      <c r="D38" s="86"/>
      <c r="E38" s="87"/>
      <c r="F38" s="43" t="s">
        <v>307</v>
      </c>
      <c r="G38" s="86"/>
      <c r="H38" s="87"/>
      <c r="I38" s="43" t="s">
        <v>307</v>
      </c>
      <c r="J38" s="86"/>
      <c r="K38" s="87"/>
      <c r="L38" s="43" t="s">
        <v>307</v>
      </c>
      <c r="M38" s="86"/>
      <c r="N38" s="87"/>
      <c r="O38" s="43" t="s">
        <v>307</v>
      </c>
      <c r="P38" s="86"/>
      <c r="Q38" s="87"/>
      <c r="R38" s="43" t="s">
        <v>307</v>
      </c>
      <c r="S38" s="86"/>
      <c r="T38" s="87"/>
      <c r="U38" s="43" t="s">
        <v>307</v>
      </c>
      <c r="V38" s="86"/>
      <c r="W38" s="87"/>
      <c r="X38" s="43" t="s">
        <v>307</v>
      </c>
      <c r="Y38" s="86"/>
      <c r="Z38" s="87"/>
      <c r="AA38" s="43" t="s">
        <v>307</v>
      </c>
      <c r="AB38" s="86"/>
      <c r="AC38" s="87"/>
      <c r="AD38" s="43" t="s">
        <v>307</v>
      </c>
      <c r="AE38" s="86"/>
      <c r="AF38" s="87"/>
    </row>
    <row r="39" spans="3:32" x14ac:dyDescent="0.35">
      <c r="D39" s="88"/>
      <c r="E39" s="89"/>
      <c r="G39" s="88"/>
      <c r="H39" s="89"/>
      <c r="I39"/>
      <c r="J39" s="88"/>
      <c r="K39" s="89"/>
      <c r="L39"/>
      <c r="M39" s="88"/>
      <c r="N39" s="89"/>
      <c r="O39"/>
      <c r="P39" s="88"/>
      <c r="Q39" s="89"/>
      <c r="R39"/>
      <c r="S39" s="88"/>
      <c r="T39" s="89"/>
      <c r="U39"/>
      <c r="V39" s="88"/>
      <c r="W39" s="89"/>
      <c r="X39"/>
      <c r="Y39" s="88"/>
      <c r="Z39" s="89"/>
      <c r="AA39"/>
      <c r="AB39" s="88"/>
      <c r="AC39" s="89"/>
      <c r="AD39"/>
      <c r="AE39" s="88"/>
      <c r="AF39" s="89"/>
    </row>
    <row r="40" spans="3:32" x14ac:dyDescent="0.35">
      <c r="C40" s="65" t="s">
        <v>333</v>
      </c>
      <c r="D40" s="88"/>
      <c r="E40" s="89"/>
      <c r="F40" s="65" t="s">
        <v>333</v>
      </c>
      <c r="G40" s="88"/>
      <c r="H40" s="89"/>
      <c r="I40" s="65" t="s">
        <v>333</v>
      </c>
      <c r="J40" s="88"/>
      <c r="K40" s="89"/>
      <c r="L40" s="65" t="s">
        <v>333</v>
      </c>
      <c r="M40" s="88"/>
      <c r="N40" s="89"/>
      <c r="O40" s="65" t="s">
        <v>333</v>
      </c>
      <c r="P40" s="88"/>
      <c r="Q40" s="89"/>
      <c r="R40" s="65" t="s">
        <v>333</v>
      </c>
      <c r="S40" s="88"/>
      <c r="T40" s="89"/>
      <c r="U40" s="65" t="s">
        <v>333</v>
      </c>
      <c r="V40" s="88"/>
      <c r="W40" s="89"/>
      <c r="X40" s="65" t="s">
        <v>333</v>
      </c>
      <c r="Y40" s="88"/>
      <c r="Z40" s="89"/>
      <c r="AA40" s="65" t="s">
        <v>333</v>
      </c>
      <c r="AB40" s="88"/>
      <c r="AC40" s="89"/>
      <c r="AD40" s="65" t="s">
        <v>333</v>
      </c>
      <c r="AE40" s="88"/>
      <c r="AF40" s="89"/>
    </row>
    <row r="41" spans="3:32" ht="15" thickBot="1" x14ac:dyDescent="0.4">
      <c r="C41" s="64"/>
      <c r="D41" s="90"/>
      <c r="E41" s="91"/>
      <c r="F41" s="64"/>
      <c r="G41" s="90"/>
      <c r="H41" s="91"/>
      <c r="I41" s="64"/>
      <c r="J41" s="90"/>
      <c r="K41" s="91"/>
      <c r="L41" s="64"/>
      <c r="M41" s="90"/>
      <c r="N41" s="91"/>
      <c r="O41" s="64"/>
      <c r="P41" s="90"/>
      <c r="Q41" s="91"/>
      <c r="R41" s="64"/>
      <c r="S41" s="90"/>
      <c r="T41" s="91"/>
      <c r="U41" s="64"/>
      <c r="V41" s="90"/>
      <c r="W41" s="91"/>
      <c r="X41" s="64"/>
      <c r="Y41" s="90"/>
      <c r="Z41" s="91"/>
      <c r="AA41" s="64"/>
      <c r="AB41" s="90"/>
      <c r="AC41" s="91"/>
      <c r="AD41" s="64"/>
      <c r="AE41" s="90"/>
      <c r="AF41" s="91"/>
    </row>
    <row r="42" spans="3:32" x14ac:dyDescent="0.35">
      <c r="C42" s="44" t="s">
        <v>386</v>
      </c>
      <c r="F42" s="44" t="s">
        <v>386</v>
      </c>
      <c r="I42" s="44" t="s">
        <v>386</v>
      </c>
      <c r="K42"/>
      <c r="L42" s="44" t="s">
        <v>386</v>
      </c>
      <c r="N42"/>
      <c r="O42" s="44" t="s">
        <v>386</v>
      </c>
      <c r="Q42"/>
      <c r="R42" s="44" t="s">
        <v>386</v>
      </c>
      <c r="T42"/>
      <c r="U42" s="44" t="s">
        <v>386</v>
      </c>
      <c r="W42"/>
      <c r="X42" s="44" t="s">
        <v>386</v>
      </c>
      <c r="Z42"/>
      <c r="AA42" s="44" t="s">
        <v>386</v>
      </c>
      <c r="AC42"/>
      <c r="AD42" s="44" t="s">
        <v>386</v>
      </c>
      <c r="AF42"/>
    </row>
    <row r="43" spans="3:32" x14ac:dyDescent="0.35">
      <c r="C43" s="38"/>
      <c r="E43" s="40"/>
      <c r="F43" s="38"/>
      <c r="H43" s="40"/>
      <c r="I43" s="38"/>
      <c r="K43" s="40"/>
      <c r="L43" s="38"/>
      <c r="N43" s="40"/>
      <c r="O43" s="38"/>
      <c r="Q43" s="40"/>
      <c r="R43" s="38"/>
      <c r="T43" s="40"/>
      <c r="U43" s="38"/>
      <c r="W43" s="40"/>
      <c r="X43" s="38"/>
      <c r="Z43" s="40"/>
      <c r="AA43" s="38"/>
      <c r="AC43" s="40"/>
      <c r="AD43" s="38"/>
      <c r="AF43" s="40"/>
    </row>
    <row r="44" spans="3:32" x14ac:dyDescent="0.35">
      <c r="C44" s="38"/>
      <c r="E44" s="40"/>
      <c r="F44" s="38"/>
      <c r="H44" s="40"/>
      <c r="I44" s="38"/>
      <c r="K44" s="40"/>
      <c r="L44" s="38"/>
      <c r="N44" s="40"/>
      <c r="O44" s="38"/>
      <c r="Q44" s="40"/>
      <c r="R44" s="38"/>
      <c r="T44" s="40"/>
      <c r="U44" s="38"/>
      <c r="W44" s="40"/>
      <c r="X44" s="38"/>
      <c r="Z44" s="40"/>
      <c r="AA44" s="38"/>
      <c r="AC44" s="40"/>
      <c r="AD44" s="38"/>
      <c r="AF44" s="40"/>
    </row>
    <row r="45" spans="3:32" x14ac:dyDescent="0.35">
      <c r="C45" s="38"/>
      <c r="E45" s="40"/>
      <c r="F45" s="38"/>
      <c r="H45" s="40"/>
      <c r="I45" s="38"/>
      <c r="K45" s="40"/>
      <c r="L45" s="38"/>
      <c r="N45" s="40"/>
      <c r="O45" s="38"/>
      <c r="Q45" s="40"/>
      <c r="R45" s="38"/>
      <c r="T45" s="40"/>
      <c r="U45" s="38"/>
      <c r="W45" s="40"/>
      <c r="X45" s="38"/>
      <c r="Z45" s="40"/>
      <c r="AA45" s="38"/>
      <c r="AC45" s="40"/>
      <c r="AD45" s="38"/>
      <c r="AF45" s="40"/>
    </row>
    <row r="46" spans="3:32" ht="15" thickBot="1" x14ac:dyDescent="0.4">
      <c r="C46" s="39"/>
      <c r="D46" s="41"/>
      <c r="E46" s="42"/>
      <c r="F46" s="39"/>
      <c r="G46" s="41"/>
      <c r="H46" s="42"/>
      <c r="I46" s="39"/>
      <c r="J46" s="41"/>
      <c r="K46" s="42"/>
      <c r="L46" s="39"/>
      <c r="M46" s="41"/>
      <c r="N46" s="42"/>
      <c r="O46" s="39"/>
      <c r="P46" s="41"/>
      <c r="Q46" s="42"/>
      <c r="R46" s="39"/>
      <c r="S46" s="41"/>
      <c r="T46" s="42"/>
      <c r="U46" s="39"/>
      <c r="V46" s="41"/>
      <c r="W46" s="42"/>
      <c r="X46" s="39"/>
      <c r="Y46" s="41"/>
      <c r="Z46" s="42"/>
      <c r="AA46" s="39"/>
      <c r="AB46" s="41"/>
      <c r="AC46" s="42"/>
      <c r="AD46" s="39"/>
      <c r="AE46" s="41"/>
      <c r="AF46" s="42"/>
    </row>
    <row r="47" spans="3:32" ht="54" customHeight="1" x14ac:dyDescent="0.35">
      <c r="C47" s="92"/>
      <c r="D47" s="92"/>
      <c r="E47" s="92"/>
    </row>
  </sheetData>
  <mergeCells count="240">
    <mergeCell ref="V38:W41"/>
    <mergeCell ref="Y38:Z41"/>
    <mergeCell ref="AB38:AC41"/>
    <mergeCell ref="AE38:AF41"/>
    <mergeCell ref="C47:E47"/>
    <mergeCell ref="U36:V36"/>
    <mergeCell ref="X36:Y36"/>
    <mergeCell ref="AA36:AB36"/>
    <mergeCell ref="AD36:AE36"/>
    <mergeCell ref="D38:E41"/>
    <mergeCell ref="G38:H41"/>
    <mergeCell ref="J38:K41"/>
    <mergeCell ref="M38:N41"/>
    <mergeCell ref="P38:Q41"/>
    <mergeCell ref="S38:T41"/>
    <mergeCell ref="U35:V35"/>
    <mergeCell ref="X35:Y35"/>
    <mergeCell ref="AA35:AB35"/>
    <mergeCell ref="AD35:AE35"/>
    <mergeCell ref="C36:D36"/>
    <mergeCell ref="F36:G36"/>
    <mergeCell ref="I36:J36"/>
    <mergeCell ref="L36:M36"/>
    <mergeCell ref="O36:P36"/>
    <mergeCell ref="R36:S36"/>
    <mergeCell ref="U34:V34"/>
    <mergeCell ref="X34:Y34"/>
    <mergeCell ref="AA34:AB34"/>
    <mergeCell ref="AD34:AE34"/>
    <mergeCell ref="C35:D35"/>
    <mergeCell ref="F35:G35"/>
    <mergeCell ref="I35:J35"/>
    <mergeCell ref="L35:M35"/>
    <mergeCell ref="O35:P35"/>
    <mergeCell ref="R35:S35"/>
    <mergeCell ref="U33:V33"/>
    <mergeCell ref="X33:Y33"/>
    <mergeCell ref="AA33:AB33"/>
    <mergeCell ref="AD33:AE33"/>
    <mergeCell ref="C34:D34"/>
    <mergeCell ref="F34:G34"/>
    <mergeCell ref="I34:J34"/>
    <mergeCell ref="L34:M34"/>
    <mergeCell ref="O34:P34"/>
    <mergeCell ref="R34:S34"/>
    <mergeCell ref="U32:V32"/>
    <mergeCell ref="X32:Y32"/>
    <mergeCell ref="AA32:AB32"/>
    <mergeCell ref="AD32:AE32"/>
    <mergeCell ref="C33:D33"/>
    <mergeCell ref="F33:G33"/>
    <mergeCell ref="I33:J33"/>
    <mergeCell ref="L33:M33"/>
    <mergeCell ref="O33:P33"/>
    <mergeCell ref="R33:S33"/>
    <mergeCell ref="U30:V30"/>
    <mergeCell ref="X30:Y30"/>
    <mergeCell ref="AA30:AB30"/>
    <mergeCell ref="AD30:AE30"/>
    <mergeCell ref="C32:D32"/>
    <mergeCell ref="F32:G32"/>
    <mergeCell ref="I32:J32"/>
    <mergeCell ref="L32:M32"/>
    <mergeCell ref="O32:P32"/>
    <mergeCell ref="R32:S32"/>
    <mergeCell ref="U29:V29"/>
    <mergeCell ref="X29:Y29"/>
    <mergeCell ref="AA29:AB29"/>
    <mergeCell ref="AD29:AE29"/>
    <mergeCell ref="C30:D30"/>
    <mergeCell ref="F30:G30"/>
    <mergeCell ref="I30:J30"/>
    <mergeCell ref="L30:M30"/>
    <mergeCell ref="O30:P30"/>
    <mergeCell ref="R30:S30"/>
    <mergeCell ref="U28:V28"/>
    <mergeCell ref="X28:Y28"/>
    <mergeCell ref="AA28:AB28"/>
    <mergeCell ref="AD28:AE28"/>
    <mergeCell ref="C29:D29"/>
    <mergeCell ref="F29:G29"/>
    <mergeCell ref="I29:J29"/>
    <mergeCell ref="L29:M29"/>
    <mergeCell ref="O29:P29"/>
    <mergeCell ref="R29:S29"/>
    <mergeCell ref="U27:V27"/>
    <mergeCell ref="X27:Y27"/>
    <mergeCell ref="AA27:AB27"/>
    <mergeCell ref="AD27:AE27"/>
    <mergeCell ref="C28:D28"/>
    <mergeCell ref="F28:G28"/>
    <mergeCell ref="I28:J28"/>
    <mergeCell ref="L28:M28"/>
    <mergeCell ref="O28:P28"/>
    <mergeCell ref="R28:S28"/>
    <mergeCell ref="U26:V26"/>
    <mergeCell ref="X26:Y26"/>
    <mergeCell ref="AA26:AB26"/>
    <mergeCell ref="AD26:AE26"/>
    <mergeCell ref="C27:D27"/>
    <mergeCell ref="F27:G27"/>
    <mergeCell ref="I27:J27"/>
    <mergeCell ref="L27:M27"/>
    <mergeCell ref="O27:P27"/>
    <mergeCell ref="R27:S27"/>
    <mergeCell ref="U25:V25"/>
    <mergeCell ref="X25:Y25"/>
    <mergeCell ref="AA25:AB25"/>
    <mergeCell ref="AD25:AE25"/>
    <mergeCell ref="C26:D26"/>
    <mergeCell ref="F26:G26"/>
    <mergeCell ref="I26:J26"/>
    <mergeCell ref="L26:M26"/>
    <mergeCell ref="O26:P26"/>
    <mergeCell ref="R26:S26"/>
    <mergeCell ref="U24:V24"/>
    <mergeCell ref="X24:Y24"/>
    <mergeCell ref="AA24:AB24"/>
    <mergeCell ref="AD24:AE24"/>
    <mergeCell ref="C25:D25"/>
    <mergeCell ref="F25:G25"/>
    <mergeCell ref="I25:J25"/>
    <mergeCell ref="L25:M25"/>
    <mergeCell ref="O25:P25"/>
    <mergeCell ref="R25:S25"/>
    <mergeCell ref="U23:V23"/>
    <mergeCell ref="X23:Y23"/>
    <mergeCell ref="AA23:AB23"/>
    <mergeCell ref="AD23:AE23"/>
    <mergeCell ref="C24:D24"/>
    <mergeCell ref="F24:G24"/>
    <mergeCell ref="I24:J24"/>
    <mergeCell ref="L24:M24"/>
    <mergeCell ref="O24:P24"/>
    <mergeCell ref="R24:S24"/>
    <mergeCell ref="U22:V22"/>
    <mergeCell ref="X22:Y22"/>
    <mergeCell ref="AA22:AB22"/>
    <mergeCell ref="AD22:AE22"/>
    <mergeCell ref="C23:D23"/>
    <mergeCell ref="F23:G23"/>
    <mergeCell ref="I23:J23"/>
    <mergeCell ref="L23:M23"/>
    <mergeCell ref="O23:P23"/>
    <mergeCell ref="R23:S23"/>
    <mergeCell ref="U21:V21"/>
    <mergeCell ref="X21:Y21"/>
    <mergeCell ref="AA21:AB21"/>
    <mergeCell ref="AD21:AE21"/>
    <mergeCell ref="F22:G22"/>
    <mergeCell ref="I22:J22"/>
    <mergeCell ref="L22:M22"/>
    <mergeCell ref="O22:P22"/>
    <mergeCell ref="R22:S22"/>
    <mergeCell ref="U20:V20"/>
    <mergeCell ref="X20:Y20"/>
    <mergeCell ref="AA20:AB20"/>
    <mergeCell ref="AD20:AE20"/>
    <mergeCell ref="C21:D21"/>
    <mergeCell ref="F21:G21"/>
    <mergeCell ref="I21:J21"/>
    <mergeCell ref="L21:M21"/>
    <mergeCell ref="O21:P21"/>
    <mergeCell ref="R21:S21"/>
    <mergeCell ref="U19:V19"/>
    <mergeCell ref="X19:Y19"/>
    <mergeCell ref="AA19:AB19"/>
    <mergeCell ref="AD19:AE19"/>
    <mergeCell ref="C20:D20"/>
    <mergeCell ref="F20:G20"/>
    <mergeCell ref="I20:J20"/>
    <mergeCell ref="L20:M20"/>
    <mergeCell ref="O20:P20"/>
    <mergeCell ref="R20:S20"/>
    <mergeCell ref="U18:V18"/>
    <mergeCell ref="X18:Y18"/>
    <mergeCell ref="AA18:AB18"/>
    <mergeCell ref="AD18:AE18"/>
    <mergeCell ref="C19:D19"/>
    <mergeCell ref="F19:G19"/>
    <mergeCell ref="I19:J19"/>
    <mergeCell ref="L19:M19"/>
    <mergeCell ref="O19:P19"/>
    <mergeCell ref="R19:S19"/>
    <mergeCell ref="U17:V17"/>
    <mergeCell ref="X17:Y17"/>
    <mergeCell ref="AA17:AB17"/>
    <mergeCell ref="AD17:AE17"/>
    <mergeCell ref="C18:D18"/>
    <mergeCell ref="F18:G18"/>
    <mergeCell ref="I18:J18"/>
    <mergeCell ref="L18:M18"/>
    <mergeCell ref="O18:P18"/>
    <mergeCell ref="R18:S18"/>
    <mergeCell ref="U16:V16"/>
    <mergeCell ref="X16:Y16"/>
    <mergeCell ref="AA16:AB16"/>
    <mergeCell ref="AD16:AE16"/>
    <mergeCell ref="C17:D17"/>
    <mergeCell ref="F17:G17"/>
    <mergeCell ref="I17:J17"/>
    <mergeCell ref="L17:M17"/>
    <mergeCell ref="O17:P17"/>
    <mergeCell ref="R17:S17"/>
    <mergeCell ref="V3:W3"/>
    <mergeCell ref="Y3:Z3"/>
    <mergeCell ref="AB3:AC3"/>
    <mergeCell ref="AE3:AF3"/>
    <mergeCell ref="C16:D16"/>
    <mergeCell ref="F16:G16"/>
    <mergeCell ref="I16:J16"/>
    <mergeCell ref="L16:M16"/>
    <mergeCell ref="O16:P16"/>
    <mergeCell ref="R16:S16"/>
    <mergeCell ref="V2:W2"/>
    <mergeCell ref="Y2:Z2"/>
    <mergeCell ref="AB2:AC2"/>
    <mergeCell ref="AE2:AF2"/>
    <mergeCell ref="D3:E3"/>
    <mergeCell ref="G3:H3"/>
    <mergeCell ref="J3:K3"/>
    <mergeCell ref="M3:N3"/>
    <mergeCell ref="P3:Q3"/>
    <mergeCell ref="S3:T3"/>
    <mergeCell ref="V1:W1"/>
    <mergeCell ref="Y1:Z1"/>
    <mergeCell ref="AB1:AC1"/>
    <mergeCell ref="AE1:AF1"/>
    <mergeCell ref="D2:E2"/>
    <mergeCell ref="G2:H2"/>
    <mergeCell ref="J2:K2"/>
    <mergeCell ref="M2:N2"/>
    <mergeCell ref="P2:Q2"/>
    <mergeCell ref="S2:T2"/>
    <mergeCell ref="D1:E1"/>
    <mergeCell ref="G1:H1"/>
    <mergeCell ref="J1:K1"/>
    <mergeCell ref="M1:N1"/>
    <mergeCell ref="P1:Q1"/>
    <mergeCell ref="S1:T1"/>
  </mergeCells>
  <conditionalFormatting sqref="E17:E36">
    <cfRule type="containsBlanks" dxfId="9" priority="10">
      <formula>LEN(TRIM(E17))=0</formula>
    </cfRule>
  </conditionalFormatting>
  <conditionalFormatting sqref="H17:H36">
    <cfRule type="containsBlanks" dxfId="8" priority="9">
      <formula>LEN(TRIM(H17))=0</formula>
    </cfRule>
  </conditionalFormatting>
  <conditionalFormatting sqref="K17:K36">
    <cfRule type="containsBlanks" dxfId="7" priority="8">
      <formula>LEN(TRIM(K17))=0</formula>
    </cfRule>
  </conditionalFormatting>
  <conditionalFormatting sqref="N17:N36">
    <cfRule type="containsBlanks" dxfId="6" priority="7">
      <formula>LEN(TRIM(N17))=0</formula>
    </cfRule>
  </conditionalFormatting>
  <conditionalFormatting sqref="Q17:Q36">
    <cfRule type="containsBlanks" dxfId="5" priority="6">
      <formula>LEN(TRIM(Q17))=0</formula>
    </cfRule>
  </conditionalFormatting>
  <conditionalFormatting sqref="T17:T36">
    <cfRule type="containsBlanks" dxfId="4" priority="5">
      <formula>LEN(TRIM(T17))=0</formula>
    </cfRule>
  </conditionalFormatting>
  <conditionalFormatting sqref="W17:W36">
    <cfRule type="containsBlanks" dxfId="3" priority="4">
      <formula>LEN(TRIM(W17))=0</formula>
    </cfRule>
  </conditionalFormatting>
  <conditionalFormatting sqref="Z17:Z36">
    <cfRule type="containsBlanks" dxfId="2" priority="3">
      <formula>LEN(TRIM(Z17))=0</formula>
    </cfRule>
  </conditionalFormatting>
  <conditionalFormatting sqref="AC17:AC36">
    <cfRule type="containsBlanks" dxfId="1" priority="2">
      <formula>LEN(TRIM(AC17))=0</formula>
    </cfRule>
  </conditionalFormatting>
  <conditionalFormatting sqref="AF17:AF36">
    <cfRule type="containsBlanks" dxfId="0" priority="1">
      <formula>LEN(TRIM(AF17))=0</formula>
    </cfRule>
  </conditionalFormatting>
  <dataValidations count="8">
    <dataValidation allowBlank="1" showInputMessage="1" showErrorMessage="1" promptTitle="Magnification Factor" prompt="Coma correctors, field flatteners, barlows, or reducers may influence focal length by some factor (e.g., 2.5x barlow, 0.7x reducer, 0.95x coma corrector)" sqref="D6 AB6 G6 J6 M6 P6 S6 V6 Y6 AE6" xr:uid="{1821F4C0-0703-45A6-8C38-C481EE655AAA}"/>
    <dataValidation allowBlank="1" showInputMessage="1" showErrorMessage="1" promptTitle="Filter Effects" prompt="If you have no filters, this should be 0_x000a_The presence of a filter alters the backspacing.  Likely values are between 0-2, tune as needed for your setup." sqref="D14 V14 Y14 AB14 G14 J14 M14 P14 S14 AE14" xr:uid="{92550783-1CF3-47C2-9724-2FD3EDA9F53C}"/>
    <dataValidation allowBlank="1" showInputMessage="1" showErrorMessage="1" promptTitle="Autopopulated" prompt="You can change this for each configuration, or change the value in column B where it will be applied to all configurations" sqref="D13 V13 Y13 AB13 G13 J13 M13 P13 S13 AE13" xr:uid="{0B23132A-3422-4AFA-AB3F-87F0AE2F9A00}"/>
    <dataValidation type="whole" allowBlank="1" showInputMessage="1" showErrorMessage="1" promptTitle="Camera Binning" prompt="1x1 binning is noted as 1_x000a_2x2 binning as 2, etc." sqref="D11 V11 Y11 AB11 G11 J11 M11 P11 S11 AE11" xr:uid="{8FA8541B-BB9E-4883-85B6-0BD81C8319A8}">
      <formula1>1</formula1>
      <formula2>5</formula2>
    </dataValidation>
    <dataValidation allowBlank="1" showInputMessage="1" showErrorMessage="1" promptTitle="Remaining Distance" prompt="Ideally this value should be around 0.0 mm" sqref="P15 M15 J15 G15 AB15 Y15 V15 S15 D15 AE15" xr:uid="{57D65229-31F0-4D57-B727-B24BF9318CB9}"/>
    <dataValidation allowBlank="1" showInputMessage="1" showErrorMessage="1" promptTitle="Linked Input" prompt="You can manually change each value, but values provided in Column B will autopopulate here" sqref="D4:D5 S4:S5 V4:V5 Y4:Y5 AB4:AB5 G4:G5 J4:J5 M4:M5 P4:P5 AE4:AE5" xr:uid="{2DD549E7-DCA7-4AEE-8343-62C0AEE9EBBC}"/>
    <dataValidation allowBlank="1" showInputMessage="1" showErrorMessage="1" promptTitle="Calculations" prompt="Do not edit" sqref="D7:D10 E15 W15 W7 Z15 Z7 AC15 AC7 H15 H7 K15 K7 N15 N7 Q15 Q7 T15 T7 E7 E9 E11 W9 W11 W13 V12 Z9 Z11 Z13 Y12 AC9 AC11 E13 D12 H9 H11 H13 G12 K9 K11 K13 J12 N9 N11 N13 M12 Q9 Q11 Q13 P12 T9 T11 T13 S12 AC13 AB12 G7:G10 J7:J10 M7:M10 P7:P10 S7:S10 V7:V10 Y7:Y10 AB7:AB10 AE7:AE10 AF15 AF7 AF9 AF11 AF13 AE12" xr:uid="{2893F427-F400-41B8-90EC-F505E66C3E86}"/>
    <dataValidation type="list" allowBlank="1" showInputMessage="1" showErrorMessage="1" sqref="X17:X36 AD17:AD36 AA17:AA36 F17:F36 O17:O36 I17:I36 L17:L36 R17:R36 U17:U36 C17:C36" xr:uid="{DA3A277D-8904-46D2-96E6-4D93E49634DF}">
      <formula1>Drop_Down_Name</formula1>
    </dataValidation>
  </dataValidations>
  <pageMargins left="0.7" right="0.7" top="0.75" bottom="0.75" header="0.3" footer="0.3"/>
  <pageSetup orientation="portrait" horizontalDpi="4294967295" verticalDpi="4294967295"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0943170-ECDA-4042-8D7F-ABD606F82C46}">
          <x14:formula1>
            <xm:f>'Camera Specs'!$A:$A</xm:f>
          </x14:formula1>
          <xm:sqref>N5 K5 E5 T5 W5 Q5 Z5 AC5 H5 AF5</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D9238-C4A2-4C69-9DDE-5C3F623BF0AB}">
  <dimension ref="A1:AF47"/>
  <sheetViews>
    <sheetView zoomScaleNormal="100" workbookViewId="0">
      <selection activeCell="C19" sqref="C19:D23"/>
    </sheetView>
    <sheetView workbookViewId="1"/>
  </sheetViews>
  <sheetFormatPr defaultRowHeight="14.5" x14ac:dyDescent="0.35"/>
  <cols>
    <col min="1" max="1" width="34.36328125" customWidth="1"/>
    <col min="2" max="2" width="22.453125" customWidth="1"/>
    <col min="3" max="3" width="34.08984375" customWidth="1"/>
    <col min="4" max="4" width="39.6328125" customWidth="1"/>
    <col min="5" max="5" width="16.81640625" customWidth="1"/>
    <col min="6" max="6" width="32" customWidth="1"/>
    <col min="7" max="7" width="36.453125" customWidth="1"/>
    <col min="8" max="8" width="16.6328125" customWidth="1"/>
    <col min="9" max="9" width="32" style="7" customWidth="1"/>
    <col min="10" max="10" width="45.54296875" customWidth="1"/>
    <col min="11" max="11" width="16" style="8" customWidth="1"/>
    <col min="12" max="12" width="32" style="7" customWidth="1"/>
    <col min="13" max="13" width="45.54296875" customWidth="1"/>
    <col min="14" max="14" width="15.6328125" style="8" customWidth="1"/>
    <col min="15" max="15" width="32" style="7" customWidth="1"/>
    <col min="16" max="16" width="45.54296875" customWidth="1"/>
    <col min="17" max="17" width="15.54296875" style="8" customWidth="1"/>
    <col min="18" max="18" width="32" style="7" customWidth="1"/>
    <col min="19" max="19" width="45.54296875" customWidth="1"/>
    <col min="20" max="20" width="17.36328125" style="8" customWidth="1"/>
    <col min="21" max="21" width="32" style="7" customWidth="1"/>
    <col min="22" max="22" width="45.54296875" customWidth="1"/>
    <col min="23" max="23" width="15.81640625" style="8" customWidth="1"/>
    <col min="24" max="24" width="32" style="7" customWidth="1"/>
    <col min="25" max="25" width="45.54296875" customWidth="1"/>
    <col min="26" max="26" width="15.90625" style="8" customWidth="1"/>
    <col min="27" max="27" width="32" style="7" customWidth="1"/>
    <col min="28" max="28" width="45.54296875" customWidth="1"/>
    <col min="29" max="29" width="16.36328125" style="8" customWidth="1"/>
    <col min="30" max="30" width="32" style="7" customWidth="1"/>
    <col min="31" max="31" width="45.54296875" customWidth="1"/>
    <col min="32" max="32" width="15.81640625" style="8" customWidth="1"/>
  </cols>
  <sheetData>
    <row r="1" spans="1:32" s="72" customFormat="1" ht="25" customHeight="1" x14ac:dyDescent="0.35">
      <c r="A1" s="72" t="s">
        <v>96</v>
      </c>
      <c r="C1" s="73" t="s">
        <v>0</v>
      </c>
      <c r="D1" s="93" t="s">
        <v>331</v>
      </c>
      <c r="E1" s="94"/>
      <c r="F1" s="73" t="s">
        <v>0</v>
      </c>
      <c r="G1" s="77"/>
      <c r="H1" s="78"/>
      <c r="I1" s="74" t="s">
        <v>0</v>
      </c>
      <c r="J1" s="77"/>
      <c r="K1" s="78"/>
      <c r="L1" s="74" t="s">
        <v>0</v>
      </c>
      <c r="M1" s="77"/>
      <c r="N1" s="78"/>
      <c r="O1" s="74" t="s">
        <v>0</v>
      </c>
      <c r="P1" s="77"/>
      <c r="Q1" s="78"/>
      <c r="R1" s="75" t="s">
        <v>0</v>
      </c>
      <c r="S1" s="77"/>
      <c r="T1" s="78"/>
      <c r="U1" s="75" t="s">
        <v>0</v>
      </c>
      <c r="V1" s="77"/>
      <c r="W1" s="78"/>
      <c r="X1" s="76" t="s">
        <v>0</v>
      </c>
      <c r="Y1" s="77"/>
      <c r="Z1" s="78"/>
      <c r="AA1" s="75" t="s">
        <v>0</v>
      </c>
      <c r="AB1" s="77"/>
      <c r="AC1" s="78"/>
      <c r="AD1" s="75" t="s">
        <v>0</v>
      </c>
      <c r="AE1" s="77"/>
      <c r="AF1" s="78"/>
    </row>
    <row r="2" spans="1:32" ht="15.5" x14ac:dyDescent="0.35">
      <c r="C2" s="55" t="s">
        <v>14</v>
      </c>
      <c r="D2" s="56" t="s">
        <v>330</v>
      </c>
      <c r="E2" s="54"/>
      <c r="F2" s="55" t="s">
        <v>14</v>
      </c>
      <c r="G2" s="56"/>
      <c r="H2" s="54"/>
      <c r="I2" s="55" t="s">
        <v>14</v>
      </c>
      <c r="J2" s="56"/>
      <c r="K2" s="54"/>
      <c r="L2" s="55" t="s">
        <v>14</v>
      </c>
      <c r="M2" s="56"/>
      <c r="N2" s="54"/>
      <c r="O2" s="55" t="s">
        <v>14</v>
      </c>
      <c r="P2" s="56"/>
      <c r="Q2" s="54"/>
      <c r="R2" s="55" t="s">
        <v>14</v>
      </c>
      <c r="S2" s="56"/>
      <c r="T2" s="54"/>
      <c r="U2" s="55" t="s">
        <v>14</v>
      </c>
      <c r="V2" s="56"/>
      <c r="W2" s="54"/>
      <c r="X2" s="55" t="s">
        <v>14</v>
      </c>
      <c r="Y2" s="56"/>
      <c r="Z2" s="54"/>
      <c r="AA2" s="55" t="s">
        <v>14</v>
      </c>
      <c r="AB2" s="56"/>
      <c r="AC2" s="54"/>
      <c r="AD2" s="55" t="s">
        <v>14</v>
      </c>
      <c r="AE2" s="56"/>
      <c r="AF2" s="54"/>
    </row>
    <row r="3" spans="1:32" ht="15.5" x14ac:dyDescent="0.35">
      <c r="A3" s="66" t="s">
        <v>354</v>
      </c>
      <c r="C3" s="55" t="s">
        <v>24</v>
      </c>
      <c r="D3" s="56" t="s">
        <v>329</v>
      </c>
      <c r="E3" s="54"/>
      <c r="F3" s="55" t="s">
        <v>24</v>
      </c>
      <c r="G3" s="56"/>
      <c r="H3" s="54"/>
      <c r="I3" s="55" t="s">
        <v>24</v>
      </c>
      <c r="J3" s="56"/>
      <c r="K3" s="54"/>
      <c r="L3" s="55" t="s">
        <v>24</v>
      </c>
      <c r="M3" s="56"/>
      <c r="N3" s="54"/>
      <c r="O3" s="55" t="s">
        <v>24</v>
      </c>
      <c r="P3" s="56"/>
      <c r="Q3" s="54"/>
      <c r="R3" s="55" t="s">
        <v>24</v>
      </c>
      <c r="S3" s="56"/>
      <c r="T3" s="54"/>
      <c r="U3" s="55" t="s">
        <v>24</v>
      </c>
      <c r="V3" s="56"/>
      <c r="W3" s="54"/>
      <c r="X3" s="55" t="s">
        <v>24</v>
      </c>
      <c r="Y3" s="56"/>
      <c r="Z3" s="54"/>
      <c r="AA3" s="55" t="s">
        <v>24</v>
      </c>
      <c r="AB3" s="56"/>
      <c r="AC3" s="54"/>
      <c r="AD3" s="55" t="s">
        <v>24</v>
      </c>
      <c r="AE3" s="56"/>
      <c r="AF3" s="54"/>
    </row>
    <row r="4" spans="1:32" ht="15.5" x14ac:dyDescent="0.35">
      <c r="A4" s="58" t="s">
        <v>323</v>
      </c>
      <c r="B4" s="57">
        <v>61</v>
      </c>
      <c r="C4" s="58" t="s">
        <v>323</v>
      </c>
      <c r="D4" s="57">
        <f>$B$4</f>
        <v>61</v>
      </c>
      <c r="E4" s="54"/>
      <c r="F4" s="58" t="s">
        <v>323</v>
      </c>
      <c r="G4" s="57">
        <f>$B$4</f>
        <v>61</v>
      </c>
      <c r="H4" s="54"/>
      <c r="I4" s="58" t="s">
        <v>315</v>
      </c>
      <c r="J4" s="57">
        <f>$B$4</f>
        <v>61</v>
      </c>
      <c r="K4" s="54"/>
      <c r="L4" s="58" t="s">
        <v>315</v>
      </c>
      <c r="M4" s="57">
        <f>$B$4</f>
        <v>61</v>
      </c>
      <c r="N4" s="54"/>
      <c r="O4" s="58" t="s">
        <v>315</v>
      </c>
      <c r="P4" s="57">
        <f>$B$4</f>
        <v>61</v>
      </c>
      <c r="Q4" s="54"/>
      <c r="R4" s="58" t="s">
        <v>315</v>
      </c>
      <c r="S4" s="57">
        <f>$B$4</f>
        <v>61</v>
      </c>
      <c r="T4" s="54"/>
      <c r="U4" s="58" t="s">
        <v>315</v>
      </c>
      <c r="V4" s="57">
        <f>$B$4</f>
        <v>61</v>
      </c>
      <c r="W4" s="54"/>
      <c r="X4" s="58" t="s">
        <v>315</v>
      </c>
      <c r="Y4" s="57">
        <f>$B$4</f>
        <v>61</v>
      </c>
      <c r="Z4" s="54"/>
      <c r="AA4" s="58" t="s">
        <v>315</v>
      </c>
      <c r="AB4" s="57">
        <f>$B$4</f>
        <v>61</v>
      </c>
      <c r="AC4" s="54"/>
      <c r="AD4" s="58" t="s">
        <v>315</v>
      </c>
      <c r="AE4" s="57">
        <f>$B$4</f>
        <v>61</v>
      </c>
      <c r="AF4" s="54"/>
    </row>
    <row r="5" spans="1:32" ht="15.5" x14ac:dyDescent="0.35">
      <c r="A5" s="55" t="s">
        <v>319</v>
      </c>
      <c r="B5" s="57">
        <v>280</v>
      </c>
      <c r="C5" s="55" t="s">
        <v>319</v>
      </c>
      <c r="D5" s="57">
        <f>$B$5</f>
        <v>280</v>
      </c>
      <c r="E5" s="54"/>
      <c r="F5" s="55" t="s">
        <v>319</v>
      </c>
      <c r="G5" s="57">
        <f>$B$5</f>
        <v>280</v>
      </c>
      <c r="H5" s="54"/>
      <c r="I5" s="55" t="s">
        <v>319</v>
      </c>
      <c r="J5" s="57">
        <f>$B$5</f>
        <v>280</v>
      </c>
      <c r="K5" s="54"/>
      <c r="L5" s="55" t="s">
        <v>319</v>
      </c>
      <c r="M5" s="57">
        <f>$B$5</f>
        <v>280</v>
      </c>
      <c r="N5" s="54"/>
      <c r="O5" s="55" t="s">
        <v>319</v>
      </c>
      <c r="P5" s="57">
        <f>$B$5</f>
        <v>280</v>
      </c>
      <c r="Q5" s="54"/>
      <c r="R5" s="55" t="s">
        <v>319</v>
      </c>
      <c r="S5" s="57">
        <f>$B$5</f>
        <v>280</v>
      </c>
      <c r="T5" s="54"/>
      <c r="U5" s="55" t="s">
        <v>319</v>
      </c>
      <c r="V5" s="57">
        <f>$B$5</f>
        <v>280</v>
      </c>
      <c r="W5" s="54"/>
      <c r="X5" s="55" t="s">
        <v>319</v>
      </c>
      <c r="Y5" s="57">
        <f>$B$5</f>
        <v>280</v>
      </c>
      <c r="Z5" s="54"/>
      <c r="AA5" s="55" t="s">
        <v>319</v>
      </c>
      <c r="AB5" s="57">
        <f>$B$5</f>
        <v>280</v>
      </c>
      <c r="AC5" s="54"/>
      <c r="AD5" s="55" t="s">
        <v>319</v>
      </c>
      <c r="AE5" s="57">
        <f>$B$5</f>
        <v>280</v>
      </c>
      <c r="AF5" s="54"/>
    </row>
    <row r="6" spans="1:32" ht="15.5" x14ac:dyDescent="0.35">
      <c r="A6" s="55" t="s">
        <v>369</v>
      </c>
      <c r="B6" s="57">
        <v>55</v>
      </c>
      <c r="C6" s="58" t="s">
        <v>321</v>
      </c>
      <c r="D6" s="57">
        <v>1</v>
      </c>
      <c r="E6" s="54"/>
      <c r="F6" s="58" t="s">
        <v>321</v>
      </c>
      <c r="G6" s="57">
        <v>1</v>
      </c>
      <c r="H6" s="54"/>
      <c r="I6" s="58" t="s">
        <v>321</v>
      </c>
      <c r="J6" s="57">
        <v>1</v>
      </c>
      <c r="K6" s="54"/>
      <c r="L6" s="58" t="s">
        <v>321</v>
      </c>
      <c r="M6" s="57">
        <v>1</v>
      </c>
      <c r="N6" s="54"/>
      <c r="O6" s="58" t="s">
        <v>321</v>
      </c>
      <c r="P6" s="57">
        <v>1</v>
      </c>
      <c r="Q6" s="54"/>
      <c r="R6" s="58" t="s">
        <v>321</v>
      </c>
      <c r="S6" s="57">
        <v>1</v>
      </c>
      <c r="T6" s="54"/>
      <c r="U6" s="58" t="s">
        <v>321</v>
      </c>
      <c r="V6" s="57">
        <v>1</v>
      </c>
      <c r="W6" s="54"/>
      <c r="X6" s="58" t="s">
        <v>321</v>
      </c>
      <c r="Y6" s="57">
        <v>1</v>
      </c>
      <c r="Z6" s="54"/>
      <c r="AA6" s="58" t="s">
        <v>321</v>
      </c>
      <c r="AB6" s="57">
        <v>1</v>
      </c>
      <c r="AC6" s="54"/>
      <c r="AD6" s="58" t="s">
        <v>321</v>
      </c>
      <c r="AE6" s="57">
        <v>1</v>
      </c>
      <c r="AF6" s="54"/>
    </row>
    <row r="7" spans="1:32" ht="15.5" x14ac:dyDescent="0.35">
      <c r="C7" s="58" t="s">
        <v>320</v>
      </c>
      <c r="D7" s="47">
        <f>D5*D6</f>
        <v>280</v>
      </c>
      <c r="E7" s="54"/>
      <c r="F7" s="58" t="s">
        <v>320</v>
      </c>
      <c r="G7" s="47">
        <f>G5*G6</f>
        <v>280</v>
      </c>
      <c r="H7" s="54"/>
      <c r="I7" s="58" t="s">
        <v>320</v>
      </c>
      <c r="J7" s="47">
        <f>J5*J6</f>
        <v>280</v>
      </c>
      <c r="K7" s="54"/>
      <c r="L7" s="58" t="s">
        <v>320</v>
      </c>
      <c r="M7" s="47">
        <f>M5*M6</f>
        <v>280</v>
      </c>
      <c r="N7" s="54"/>
      <c r="O7" s="58" t="s">
        <v>320</v>
      </c>
      <c r="P7" s="47">
        <f>P5*P6</f>
        <v>280</v>
      </c>
      <c r="Q7" s="54"/>
      <c r="R7" s="58" t="s">
        <v>320</v>
      </c>
      <c r="S7" s="47">
        <f>S5*S6</f>
        <v>280</v>
      </c>
      <c r="T7" s="54"/>
      <c r="U7" s="58" t="s">
        <v>320</v>
      </c>
      <c r="V7" s="47">
        <f>V5*V6</f>
        <v>280</v>
      </c>
      <c r="W7" s="54"/>
      <c r="X7" s="58" t="s">
        <v>320</v>
      </c>
      <c r="Y7" s="47">
        <f>Y5*Y6</f>
        <v>280</v>
      </c>
      <c r="Z7" s="54"/>
      <c r="AA7" s="58" t="s">
        <v>320</v>
      </c>
      <c r="AB7" s="47">
        <f>AB5*AB6</f>
        <v>280</v>
      </c>
      <c r="AC7" s="54"/>
      <c r="AD7" s="58" t="s">
        <v>320</v>
      </c>
      <c r="AE7" s="47">
        <f>AE5*AE6</f>
        <v>280</v>
      </c>
      <c r="AF7" s="54"/>
    </row>
    <row r="8" spans="1:32" ht="15.5" x14ac:dyDescent="0.35">
      <c r="A8" s="1" t="s">
        <v>358</v>
      </c>
      <c r="B8" s="1" t="s">
        <v>359</v>
      </c>
      <c r="C8" s="58" t="s">
        <v>317</v>
      </c>
      <c r="D8" s="63">
        <f>(D5*D6/D4)</f>
        <v>4.5901639344262293</v>
      </c>
      <c r="E8" s="51" t="s">
        <v>142</v>
      </c>
      <c r="F8" s="58" t="s">
        <v>317</v>
      </c>
      <c r="G8" s="63">
        <f>(G5*G6/G4)</f>
        <v>4.5901639344262293</v>
      </c>
      <c r="H8" s="51" t="s">
        <v>142</v>
      </c>
      <c r="I8" s="58" t="s">
        <v>317</v>
      </c>
      <c r="J8" s="63">
        <f>(J5*J6/J4)</f>
        <v>4.5901639344262293</v>
      </c>
      <c r="K8" s="51" t="s">
        <v>142</v>
      </c>
      <c r="L8" s="58" t="s">
        <v>317</v>
      </c>
      <c r="M8" s="63">
        <f>(M5*M6/M4)</f>
        <v>4.5901639344262293</v>
      </c>
      <c r="N8" s="51" t="s">
        <v>142</v>
      </c>
      <c r="O8" s="58" t="s">
        <v>317</v>
      </c>
      <c r="P8" s="63">
        <f>(P5*P6/P4)</f>
        <v>4.5901639344262293</v>
      </c>
      <c r="Q8" s="51" t="s">
        <v>142</v>
      </c>
      <c r="R8" s="58" t="s">
        <v>317</v>
      </c>
      <c r="S8" s="63">
        <f>(S5*S6/S4)</f>
        <v>4.5901639344262293</v>
      </c>
      <c r="T8" s="51" t="s">
        <v>142</v>
      </c>
      <c r="U8" s="58" t="s">
        <v>317</v>
      </c>
      <c r="V8" s="63">
        <f>(V5*V6/V4)</f>
        <v>4.5901639344262293</v>
      </c>
      <c r="W8" s="51" t="s">
        <v>142</v>
      </c>
      <c r="X8" s="58" t="s">
        <v>317</v>
      </c>
      <c r="Y8" s="63">
        <f>(Y5*Y6/Y4)</f>
        <v>4.5901639344262293</v>
      </c>
      <c r="Z8" s="51" t="s">
        <v>142</v>
      </c>
      <c r="AA8" s="58" t="s">
        <v>317</v>
      </c>
      <c r="AB8" s="63">
        <f>(AB5*AB6/AB4)</f>
        <v>4.5901639344262293</v>
      </c>
      <c r="AC8" s="51" t="s">
        <v>142</v>
      </c>
      <c r="AD8" s="58" t="s">
        <v>317</v>
      </c>
      <c r="AE8" s="63">
        <f>(AE5*AE6/AE4)</f>
        <v>4.5901639344262293</v>
      </c>
      <c r="AF8" s="51" t="s">
        <v>142</v>
      </c>
    </row>
    <row r="9" spans="1:32" ht="15.5" x14ac:dyDescent="0.35">
      <c r="A9" s="69" t="s">
        <v>360</v>
      </c>
      <c r="B9" t="s">
        <v>355</v>
      </c>
      <c r="C9" s="58" t="s">
        <v>316</v>
      </c>
      <c r="D9" s="47">
        <f>_xlfn.XLOOKUP(E9,'Camera Specs'!$A:$A,'Camera Specs'!$C:$C,0)</f>
        <v>3.76</v>
      </c>
      <c r="E9" s="68" t="s">
        <v>39</v>
      </c>
      <c r="F9" s="58" t="s">
        <v>316</v>
      </c>
      <c r="G9" s="47">
        <f>_xlfn.XLOOKUP(H9,'Camera Specs'!$A:$A,'Camera Specs'!$C:$C,0)</f>
        <v>3.76</v>
      </c>
      <c r="H9" s="68" t="s">
        <v>39</v>
      </c>
      <c r="I9" s="58" t="s">
        <v>316</v>
      </c>
      <c r="J9" s="47">
        <f>_xlfn.XLOOKUP(K9,'Camera Specs'!$A:$A,'Camera Specs'!$C:$C,0)</f>
        <v>3.76</v>
      </c>
      <c r="K9" s="68" t="s">
        <v>39</v>
      </c>
      <c r="L9" s="58" t="s">
        <v>316</v>
      </c>
      <c r="M9" s="47">
        <f>_xlfn.XLOOKUP(N9,'Camera Specs'!$A:$A,'Camera Specs'!$C:$C,0)</f>
        <v>3.76</v>
      </c>
      <c r="N9" s="68" t="s">
        <v>39</v>
      </c>
      <c r="O9" s="58" t="s">
        <v>316</v>
      </c>
      <c r="P9" s="47">
        <f>_xlfn.XLOOKUP(Q9,'Camera Specs'!$A:$A,'Camera Specs'!$C:$C,0)</f>
        <v>3.76</v>
      </c>
      <c r="Q9" s="68" t="s">
        <v>39</v>
      </c>
      <c r="R9" s="58" t="s">
        <v>316</v>
      </c>
      <c r="S9" s="47">
        <f>_xlfn.XLOOKUP(T9,'Camera Specs'!$A:$A,'Camera Specs'!$C:$C,0)</f>
        <v>3.76</v>
      </c>
      <c r="T9" s="68" t="s">
        <v>39</v>
      </c>
      <c r="U9" s="58" t="s">
        <v>316</v>
      </c>
      <c r="V9" s="47">
        <f>_xlfn.XLOOKUP(W9,'Camera Specs'!$A:$A,'Camera Specs'!$C:$C,0)</f>
        <v>3.76</v>
      </c>
      <c r="W9" s="68" t="s">
        <v>39</v>
      </c>
      <c r="X9" s="58" t="s">
        <v>316</v>
      </c>
      <c r="Y9" s="47">
        <f>_xlfn.XLOOKUP(Z9,'Camera Specs'!$A:$A,'Camera Specs'!$C:$C,0)</f>
        <v>3.76</v>
      </c>
      <c r="Z9" s="68" t="s">
        <v>39</v>
      </c>
      <c r="AA9" s="58" t="s">
        <v>316</v>
      </c>
      <c r="AB9" s="47">
        <f>_xlfn.XLOOKUP(AC9,'Camera Specs'!$A:$A,'Camera Specs'!$C:$C,0)</f>
        <v>3.76</v>
      </c>
      <c r="AC9" s="68" t="s">
        <v>39</v>
      </c>
      <c r="AD9" s="58" t="s">
        <v>316</v>
      </c>
      <c r="AE9" s="47">
        <f>_xlfn.XLOOKUP(AF9,'Camera Specs'!$A:$A,'Camera Specs'!$C:$C,0)</f>
        <v>3.76</v>
      </c>
      <c r="AF9" s="68" t="s">
        <v>39</v>
      </c>
    </row>
    <row r="10" spans="1:32" ht="15.5" x14ac:dyDescent="0.35">
      <c r="A10" s="69" t="s">
        <v>361</v>
      </c>
      <c r="B10" t="s">
        <v>356</v>
      </c>
      <c r="C10" s="59" t="s">
        <v>38</v>
      </c>
      <c r="D10" s="62">
        <f>D9*206.265 / D7</f>
        <v>2.7698442857142855</v>
      </c>
      <c r="E10" s="54"/>
      <c r="F10" s="59" t="s">
        <v>38</v>
      </c>
      <c r="G10" s="62">
        <f>G9*206.265 / G7</f>
        <v>2.7698442857142855</v>
      </c>
      <c r="H10" s="54"/>
      <c r="I10" s="59" t="s">
        <v>38</v>
      </c>
      <c r="J10" s="62">
        <f>J9*206.265 / J7</f>
        <v>2.7698442857142855</v>
      </c>
      <c r="K10" s="54"/>
      <c r="L10" s="59" t="s">
        <v>38</v>
      </c>
      <c r="M10" s="62">
        <f>M9*206.265 / M7</f>
        <v>2.7698442857142855</v>
      </c>
      <c r="N10" s="54"/>
      <c r="O10" s="59" t="s">
        <v>38</v>
      </c>
      <c r="P10" s="62">
        <f>P9*206.265 / P7</f>
        <v>2.7698442857142855</v>
      </c>
      <c r="Q10" s="54"/>
      <c r="R10" s="59" t="s">
        <v>38</v>
      </c>
      <c r="S10" s="62">
        <f>S9*206.265 / S7</f>
        <v>2.7698442857142855</v>
      </c>
      <c r="T10" s="54"/>
      <c r="U10" s="59" t="s">
        <v>38</v>
      </c>
      <c r="V10" s="62">
        <f>V9*206.265 / V7</f>
        <v>2.7698442857142855</v>
      </c>
      <c r="W10" s="54"/>
      <c r="X10" s="59" t="s">
        <v>38</v>
      </c>
      <c r="Y10" s="62">
        <f>Y9*206.265 / Y7</f>
        <v>2.7698442857142855</v>
      </c>
      <c r="Z10" s="54"/>
      <c r="AA10" s="59" t="s">
        <v>38</v>
      </c>
      <c r="AB10" s="62">
        <f>AB9*206.265 / AB7</f>
        <v>2.7698442857142855</v>
      </c>
      <c r="AC10" s="54"/>
      <c r="AD10" s="59" t="s">
        <v>38</v>
      </c>
      <c r="AE10" s="62">
        <f>AE9*206.265 / AE7</f>
        <v>2.7698442857142855</v>
      </c>
      <c r="AF10" s="54"/>
    </row>
    <row r="11" spans="1:32" ht="15.5" x14ac:dyDescent="0.35">
      <c r="A11" s="69" t="s">
        <v>362</v>
      </c>
      <c r="B11" t="s">
        <v>357</v>
      </c>
      <c r="C11" s="58" t="s">
        <v>365</v>
      </c>
      <c r="D11" s="60">
        <v>1</v>
      </c>
      <c r="E11" s="67" t="s">
        <v>353</v>
      </c>
      <c r="F11" s="58" t="s">
        <v>365</v>
      </c>
      <c r="G11" s="60">
        <v>1</v>
      </c>
      <c r="H11" s="67" t="s">
        <v>353</v>
      </c>
      <c r="I11" s="58" t="s">
        <v>365</v>
      </c>
      <c r="J11" s="60">
        <v>1</v>
      </c>
      <c r="K11" s="67" t="s">
        <v>353</v>
      </c>
      <c r="L11" s="58" t="s">
        <v>365</v>
      </c>
      <c r="M11" s="60">
        <v>1</v>
      </c>
      <c r="N11" s="67" t="s">
        <v>353</v>
      </c>
      <c r="O11" s="58" t="s">
        <v>365</v>
      </c>
      <c r="P11" s="60">
        <v>1</v>
      </c>
      <c r="Q11" s="67" t="s">
        <v>353</v>
      </c>
      <c r="R11" s="58" t="s">
        <v>365</v>
      </c>
      <c r="S11" s="60">
        <v>1</v>
      </c>
      <c r="T11" s="67" t="s">
        <v>353</v>
      </c>
      <c r="U11" s="58" t="s">
        <v>365</v>
      </c>
      <c r="V11" s="60">
        <v>1</v>
      </c>
      <c r="W11" s="67" t="s">
        <v>353</v>
      </c>
      <c r="X11" s="58" t="s">
        <v>365</v>
      </c>
      <c r="Y11" s="60">
        <v>1</v>
      </c>
      <c r="Z11" s="67" t="s">
        <v>353</v>
      </c>
      <c r="AA11" s="58" t="s">
        <v>365</v>
      </c>
      <c r="AB11" s="60">
        <v>1</v>
      </c>
      <c r="AC11" s="67" t="s">
        <v>353</v>
      </c>
      <c r="AD11" s="58" t="s">
        <v>365</v>
      </c>
      <c r="AE11" s="60">
        <v>1</v>
      </c>
      <c r="AF11" s="67" t="s">
        <v>353</v>
      </c>
    </row>
    <row r="12" spans="1:32" ht="15.5" x14ac:dyDescent="0.35">
      <c r="A12" s="70" t="s">
        <v>363</v>
      </c>
      <c r="B12" t="s">
        <v>364</v>
      </c>
      <c r="C12" s="58" t="s">
        <v>344</v>
      </c>
      <c r="D12" s="62">
        <f>D10*D11</f>
        <v>2.7698442857142855</v>
      </c>
      <c r="E12" s="62">
        <f>116/D4</f>
        <v>1.901639344262295</v>
      </c>
      <c r="F12" s="58" t="s">
        <v>344</v>
      </c>
      <c r="G12" s="62">
        <f>G10*G11</f>
        <v>2.7698442857142855</v>
      </c>
      <c r="H12" s="62">
        <f>116/G4</f>
        <v>1.901639344262295</v>
      </c>
      <c r="I12" s="58" t="s">
        <v>344</v>
      </c>
      <c r="J12" s="62">
        <f>J10*J11</f>
        <v>2.7698442857142855</v>
      </c>
      <c r="K12" s="62">
        <f>116/J4</f>
        <v>1.901639344262295</v>
      </c>
      <c r="L12" s="58" t="s">
        <v>344</v>
      </c>
      <c r="M12" s="62">
        <f>M10*M11</f>
        <v>2.7698442857142855</v>
      </c>
      <c r="N12" s="62">
        <f>116/M4</f>
        <v>1.901639344262295</v>
      </c>
      <c r="O12" s="58" t="s">
        <v>344</v>
      </c>
      <c r="P12" s="62">
        <f>P10*P11</f>
        <v>2.7698442857142855</v>
      </c>
      <c r="Q12" s="62">
        <f>116/P4</f>
        <v>1.901639344262295</v>
      </c>
      <c r="R12" s="58" t="s">
        <v>344</v>
      </c>
      <c r="S12" s="62">
        <f>S10*S11</f>
        <v>2.7698442857142855</v>
      </c>
      <c r="T12" s="62">
        <f>116/S4</f>
        <v>1.901639344262295</v>
      </c>
      <c r="U12" s="58" t="s">
        <v>344</v>
      </c>
      <c r="V12" s="62">
        <f>V10*V11</f>
        <v>2.7698442857142855</v>
      </c>
      <c r="W12" s="62">
        <f>116/V4</f>
        <v>1.901639344262295</v>
      </c>
      <c r="X12" s="58" t="s">
        <v>344</v>
      </c>
      <c r="Y12" s="62">
        <f>Y10*Y11</f>
        <v>2.7698442857142855</v>
      </c>
      <c r="Z12" s="62">
        <f>116/Y4</f>
        <v>1.901639344262295</v>
      </c>
      <c r="AA12" s="58" t="s">
        <v>344</v>
      </c>
      <c r="AB12" s="62">
        <f>AB10*AB11</f>
        <v>2.7698442857142855</v>
      </c>
      <c r="AC12" s="62">
        <f>116/AB4</f>
        <v>1.901639344262295</v>
      </c>
      <c r="AD12" s="58" t="s">
        <v>344</v>
      </c>
      <c r="AE12" s="62">
        <f>AE10*AE11</f>
        <v>2.7698442857142855</v>
      </c>
      <c r="AF12" s="62">
        <f>116/AE4</f>
        <v>1.901639344262295</v>
      </c>
    </row>
    <row r="13" spans="1:32" ht="15.5" x14ac:dyDescent="0.35">
      <c r="C13" s="55" t="s">
        <v>370</v>
      </c>
      <c r="D13" s="60">
        <f>$B$6</f>
        <v>55</v>
      </c>
      <c r="E13" s="54"/>
      <c r="F13" s="55" t="s">
        <v>370</v>
      </c>
      <c r="G13" s="60">
        <f>$B$6</f>
        <v>55</v>
      </c>
      <c r="H13" s="54"/>
      <c r="I13" s="55" t="s">
        <v>370</v>
      </c>
      <c r="J13" s="60">
        <f>$B$6</f>
        <v>55</v>
      </c>
      <c r="K13" s="54"/>
      <c r="L13" s="55" t="s">
        <v>370</v>
      </c>
      <c r="M13" s="60">
        <f>$B$6</f>
        <v>55</v>
      </c>
      <c r="N13" s="54"/>
      <c r="O13" s="55" t="s">
        <v>370</v>
      </c>
      <c r="P13" s="60">
        <f>$B$6</f>
        <v>55</v>
      </c>
      <c r="Q13" s="54"/>
      <c r="R13" s="55" t="s">
        <v>370</v>
      </c>
      <c r="S13" s="60">
        <f>$B$6</f>
        <v>55</v>
      </c>
      <c r="T13" s="54"/>
      <c r="U13" s="55" t="s">
        <v>370</v>
      </c>
      <c r="V13" s="60">
        <f>$B$6</f>
        <v>55</v>
      </c>
      <c r="W13" s="54"/>
      <c r="X13" s="55" t="s">
        <v>370</v>
      </c>
      <c r="Y13" s="60">
        <f>$B$6</f>
        <v>55</v>
      </c>
      <c r="Z13" s="54"/>
      <c r="AA13" s="55" t="s">
        <v>370</v>
      </c>
      <c r="AB13" s="60">
        <f>$B$6</f>
        <v>55</v>
      </c>
      <c r="AC13" s="54"/>
      <c r="AD13" s="55" t="s">
        <v>370</v>
      </c>
      <c r="AE13" s="60">
        <f>$B$6</f>
        <v>55</v>
      </c>
      <c r="AF13" s="54"/>
    </row>
    <row r="14" spans="1:32" ht="15.5" x14ac:dyDescent="0.35">
      <c r="A14" s="71" t="s">
        <v>366</v>
      </c>
      <c r="C14" s="55" t="s">
        <v>45</v>
      </c>
      <c r="D14" s="60">
        <v>1</v>
      </c>
      <c r="E14" s="54"/>
      <c r="F14" s="55" t="s">
        <v>45</v>
      </c>
      <c r="G14" s="60">
        <v>1</v>
      </c>
      <c r="H14" s="54"/>
      <c r="I14" s="55" t="s">
        <v>45</v>
      </c>
      <c r="J14" s="60">
        <v>1</v>
      </c>
      <c r="K14" s="54"/>
      <c r="L14" s="55" t="s">
        <v>45</v>
      </c>
      <c r="M14" s="60">
        <v>1</v>
      </c>
      <c r="N14" s="54"/>
      <c r="O14" s="55" t="s">
        <v>45</v>
      </c>
      <c r="P14" s="60">
        <v>1</v>
      </c>
      <c r="Q14" s="54"/>
      <c r="R14" s="55" t="s">
        <v>45</v>
      </c>
      <c r="S14" s="60">
        <v>1</v>
      </c>
      <c r="T14" s="54"/>
      <c r="U14" s="55" t="s">
        <v>45</v>
      </c>
      <c r="V14" s="60">
        <v>1</v>
      </c>
      <c r="W14" s="54"/>
      <c r="X14" s="55" t="s">
        <v>45</v>
      </c>
      <c r="Y14" s="60">
        <v>1</v>
      </c>
      <c r="Z14" s="54"/>
      <c r="AA14" s="55" t="s">
        <v>45</v>
      </c>
      <c r="AB14" s="60">
        <v>1</v>
      </c>
      <c r="AC14" s="54"/>
      <c r="AD14" s="55" t="s">
        <v>45</v>
      </c>
      <c r="AE14" s="60">
        <v>1</v>
      </c>
      <c r="AF14" s="54"/>
    </row>
    <row r="15" spans="1:32" ht="15.5" x14ac:dyDescent="0.35">
      <c r="A15" s="71" t="s">
        <v>368</v>
      </c>
      <c r="C15" s="55" t="s">
        <v>371</v>
      </c>
      <c r="D15" s="61">
        <f>D13+D14-E37</f>
        <v>0</v>
      </c>
      <c r="E15" s="54"/>
      <c r="F15" s="55" t="s">
        <v>371</v>
      </c>
      <c r="G15" s="61">
        <f>G13+G14-H37</f>
        <v>56</v>
      </c>
      <c r="H15" s="54"/>
      <c r="I15" s="55" t="s">
        <v>371</v>
      </c>
      <c r="J15" s="61">
        <f>J13+J14-K37</f>
        <v>56</v>
      </c>
      <c r="K15" s="54"/>
      <c r="L15" s="55" t="s">
        <v>371</v>
      </c>
      <c r="M15" s="61">
        <f>M13+M14-N37</f>
        <v>56</v>
      </c>
      <c r="N15" s="54"/>
      <c r="O15" s="55" t="s">
        <v>371</v>
      </c>
      <c r="P15" s="61">
        <f>P13+P14-Q37</f>
        <v>56</v>
      </c>
      <c r="Q15" s="54"/>
      <c r="R15" s="55" t="s">
        <v>371</v>
      </c>
      <c r="S15" s="61">
        <f>S13+S14-T37</f>
        <v>56</v>
      </c>
      <c r="T15" s="54"/>
      <c r="U15" s="55" t="s">
        <v>371</v>
      </c>
      <c r="V15" s="61">
        <f>V13+V14-W37</f>
        <v>56</v>
      </c>
      <c r="W15" s="54"/>
      <c r="X15" s="55" t="s">
        <v>371</v>
      </c>
      <c r="Y15" s="61">
        <f>Y13+Y14-Z37</f>
        <v>56</v>
      </c>
      <c r="Z15" s="54"/>
      <c r="AA15" s="55" t="s">
        <v>371</v>
      </c>
      <c r="AB15" s="61">
        <f>AB13+AB14-AC37</f>
        <v>56</v>
      </c>
      <c r="AC15" s="54"/>
      <c r="AD15" s="55" t="s">
        <v>371</v>
      </c>
      <c r="AE15" s="61">
        <f>AE13+AE14-AF37</f>
        <v>56</v>
      </c>
      <c r="AF15" s="54"/>
    </row>
    <row r="16" spans="1:32" x14ac:dyDescent="0.35">
      <c r="A16" t="s">
        <v>367</v>
      </c>
      <c r="C16" s="50" t="s">
        <v>48</v>
      </c>
      <c r="D16" s="5"/>
      <c r="E16" s="51" t="s">
        <v>49</v>
      </c>
      <c r="F16" s="50" t="s">
        <v>48</v>
      </c>
      <c r="G16" s="5"/>
      <c r="H16" s="51" t="s">
        <v>49</v>
      </c>
      <c r="I16" s="50" t="s">
        <v>48</v>
      </c>
      <c r="J16" s="5"/>
      <c r="K16" s="51" t="s">
        <v>49</v>
      </c>
      <c r="L16" s="50" t="s">
        <v>48</v>
      </c>
      <c r="M16" s="5"/>
      <c r="N16" s="51" t="s">
        <v>49</v>
      </c>
      <c r="O16" s="50" t="s">
        <v>48</v>
      </c>
      <c r="P16" s="5"/>
      <c r="Q16" s="51" t="s">
        <v>49</v>
      </c>
      <c r="R16" s="50" t="s">
        <v>48</v>
      </c>
      <c r="S16" s="5"/>
      <c r="T16" s="51" t="s">
        <v>50</v>
      </c>
      <c r="U16" s="50" t="s">
        <v>48</v>
      </c>
      <c r="V16" s="5"/>
      <c r="W16" s="51" t="s">
        <v>50</v>
      </c>
      <c r="X16" s="5" t="s">
        <v>48</v>
      </c>
      <c r="Y16" s="5"/>
      <c r="Z16" s="5" t="s">
        <v>50</v>
      </c>
      <c r="AA16" s="50" t="s">
        <v>48</v>
      </c>
      <c r="AB16" s="5"/>
      <c r="AC16" s="51" t="s">
        <v>50</v>
      </c>
      <c r="AD16" s="50" t="s">
        <v>48</v>
      </c>
      <c r="AE16" s="5"/>
      <c r="AF16" s="51" t="s">
        <v>50</v>
      </c>
    </row>
    <row r="17" spans="3:32" x14ac:dyDescent="0.35">
      <c r="C17" s="79"/>
      <c r="D17" s="80"/>
      <c r="E17" s="52">
        <f t="shared" ref="E17:E36" si="0">_xlfn.XLOOKUP(C17,Drop_Down_Name,Optical_Length__mm,"")</f>
        <v>0</v>
      </c>
      <c r="F17" s="79"/>
      <c r="G17" s="80"/>
      <c r="H17" s="52">
        <f t="shared" ref="H17:H36" si="1">_xlfn.XLOOKUP(F17,Drop_Down_Name,Optical_Length__mm,"")</f>
        <v>0</v>
      </c>
      <c r="I17" s="79"/>
      <c r="J17" s="80"/>
      <c r="K17" s="52">
        <f t="shared" ref="K17:K36" si="2">_xlfn.XLOOKUP(I17,Drop_Down_Name,Optical_Length__mm,"")</f>
        <v>0</v>
      </c>
      <c r="L17" s="79"/>
      <c r="M17" s="80"/>
      <c r="N17" s="52">
        <f t="shared" ref="N17:N36" si="3">_xlfn.XLOOKUP(L17,Drop_Down_Name,Optical_Length__mm,"")</f>
        <v>0</v>
      </c>
      <c r="O17" s="79"/>
      <c r="P17" s="80"/>
      <c r="Q17" s="52">
        <f t="shared" ref="Q17:Q36" si="4">_xlfn.XLOOKUP(O17,Drop_Down_Name,Optical_Length__mm,"")</f>
        <v>0</v>
      </c>
      <c r="R17" s="79"/>
      <c r="S17" s="80"/>
      <c r="T17" s="52">
        <f t="shared" ref="T17:T36" si="5">_xlfn.XLOOKUP(R17,Drop_Down_Name,Optical_Length__mm,"")</f>
        <v>0</v>
      </c>
      <c r="U17" s="81"/>
      <c r="V17" s="82"/>
      <c r="W17" s="52">
        <f t="shared" ref="W17:W36" si="6">_xlfn.XLOOKUP(U17,Drop_Down_Name,Optical_Length__mm,"")</f>
        <v>0</v>
      </c>
      <c r="X17" s="81"/>
      <c r="Y17" s="82"/>
      <c r="Z17" s="52">
        <f t="shared" ref="Z17:Z36" si="7">_xlfn.XLOOKUP(X17,Drop_Down_Name,Optical_Length__mm,"")</f>
        <v>0</v>
      </c>
      <c r="AA17" s="81"/>
      <c r="AB17" s="82"/>
      <c r="AC17" s="52">
        <f t="shared" ref="AC17:AC36" si="8">_xlfn.XLOOKUP(AA17,Drop_Down_Name,Optical_Length__mm,"")</f>
        <v>0</v>
      </c>
      <c r="AD17" s="81"/>
      <c r="AE17" s="82"/>
      <c r="AF17" s="52">
        <f t="shared" ref="AF17:AF36" si="9">_xlfn.XLOOKUP(AD17,Drop_Down_Name,Optical_Length__mm,"")</f>
        <v>0</v>
      </c>
    </row>
    <row r="18" spans="3:32" x14ac:dyDescent="0.35">
      <c r="C18" s="79"/>
      <c r="D18" s="80"/>
      <c r="E18" s="52">
        <f t="shared" si="0"/>
        <v>0</v>
      </c>
      <c r="F18" s="79"/>
      <c r="G18" s="80"/>
      <c r="H18" s="52">
        <f t="shared" si="1"/>
        <v>0</v>
      </c>
      <c r="I18" s="79"/>
      <c r="J18" s="80"/>
      <c r="K18" s="52">
        <f t="shared" si="2"/>
        <v>0</v>
      </c>
      <c r="L18" s="79"/>
      <c r="M18" s="80"/>
      <c r="N18" s="52">
        <f t="shared" si="3"/>
        <v>0</v>
      </c>
      <c r="O18" s="79"/>
      <c r="P18" s="80"/>
      <c r="Q18" s="52">
        <f t="shared" si="4"/>
        <v>0</v>
      </c>
      <c r="R18" s="79"/>
      <c r="S18" s="80"/>
      <c r="T18" s="52">
        <f t="shared" si="5"/>
        <v>0</v>
      </c>
      <c r="U18" s="81"/>
      <c r="V18" s="82"/>
      <c r="W18" s="52">
        <f t="shared" si="6"/>
        <v>0</v>
      </c>
      <c r="X18" s="81"/>
      <c r="Y18" s="82"/>
      <c r="Z18" s="52">
        <f t="shared" si="7"/>
        <v>0</v>
      </c>
      <c r="AA18" s="81"/>
      <c r="AB18" s="82"/>
      <c r="AC18" s="52">
        <f t="shared" si="8"/>
        <v>0</v>
      </c>
      <c r="AD18" s="81"/>
      <c r="AE18" s="82"/>
      <c r="AF18" s="52">
        <f t="shared" si="9"/>
        <v>0</v>
      </c>
    </row>
    <row r="19" spans="3:32" x14ac:dyDescent="0.35">
      <c r="C19" s="79" t="s">
        <v>309</v>
      </c>
      <c r="D19" s="80"/>
      <c r="E19" s="52">
        <f t="shared" si="0"/>
        <v>1</v>
      </c>
      <c r="F19" s="79"/>
      <c r="G19" s="80"/>
      <c r="H19" s="52">
        <f t="shared" si="1"/>
        <v>0</v>
      </c>
      <c r="I19" s="79"/>
      <c r="J19" s="80"/>
      <c r="K19" s="52">
        <f t="shared" si="2"/>
        <v>0</v>
      </c>
      <c r="L19" s="79"/>
      <c r="M19" s="80"/>
      <c r="N19" s="52">
        <f t="shared" si="3"/>
        <v>0</v>
      </c>
      <c r="O19" s="79"/>
      <c r="P19" s="80"/>
      <c r="Q19" s="52">
        <f t="shared" si="4"/>
        <v>0</v>
      </c>
      <c r="R19" s="79"/>
      <c r="S19" s="80"/>
      <c r="T19" s="52">
        <f t="shared" si="5"/>
        <v>0</v>
      </c>
      <c r="U19" s="81"/>
      <c r="V19" s="82"/>
      <c r="W19" s="52">
        <f t="shared" si="6"/>
        <v>0</v>
      </c>
      <c r="X19" s="81"/>
      <c r="Y19" s="82"/>
      <c r="Z19" s="52">
        <f t="shared" si="7"/>
        <v>0</v>
      </c>
      <c r="AA19" s="81"/>
      <c r="AB19" s="82"/>
      <c r="AC19" s="52">
        <f t="shared" si="8"/>
        <v>0</v>
      </c>
      <c r="AD19" s="81"/>
      <c r="AE19" s="82"/>
      <c r="AF19" s="52">
        <f t="shared" si="9"/>
        <v>0</v>
      </c>
    </row>
    <row r="20" spans="3:32" x14ac:dyDescent="0.35">
      <c r="C20" s="83" t="s">
        <v>314</v>
      </c>
      <c r="D20" s="82"/>
      <c r="E20" s="52">
        <f t="shared" si="0"/>
        <v>16.5</v>
      </c>
      <c r="F20" s="79"/>
      <c r="G20" s="80"/>
      <c r="H20" s="52">
        <f t="shared" si="1"/>
        <v>0</v>
      </c>
      <c r="I20" s="79"/>
      <c r="J20" s="80"/>
      <c r="K20" s="52">
        <f t="shared" si="2"/>
        <v>0</v>
      </c>
      <c r="L20" s="79"/>
      <c r="M20" s="80"/>
      <c r="N20" s="52">
        <f t="shared" si="3"/>
        <v>0</v>
      </c>
      <c r="O20" s="81"/>
      <c r="P20" s="82"/>
      <c r="Q20" s="52">
        <f t="shared" si="4"/>
        <v>0</v>
      </c>
      <c r="R20" s="81"/>
      <c r="S20" s="82"/>
      <c r="T20" s="52">
        <f t="shared" si="5"/>
        <v>0</v>
      </c>
      <c r="U20" s="81"/>
      <c r="V20" s="82"/>
      <c r="W20" s="52">
        <f t="shared" si="6"/>
        <v>0</v>
      </c>
      <c r="X20" s="81"/>
      <c r="Y20" s="82"/>
      <c r="Z20" s="52">
        <f t="shared" si="7"/>
        <v>0</v>
      </c>
      <c r="AA20" s="81"/>
      <c r="AB20" s="82"/>
      <c r="AC20" s="52">
        <f t="shared" si="8"/>
        <v>0</v>
      </c>
      <c r="AD20" s="81"/>
      <c r="AE20" s="82"/>
      <c r="AF20" s="52">
        <f t="shared" si="9"/>
        <v>0</v>
      </c>
    </row>
    <row r="21" spans="3:32" x14ac:dyDescent="0.35">
      <c r="C21" s="81" t="s">
        <v>86</v>
      </c>
      <c r="D21" s="82"/>
      <c r="E21" s="52">
        <f t="shared" si="0"/>
        <v>21</v>
      </c>
      <c r="F21" s="79"/>
      <c r="G21" s="80"/>
      <c r="H21" s="52">
        <f t="shared" si="1"/>
        <v>0</v>
      </c>
      <c r="I21" s="81"/>
      <c r="J21" s="82"/>
      <c r="K21" s="52">
        <f t="shared" si="2"/>
        <v>0</v>
      </c>
      <c r="L21" s="79"/>
      <c r="M21" s="80"/>
      <c r="N21" s="52">
        <f t="shared" si="3"/>
        <v>0</v>
      </c>
      <c r="O21" s="83"/>
      <c r="P21" s="82"/>
      <c r="Q21" s="52">
        <f t="shared" si="4"/>
        <v>0</v>
      </c>
      <c r="R21" s="81"/>
      <c r="S21" s="82"/>
      <c r="T21" s="52">
        <f t="shared" si="5"/>
        <v>0</v>
      </c>
      <c r="U21" s="81"/>
      <c r="V21" s="82"/>
      <c r="W21" s="52">
        <f t="shared" si="6"/>
        <v>0</v>
      </c>
      <c r="X21" s="81"/>
      <c r="Y21" s="82"/>
      <c r="Z21" s="52">
        <f t="shared" si="7"/>
        <v>0</v>
      </c>
      <c r="AA21" s="81"/>
      <c r="AB21" s="82"/>
      <c r="AC21" s="52">
        <f t="shared" si="8"/>
        <v>0</v>
      </c>
      <c r="AD21" s="81"/>
      <c r="AE21" s="82"/>
      <c r="AF21" s="52">
        <f t="shared" si="9"/>
        <v>0</v>
      </c>
    </row>
    <row r="22" spans="3:32" x14ac:dyDescent="0.35">
      <c r="C22" s="81" t="s">
        <v>88</v>
      </c>
      <c r="D22" s="82"/>
      <c r="E22" s="52">
        <f t="shared" si="0"/>
        <v>5</v>
      </c>
      <c r="F22" s="81"/>
      <c r="G22" s="82"/>
      <c r="H22" s="52">
        <f t="shared" si="1"/>
        <v>0</v>
      </c>
      <c r="I22" s="81"/>
      <c r="J22" s="82"/>
      <c r="K22" s="52">
        <f t="shared" si="2"/>
        <v>0</v>
      </c>
      <c r="L22" s="81"/>
      <c r="M22" s="82"/>
      <c r="N22" s="52">
        <f t="shared" si="3"/>
        <v>0</v>
      </c>
      <c r="O22" s="83"/>
      <c r="P22" s="82"/>
      <c r="Q22" s="52">
        <f t="shared" si="4"/>
        <v>0</v>
      </c>
      <c r="R22" s="81"/>
      <c r="S22" s="82"/>
      <c r="T22" s="52">
        <f t="shared" si="5"/>
        <v>0</v>
      </c>
      <c r="U22" s="81"/>
      <c r="V22" s="82"/>
      <c r="W22" s="52">
        <f t="shared" si="6"/>
        <v>0</v>
      </c>
      <c r="X22" s="81"/>
      <c r="Y22" s="82"/>
      <c r="Z22" s="52">
        <f t="shared" si="7"/>
        <v>0</v>
      </c>
      <c r="AA22" s="81"/>
      <c r="AB22" s="82"/>
      <c r="AC22" s="52">
        <f t="shared" si="8"/>
        <v>0</v>
      </c>
      <c r="AD22" s="81"/>
      <c r="AE22" s="82"/>
      <c r="AF22" s="52">
        <f t="shared" si="9"/>
        <v>0</v>
      </c>
    </row>
    <row r="23" spans="3:32" x14ac:dyDescent="0.35">
      <c r="C23" s="7" t="s">
        <v>91</v>
      </c>
      <c r="E23" s="52">
        <f t="shared" si="0"/>
        <v>12.5</v>
      </c>
      <c r="F23" s="81"/>
      <c r="G23" s="82"/>
      <c r="H23" s="52">
        <f t="shared" si="1"/>
        <v>0</v>
      </c>
      <c r="I23" s="81"/>
      <c r="J23" s="82"/>
      <c r="K23" s="52">
        <f t="shared" si="2"/>
        <v>0</v>
      </c>
      <c r="L23" s="81"/>
      <c r="M23" s="82"/>
      <c r="N23" s="52">
        <f t="shared" si="3"/>
        <v>0</v>
      </c>
      <c r="O23" s="81"/>
      <c r="P23" s="82"/>
      <c r="Q23" s="52">
        <f t="shared" si="4"/>
        <v>0</v>
      </c>
      <c r="R23" s="81"/>
      <c r="S23" s="82"/>
      <c r="T23" s="52">
        <f t="shared" si="5"/>
        <v>0</v>
      </c>
      <c r="U23" s="81"/>
      <c r="V23" s="82"/>
      <c r="W23" s="52">
        <f t="shared" si="6"/>
        <v>0</v>
      </c>
      <c r="X23" s="81"/>
      <c r="Y23" s="82"/>
      <c r="Z23" s="52">
        <f t="shared" si="7"/>
        <v>0</v>
      </c>
      <c r="AA23" s="81"/>
      <c r="AB23" s="82"/>
      <c r="AC23" s="52">
        <f t="shared" si="8"/>
        <v>0</v>
      </c>
      <c r="AD23" s="81"/>
      <c r="AE23" s="82"/>
      <c r="AF23" s="52">
        <f t="shared" si="9"/>
        <v>0</v>
      </c>
    </row>
    <row r="24" spans="3:32" x14ac:dyDescent="0.35">
      <c r="C24" s="81"/>
      <c r="D24" s="82"/>
      <c r="E24" s="52">
        <f t="shared" si="0"/>
        <v>0</v>
      </c>
      <c r="F24" s="81"/>
      <c r="G24" s="82"/>
      <c r="H24" s="52">
        <f t="shared" si="1"/>
        <v>0</v>
      </c>
      <c r="I24" s="81"/>
      <c r="J24" s="82"/>
      <c r="K24" s="52">
        <f t="shared" si="2"/>
        <v>0</v>
      </c>
      <c r="L24" s="81"/>
      <c r="M24" s="82"/>
      <c r="N24" s="52">
        <f t="shared" si="3"/>
        <v>0</v>
      </c>
      <c r="O24" s="81"/>
      <c r="P24" s="82"/>
      <c r="Q24" s="52">
        <f t="shared" si="4"/>
        <v>0</v>
      </c>
      <c r="R24" s="81"/>
      <c r="S24" s="82"/>
      <c r="T24" s="52">
        <f t="shared" si="5"/>
        <v>0</v>
      </c>
      <c r="U24" s="81"/>
      <c r="V24" s="82"/>
      <c r="W24" s="52">
        <f t="shared" si="6"/>
        <v>0</v>
      </c>
      <c r="X24" s="81"/>
      <c r="Y24" s="82"/>
      <c r="Z24" s="52">
        <f t="shared" si="7"/>
        <v>0</v>
      </c>
      <c r="AA24" s="81"/>
      <c r="AB24" s="82"/>
      <c r="AC24" s="52">
        <f t="shared" si="8"/>
        <v>0</v>
      </c>
      <c r="AD24" s="81"/>
      <c r="AE24" s="82"/>
      <c r="AF24" s="52">
        <f t="shared" si="9"/>
        <v>0</v>
      </c>
    </row>
    <row r="25" spans="3:32" x14ac:dyDescent="0.35">
      <c r="C25" s="81"/>
      <c r="D25" s="82"/>
      <c r="E25" s="52">
        <f t="shared" si="0"/>
        <v>0</v>
      </c>
      <c r="F25" s="81"/>
      <c r="G25" s="82"/>
      <c r="H25" s="52">
        <f t="shared" si="1"/>
        <v>0</v>
      </c>
      <c r="I25" s="81"/>
      <c r="J25" s="82"/>
      <c r="K25" s="52">
        <f t="shared" si="2"/>
        <v>0</v>
      </c>
      <c r="L25" s="81"/>
      <c r="M25" s="82"/>
      <c r="N25" s="52">
        <f t="shared" si="3"/>
        <v>0</v>
      </c>
      <c r="O25" s="81"/>
      <c r="P25" s="82"/>
      <c r="Q25" s="52">
        <f t="shared" si="4"/>
        <v>0</v>
      </c>
      <c r="R25" s="79"/>
      <c r="S25" s="80"/>
      <c r="T25" s="52">
        <f t="shared" si="5"/>
        <v>0</v>
      </c>
      <c r="U25" s="81"/>
      <c r="V25" s="82"/>
      <c r="W25" s="52">
        <f t="shared" si="6"/>
        <v>0</v>
      </c>
      <c r="X25" s="81"/>
      <c r="Y25" s="82"/>
      <c r="Z25" s="52">
        <f t="shared" si="7"/>
        <v>0</v>
      </c>
      <c r="AA25" s="81"/>
      <c r="AB25" s="82"/>
      <c r="AC25" s="52">
        <f t="shared" si="8"/>
        <v>0</v>
      </c>
      <c r="AD25" s="81"/>
      <c r="AE25" s="82"/>
      <c r="AF25" s="52">
        <f t="shared" si="9"/>
        <v>0</v>
      </c>
    </row>
    <row r="26" spans="3:32" x14ac:dyDescent="0.35">
      <c r="C26" s="81"/>
      <c r="D26" s="82"/>
      <c r="E26" s="52">
        <f t="shared" si="0"/>
        <v>0</v>
      </c>
      <c r="F26" s="81"/>
      <c r="G26" s="82"/>
      <c r="H26" s="52">
        <f t="shared" si="1"/>
        <v>0</v>
      </c>
      <c r="I26" s="81"/>
      <c r="J26" s="82"/>
      <c r="K26" s="52">
        <f t="shared" si="2"/>
        <v>0</v>
      </c>
      <c r="L26" s="81"/>
      <c r="M26" s="82"/>
      <c r="N26" s="52">
        <f t="shared" si="3"/>
        <v>0</v>
      </c>
      <c r="O26" s="81"/>
      <c r="P26" s="82"/>
      <c r="Q26" s="52">
        <f t="shared" si="4"/>
        <v>0</v>
      </c>
      <c r="R26" s="79"/>
      <c r="S26" s="80"/>
      <c r="T26" s="52">
        <f t="shared" si="5"/>
        <v>0</v>
      </c>
      <c r="U26" s="81"/>
      <c r="V26" s="82"/>
      <c r="W26" s="52">
        <f t="shared" si="6"/>
        <v>0</v>
      </c>
      <c r="X26" s="81"/>
      <c r="Y26" s="82"/>
      <c r="Z26" s="52">
        <f t="shared" si="7"/>
        <v>0</v>
      </c>
      <c r="AA26" s="81"/>
      <c r="AB26" s="82"/>
      <c r="AC26" s="52">
        <f t="shared" si="8"/>
        <v>0</v>
      </c>
      <c r="AD26" s="81"/>
      <c r="AE26" s="82"/>
      <c r="AF26" s="52">
        <f t="shared" si="9"/>
        <v>0</v>
      </c>
    </row>
    <row r="27" spans="3:32" x14ac:dyDescent="0.35">
      <c r="C27" s="81"/>
      <c r="D27" s="82"/>
      <c r="E27" s="52">
        <f t="shared" si="0"/>
        <v>0</v>
      </c>
      <c r="F27" s="81"/>
      <c r="G27" s="82"/>
      <c r="H27" s="52">
        <f t="shared" si="1"/>
        <v>0</v>
      </c>
      <c r="I27" s="81"/>
      <c r="J27" s="82"/>
      <c r="K27" s="52">
        <f t="shared" si="2"/>
        <v>0</v>
      </c>
      <c r="L27" s="81"/>
      <c r="M27" s="82"/>
      <c r="N27" s="52">
        <f t="shared" si="3"/>
        <v>0</v>
      </c>
      <c r="O27" s="81"/>
      <c r="P27" s="82"/>
      <c r="Q27" s="52">
        <f t="shared" si="4"/>
        <v>0</v>
      </c>
      <c r="R27" s="79"/>
      <c r="S27" s="80"/>
      <c r="T27" s="52">
        <f t="shared" si="5"/>
        <v>0</v>
      </c>
      <c r="U27" s="81"/>
      <c r="V27" s="82"/>
      <c r="W27" s="52">
        <f t="shared" si="6"/>
        <v>0</v>
      </c>
      <c r="X27" s="81"/>
      <c r="Y27" s="82"/>
      <c r="Z27" s="52">
        <f t="shared" si="7"/>
        <v>0</v>
      </c>
      <c r="AA27" s="81"/>
      <c r="AB27" s="82"/>
      <c r="AC27" s="52">
        <f t="shared" si="8"/>
        <v>0</v>
      </c>
      <c r="AD27" s="81"/>
      <c r="AE27" s="82"/>
      <c r="AF27" s="52">
        <f t="shared" si="9"/>
        <v>0</v>
      </c>
    </row>
    <row r="28" spans="3:32" x14ac:dyDescent="0.35">
      <c r="C28" s="81"/>
      <c r="D28" s="82"/>
      <c r="E28" s="52">
        <f t="shared" si="0"/>
        <v>0</v>
      </c>
      <c r="F28" s="81"/>
      <c r="G28" s="82"/>
      <c r="H28" s="52">
        <f t="shared" si="1"/>
        <v>0</v>
      </c>
      <c r="I28" s="81"/>
      <c r="J28" s="82"/>
      <c r="K28" s="52">
        <f t="shared" si="2"/>
        <v>0</v>
      </c>
      <c r="L28" s="81"/>
      <c r="M28" s="82"/>
      <c r="N28" s="52">
        <f t="shared" si="3"/>
        <v>0</v>
      </c>
      <c r="O28" s="81"/>
      <c r="P28" s="82"/>
      <c r="Q28" s="52">
        <f t="shared" si="4"/>
        <v>0</v>
      </c>
      <c r="R28" s="81"/>
      <c r="S28" s="82"/>
      <c r="T28" s="52">
        <f t="shared" si="5"/>
        <v>0</v>
      </c>
      <c r="U28" s="81"/>
      <c r="V28" s="82"/>
      <c r="W28" s="52">
        <f t="shared" si="6"/>
        <v>0</v>
      </c>
      <c r="X28" s="81"/>
      <c r="Y28" s="82"/>
      <c r="Z28" s="52">
        <f t="shared" si="7"/>
        <v>0</v>
      </c>
      <c r="AA28" s="81"/>
      <c r="AB28" s="82"/>
      <c r="AC28" s="52">
        <f t="shared" si="8"/>
        <v>0</v>
      </c>
      <c r="AD28" s="81"/>
      <c r="AE28" s="82"/>
      <c r="AF28" s="52">
        <f t="shared" si="9"/>
        <v>0</v>
      </c>
    </row>
    <row r="29" spans="3:32" x14ac:dyDescent="0.35">
      <c r="C29" s="81"/>
      <c r="D29" s="82"/>
      <c r="E29" s="52">
        <f t="shared" si="0"/>
        <v>0</v>
      </c>
      <c r="F29" s="81"/>
      <c r="G29" s="82"/>
      <c r="H29" s="52">
        <f t="shared" si="1"/>
        <v>0</v>
      </c>
      <c r="I29" s="81"/>
      <c r="J29" s="82"/>
      <c r="K29" s="52">
        <f t="shared" si="2"/>
        <v>0</v>
      </c>
      <c r="L29" s="81"/>
      <c r="M29" s="82"/>
      <c r="N29" s="52">
        <f t="shared" si="3"/>
        <v>0</v>
      </c>
      <c r="O29" s="81"/>
      <c r="P29" s="82"/>
      <c r="Q29" s="52">
        <f t="shared" si="4"/>
        <v>0</v>
      </c>
      <c r="R29" s="81"/>
      <c r="S29" s="82"/>
      <c r="T29" s="52">
        <f t="shared" si="5"/>
        <v>0</v>
      </c>
      <c r="U29" s="81"/>
      <c r="V29" s="82"/>
      <c r="W29" s="52">
        <f t="shared" si="6"/>
        <v>0</v>
      </c>
      <c r="X29" s="81"/>
      <c r="Y29" s="82"/>
      <c r="Z29" s="52">
        <f t="shared" si="7"/>
        <v>0</v>
      </c>
      <c r="AA29" s="81"/>
      <c r="AB29" s="82"/>
      <c r="AC29" s="52">
        <f t="shared" si="8"/>
        <v>0</v>
      </c>
      <c r="AD29" s="81"/>
      <c r="AE29" s="82"/>
      <c r="AF29" s="52">
        <f t="shared" si="9"/>
        <v>0</v>
      </c>
    </row>
    <row r="30" spans="3:32" x14ac:dyDescent="0.35">
      <c r="C30" s="81"/>
      <c r="D30" s="82"/>
      <c r="E30" s="52">
        <f t="shared" si="0"/>
        <v>0</v>
      </c>
      <c r="F30" s="81"/>
      <c r="G30" s="82"/>
      <c r="H30" s="52">
        <f t="shared" si="1"/>
        <v>0</v>
      </c>
      <c r="I30" s="81"/>
      <c r="J30" s="82"/>
      <c r="K30" s="52">
        <f t="shared" si="2"/>
        <v>0</v>
      </c>
      <c r="L30" s="81"/>
      <c r="M30" s="82"/>
      <c r="N30" s="52">
        <f t="shared" si="3"/>
        <v>0</v>
      </c>
      <c r="O30" s="81"/>
      <c r="P30" s="82"/>
      <c r="Q30" s="52">
        <f t="shared" si="4"/>
        <v>0</v>
      </c>
      <c r="R30" s="81"/>
      <c r="S30" s="82"/>
      <c r="T30" s="52">
        <f t="shared" si="5"/>
        <v>0</v>
      </c>
      <c r="U30" s="81"/>
      <c r="V30" s="82"/>
      <c r="W30" s="52">
        <f t="shared" si="6"/>
        <v>0</v>
      </c>
      <c r="X30" s="81"/>
      <c r="Y30" s="82"/>
      <c r="Z30" s="52">
        <f t="shared" si="7"/>
        <v>0</v>
      </c>
      <c r="AA30" s="81"/>
      <c r="AB30" s="82"/>
      <c r="AC30" s="52">
        <f t="shared" si="8"/>
        <v>0</v>
      </c>
      <c r="AD30" s="81"/>
      <c r="AE30" s="82"/>
      <c r="AF30" s="52">
        <f t="shared" si="9"/>
        <v>0</v>
      </c>
    </row>
    <row r="31" spans="3:32" x14ac:dyDescent="0.35">
      <c r="C31" s="7"/>
      <c r="E31" s="52">
        <f t="shared" si="0"/>
        <v>0</v>
      </c>
      <c r="F31" s="81"/>
      <c r="G31" s="82"/>
      <c r="H31" s="52">
        <f t="shared" si="1"/>
        <v>0</v>
      </c>
      <c r="I31" s="81"/>
      <c r="J31" s="82"/>
      <c r="K31" s="52">
        <f t="shared" si="2"/>
        <v>0</v>
      </c>
      <c r="L31" s="81"/>
      <c r="M31" s="82"/>
      <c r="N31" s="52">
        <f t="shared" si="3"/>
        <v>0</v>
      </c>
      <c r="O31" s="81"/>
      <c r="P31" s="82"/>
      <c r="Q31" s="52">
        <f t="shared" si="4"/>
        <v>0</v>
      </c>
      <c r="R31" s="81"/>
      <c r="S31" s="82"/>
      <c r="T31" s="52">
        <f t="shared" si="5"/>
        <v>0</v>
      </c>
      <c r="U31" s="81"/>
      <c r="V31" s="82"/>
      <c r="W31" s="52">
        <f t="shared" si="6"/>
        <v>0</v>
      </c>
      <c r="X31" s="81"/>
      <c r="Y31" s="82"/>
      <c r="Z31" s="52">
        <f t="shared" si="7"/>
        <v>0</v>
      </c>
      <c r="AA31" s="81"/>
      <c r="AB31" s="82"/>
      <c r="AC31" s="52">
        <f t="shared" si="8"/>
        <v>0</v>
      </c>
      <c r="AD31" s="81"/>
      <c r="AE31" s="82"/>
      <c r="AF31" s="52">
        <f t="shared" si="9"/>
        <v>0</v>
      </c>
    </row>
    <row r="32" spans="3:32" x14ac:dyDescent="0.35">
      <c r="C32" s="79"/>
      <c r="D32" s="80"/>
      <c r="E32" s="52">
        <f t="shared" si="0"/>
        <v>0</v>
      </c>
      <c r="F32" s="81"/>
      <c r="G32" s="82"/>
      <c r="H32" s="52">
        <f t="shared" si="1"/>
        <v>0</v>
      </c>
      <c r="I32" s="81"/>
      <c r="J32" s="82"/>
      <c r="K32" s="52">
        <f t="shared" si="2"/>
        <v>0</v>
      </c>
      <c r="L32" s="81"/>
      <c r="M32" s="82"/>
      <c r="N32" s="52">
        <f t="shared" si="3"/>
        <v>0</v>
      </c>
      <c r="O32" s="79"/>
      <c r="P32" s="80"/>
      <c r="Q32" s="52">
        <f t="shared" si="4"/>
        <v>0</v>
      </c>
      <c r="R32" s="81"/>
      <c r="S32" s="82"/>
      <c r="T32" s="52">
        <f t="shared" si="5"/>
        <v>0</v>
      </c>
      <c r="U32" s="81"/>
      <c r="V32" s="82"/>
      <c r="W32" s="52">
        <f t="shared" si="6"/>
        <v>0</v>
      </c>
      <c r="X32" s="81"/>
      <c r="Y32" s="82"/>
      <c r="Z32" s="52">
        <f t="shared" si="7"/>
        <v>0</v>
      </c>
      <c r="AA32" s="81"/>
      <c r="AB32" s="82"/>
      <c r="AC32" s="52">
        <f t="shared" si="8"/>
        <v>0</v>
      </c>
      <c r="AD32" s="81"/>
      <c r="AE32" s="82"/>
      <c r="AF32" s="52">
        <f t="shared" si="9"/>
        <v>0</v>
      </c>
    </row>
    <row r="33" spans="3:32" x14ac:dyDescent="0.35">
      <c r="C33" s="79"/>
      <c r="D33" s="80"/>
      <c r="E33" s="52">
        <f t="shared" si="0"/>
        <v>0</v>
      </c>
      <c r="F33" s="81"/>
      <c r="G33" s="82"/>
      <c r="H33" s="52">
        <f t="shared" si="1"/>
        <v>0</v>
      </c>
      <c r="I33" s="81"/>
      <c r="J33" s="82"/>
      <c r="K33" s="52">
        <f t="shared" si="2"/>
        <v>0</v>
      </c>
      <c r="L33" s="79"/>
      <c r="M33" s="80"/>
      <c r="N33" s="52">
        <f t="shared" si="3"/>
        <v>0</v>
      </c>
      <c r="O33" s="79"/>
      <c r="P33" s="80"/>
      <c r="Q33" s="52">
        <f t="shared" si="4"/>
        <v>0</v>
      </c>
      <c r="R33" s="81"/>
      <c r="S33" s="82"/>
      <c r="T33" s="52">
        <f t="shared" si="5"/>
        <v>0</v>
      </c>
      <c r="U33" s="81"/>
      <c r="V33" s="82"/>
      <c r="W33" s="52">
        <f t="shared" si="6"/>
        <v>0</v>
      </c>
      <c r="X33" s="81"/>
      <c r="Y33" s="82"/>
      <c r="Z33" s="52">
        <f t="shared" si="7"/>
        <v>0</v>
      </c>
      <c r="AA33" s="81"/>
      <c r="AB33" s="82"/>
      <c r="AC33" s="52">
        <f t="shared" si="8"/>
        <v>0</v>
      </c>
      <c r="AD33" s="81"/>
      <c r="AE33" s="82"/>
      <c r="AF33" s="52">
        <f t="shared" si="9"/>
        <v>0</v>
      </c>
    </row>
    <row r="34" spans="3:32" x14ac:dyDescent="0.35">
      <c r="C34" s="79"/>
      <c r="D34" s="80"/>
      <c r="E34" s="52">
        <f t="shared" si="0"/>
        <v>0</v>
      </c>
      <c r="F34" s="81"/>
      <c r="G34" s="82"/>
      <c r="H34" s="52">
        <f t="shared" si="1"/>
        <v>0</v>
      </c>
      <c r="I34" s="81"/>
      <c r="J34" s="82"/>
      <c r="K34" s="52">
        <f t="shared" si="2"/>
        <v>0</v>
      </c>
      <c r="L34" s="79"/>
      <c r="M34" s="80"/>
      <c r="N34" s="52">
        <f t="shared" si="3"/>
        <v>0</v>
      </c>
      <c r="O34" s="79"/>
      <c r="P34" s="80"/>
      <c r="Q34" s="52">
        <f t="shared" si="4"/>
        <v>0</v>
      </c>
      <c r="R34" s="81"/>
      <c r="S34" s="82"/>
      <c r="T34" s="52">
        <f t="shared" si="5"/>
        <v>0</v>
      </c>
      <c r="U34" s="81"/>
      <c r="V34" s="82"/>
      <c r="W34" s="52">
        <f t="shared" si="6"/>
        <v>0</v>
      </c>
      <c r="X34" s="81"/>
      <c r="Y34" s="82"/>
      <c r="Z34" s="52">
        <f t="shared" si="7"/>
        <v>0</v>
      </c>
      <c r="AA34" s="81"/>
      <c r="AB34" s="82"/>
      <c r="AC34" s="52">
        <f t="shared" si="8"/>
        <v>0</v>
      </c>
      <c r="AD34" s="81"/>
      <c r="AE34" s="82"/>
      <c r="AF34" s="52">
        <f t="shared" si="9"/>
        <v>0</v>
      </c>
    </row>
    <row r="35" spans="3:32" x14ac:dyDescent="0.35">
      <c r="C35" s="79"/>
      <c r="D35" s="80"/>
      <c r="E35" s="52">
        <f t="shared" si="0"/>
        <v>0</v>
      </c>
      <c r="F35" s="79"/>
      <c r="G35" s="80"/>
      <c r="H35" s="52">
        <f t="shared" si="1"/>
        <v>0</v>
      </c>
      <c r="I35" s="81"/>
      <c r="J35" s="82"/>
      <c r="K35" s="52">
        <f t="shared" si="2"/>
        <v>0</v>
      </c>
      <c r="L35" s="79"/>
      <c r="M35" s="80"/>
      <c r="N35" s="52">
        <f t="shared" si="3"/>
        <v>0</v>
      </c>
      <c r="O35" s="79"/>
      <c r="P35" s="80"/>
      <c r="Q35" s="52">
        <f t="shared" si="4"/>
        <v>0</v>
      </c>
      <c r="R35" s="81"/>
      <c r="S35" s="82"/>
      <c r="T35" s="52">
        <f t="shared" si="5"/>
        <v>0</v>
      </c>
      <c r="U35" s="81"/>
      <c r="V35" s="82"/>
      <c r="W35" s="52">
        <f t="shared" si="6"/>
        <v>0</v>
      </c>
      <c r="X35" s="81"/>
      <c r="Y35" s="82"/>
      <c r="Z35" s="52">
        <f t="shared" si="7"/>
        <v>0</v>
      </c>
      <c r="AA35" s="81"/>
      <c r="AB35" s="82"/>
      <c r="AC35" s="52">
        <f t="shared" si="8"/>
        <v>0</v>
      </c>
      <c r="AD35" s="81"/>
      <c r="AE35" s="82"/>
      <c r="AF35" s="52">
        <f t="shared" si="9"/>
        <v>0</v>
      </c>
    </row>
    <row r="36" spans="3:32" ht="15" thickBot="1" x14ac:dyDescent="0.4">
      <c r="C36" s="84"/>
      <c r="D36" s="85"/>
      <c r="E36" s="53">
        <f t="shared" si="0"/>
        <v>0</v>
      </c>
      <c r="F36" s="84"/>
      <c r="G36" s="85"/>
      <c r="H36" s="53">
        <f t="shared" si="1"/>
        <v>0</v>
      </c>
      <c r="I36" s="84"/>
      <c r="J36" s="85"/>
      <c r="K36" s="53">
        <f t="shared" si="2"/>
        <v>0</v>
      </c>
      <c r="L36" s="84"/>
      <c r="M36" s="85"/>
      <c r="N36" s="53">
        <f t="shared" si="3"/>
        <v>0</v>
      </c>
      <c r="O36" s="84"/>
      <c r="P36" s="85"/>
      <c r="Q36" s="53">
        <f t="shared" si="4"/>
        <v>0</v>
      </c>
      <c r="R36" s="84"/>
      <c r="S36" s="85"/>
      <c r="T36" s="53">
        <f t="shared" si="5"/>
        <v>0</v>
      </c>
      <c r="U36" s="84"/>
      <c r="V36" s="85"/>
      <c r="W36" s="53">
        <f t="shared" si="6"/>
        <v>0</v>
      </c>
      <c r="X36" s="84"/>
      <c r="Y36" s="85"/>
      <c r="Z36" s="53">
        <f t="shared" si="7"/>
        <v>0</v>
      </c>
      <c r="AA36" s="84"/>
      <c r="AB36" s="85"/>
      <c r="AC36" s="53">
        <f t="shared" si="8"/>
        <v>0</v>
      </c>
      <c r="AD36" s="84"/>
      <c r="AE36" s="85"/>
      <c r="AF36" s="53">
        <f t="shared" si="9"/>
        <v>0</v>
      </c>
    </row>
    <row r="37" spans="3:32" ht="15" thickBot="1" x14ac:dyDescent="0.4">
      <c r="C37" s="45"/>
      <c r="D37" s="48" t="s">
        <v>318</v>
      </c>
      <c r="E37" s="49">
        <f>SUM(E17:E36)</f>
        <v>56</v>
      </c>
      <c r="F37" s="45"/>
      <c r="G37" s="48" t="s">
        <v>318</v>
      </c>
      <c r="H37" s="49">
        <f>SUM(H17:H36)</f>
        <v>0</v>
      </c>
      <c r="I37" s="45"/>
      <c r="J37" s="48" t="s">
        <v>318</v>
      </c>
      <c r="K37" s="49">
        <f>SUM(K17:K36)</f>
        <v>0</v>
      </c>
      <c r="L37" s="45"/>
      <c r="M37" s="48" t="s">
        <v>318</v>
      </c>
      <c r="N37" s="49">
        <f>SUM(N17:N36)</f>
        <v>0</v>
      </c>
      <c r="O37" s="45"/>
      <c r="P37" s="48" t="s">
        <v>318</v>
      </c>
      <c r="Q37" s="49">
        <f>SUM(Q17:Q36)</f>
        <v>0</v>
      </c>
      <c r="R37" s="45"/>
      <c r="S37" s="48" t="s">
        <v>318</v>
      </c>
      <c r="T37" s="49">
        <f>SUM(T17:T36)</f>
        <v>0</v>
      </c>
      <c r="U37" s="45"/>
      <c r="V37" s="48" t="s">
        <v>318</v>
      </c>
      <c r="W37" s="49">
        <f>SUM(W17:W36)</f>
        <v>0</v>
      </c>
      <c r="X37" s="45"/>
      <c r="Y37" s="48" t="s">
        <v>318</v>
      </c>
      <c r="Z37" s="47">
        <f>SUM(Z17:Z36)</f>
        <v>0</v>
      </c>
      <c r="AA37" s="45"/>
      <c r="AB37" s="48" t="s">
        <v>318</v>
      </c>
      <c r="AC37" s="49">
        <f>SUM(AC17:AC36)</f>
        <v>0</v>
      </c>
      <c r="AD37" s="45"/>
      <c r="AE37" s="48" t="s">
        <v>318</v>
      </c>
      <c r="AF37" s="49">
        <f>SUM(AF17:AF36)</f>
        <v>0</v>
      </c>
    </row>
    <row r="38" spans="3:32" ht="14.5" customHeight="1" x14ac:dyDescent="0.35">
      <c r="C38" s="43" t="s">
        <v>307</v>
      </c>
      <c r="D38" s="86"/>
      <c r="E38" s="87"/>
      <c r="F38" s="43" t="s">
        <v>307</v>
      </c>
      <c r="G38" s="86"/>
      <c r="H38" s="87"/>
      <c r="I38" s="43" t="s">
        <v>307</v>
      </c>
      <c r="J38" s="86"/>
      <c r="K38" s="87"/>
      <c r="L38" s="43" t="s">
        <v>307</v>
      </c>
      <c r="M38" s="86"/>
      <c r="N38" s="87"/>
      <c r="O38" s="43" t="s">
        <v>307</v>
      </c>
      <c r="P38" s="86"/>
      <c r="Q38" s="87"/>
      <c r="R38" s="43" t="s">
        <v>307</v>
      </c>
      <c r="S38" s="86"/>
      <c r="T38" s="87"/>
      <c r="U38" s="43" t="s">
        <v>307</v>
      </c>
      <c r="V38" s="86"/>
      <c r="W38" s="87"/>
      <c r="X38" s="43" t="s">
        <v>307</v>
      </c>
      <c r="Y38" s="86"/>
      <c r="Z38" s="87"/>
      <c r="AA38" s="43" t="s">
        <v>307</v>
      </c>
      <c r="AB38" s="86"/>
      <c r="AC38" s="87"/>
      <c r="AD38" s="43" t="s">
        <v>307</v>
      </c>
      <c r="AE38" s="86"/>
      <c r="AF38" s="87"/>
    </row>
    <row r="39" spans="3:32" x14ac:dyDescent="0.35">
      <c r="D39" s="88"/>
      <c r="E39" s="89"/>
      <c r="G39" s="88"/>
      <c r="H39" s="89"/>
      <c r="I39"/>
      <c r="J39" s="88"/>
      <c r="K39" s="89"/>
      <c r="L39"/>
      <c r="M39" s="88"/>
      <c r="N39" s="89"/>
      <c r="O39"/>
      <c r="P39" s="88"/>
      <c r="Q39" s="89"/>
      <c r="R39"/>
      <c r="S39" s="88"/>
      <c r="T39" s="89"/>
      <c r="U39"/>
      <c r="V39" s="88"/>
      <c r="W39" s="89"/>
      <c r="X39"/>
      <c r="Y39" s="88"/>
      <c r="Z39" s="89"/>
      <c r="AA39"/>
      <c r="AB39" s="88"/>
      <c r="AC39" s="89"/>
      <c r="AD39"/>
      <c r="AE39" s="88"/>
      <c r="AF39" s="89"/>
    </row>
    <row r="40" spans="3:32" x14ac:dyDescent="0.35">
      <c r="C40" s="65" t="s">
        <v>333</v>
      </c>
      <c r="D40" s="88"/>
      <c r="E40" s="89"/>
      <c r="F40" s="65" t="s">
        <v>333</v>
      </c>
      <c r="G40" s="88"/>
      <c r="H40" s="89"/>
      <c r="I40" s="65" t="s">
        <v>333</v>
      </c>
      <c r="J40" s="88"/>
      <c r="K40" s="89"/>
      <c r="L40" s="65" t="s">
        <v>333</v>
      </c>
      <c r="M40" s="88"/>
      <c r="N40" s="89"/>
      <c r="O40" s="65" t="s">
        <v>333</v>
      </c>
      <c r="P40" s="88"/>
      <c r="Q40" s="89"/>
      <c r="R40" s="65" t="s">
        <v>333</v>
      </c>
      <c r="S40" s="88"/>
      <c r="T40" s="89"/>
      <c r="U40" s="65" t="s">
        <v>333</v>
      </c>
      <c r="V40" s="88"/>
      <c r="W40" s="89"/>
      <c r="X40" s="65" t="s">
        <v>333</v>
      </c>
      <c r="Y40" s="88"/>
      <c r="Z40" s="89"/>
      <c r="AA40" s="65" t="s">
        <v>333</v>
      </c>
      <c r="AB40" s="88"/>
      <c r="AC40" s="89"/>
      <c r="AD40" s="65" t="s">
        <v>333</v>
      </c>
      <c r="AE40" s="88"/>
      <c r="AF40" s="89"/>
    </row>
    <row r="41" spans="3:32" ht="15" thickBot="1" x14ac:dyDescent="0.4">
      <c r="C41" s="64">
        <v>15000</v>
      </c>
      <c r="D41" s="90"/>
      <c r="E41" s="91"/>
      <c r="F41" s="64">
        <v>15000</v>
      </c>
      <c r="G41" s="90"/>
      <c r="H41" s="91"/>
      <c r="I41" s="64">
        <v>15000</v>
      </c>
      <c r="J41" s="90"/>
      <c r="K41" s="91"/>
      <c r="L41" s="64">
        <v>15000</v>
      </c>
      <c r="M41" s="90"/>
      <c r="N41" s="91"/>
      <c r="O41" s="64">
        <v>15000</v>
      </c>
      <c r="P41" s="90"/>
      <c r="Q41" s="91"/>
      <c r="R41" s="64">
        <v>15000</v>
      </c>
      <c r="S41" s="90"/>
      <c r="T41" s="91"/>
      <c r="U41" s="64">
        <v>15000</v>
      </c>
      <c r="V41" s="90"/>
      <c r="W41" s="91"/>
      <c r="X41" s="64">
        <v>15000</v>
      </c>
      <c r="Y41" s="90"/>
      <c r="Z41" s="91"/>
      <c r="AA41" s="64">
        <v>15000</v>
      </c>
      <c r="AB41" s="90"/>
      <c r="AC41" s="91"/>
      <c r="AD41" s="64">
        <v>15000</v>
      </c>
      <c r="AE41" s="90"/>
      <c r="AF41" s="91"/>
    </row>
    <row r="42" spans="3:32" x14ac:dyDescent="0.35">
      <c r="C42" s="44"/>
      <c r="F42" s="44"/>
      <c r="I42" s="44"/>
      <c r="K42"/>
      <c r="L42" s="44"/>
      <c r="N42"/>
      <c r="O42" s="44"/>
      <c r="Q42"/>
      <c r="R42" s="44"/>
      <c r="T42"/>
      <c r="U42" s="44"/>
      <c r="W42"/>
      <c r="X42" s="44"/>
      <c r="Z42"/>
      <c r="AA42" s="44"/>
      <c r="AC42"/>
      <c r="AD42" s="44"/>
      <c r="AF42"/>
    </row>
    <row r="43" spans="3:32" x14ac:dyDescent="0.35">
      <c r="C43" s="38"/>
      <c r="E43" s="40"/>
      <c r="F43" s="38"/>
      <c r="H43" s="40"/>
      <c r="I43" s="38"/>
      <c r="K43" s="40"/>
      <c r="L43" s="38"/>
      <c r="N43" s="40"/>
      <c r="O43" s="38"/>
      <c r="Q43" s="40"/>
      <c r="R43" s="38"/>
      <c r="T43" s="40"/>
      <c r="U43" s="38"/>
      <c r="W43" s="40"/>
      <c r="X43" s="38"/>
      <c r="Z43" s="40"/>
      <c r="AA43" s="38"/>
      <c r="AC43" s="40"/>
      <c r="AD43" s="38"/>
      <c r="AF43" s="40"/>
    </row>
    <row r="44" spans="3:32" x14ac:dyDescent="0.35">
      <c r="C44" s="38"/>
      <c r="E44" s="40"/>
      <c r="F44" s="38"/>
      <c r="H44" s="40"/>
      <c r="I44" s="38"/>
      <c r="K44" s="40"/>
      <c r="L44" s="38"/>
      <c r="N44" s="40"/>
      <c r="O44" s="38"/>
      <c r="Q44" s="40"/>
      <c r="R44" s="38"/>
      <c r="T44" s="40"/>
      <c r="U44" s="38"/>
      <c r="W44" s="40"/>
      <c r="X44" s="38"/>
      <c r="Z44" s="40"/>
      <c r="AA44" s="38"/>
      <c r="AC44" s="40"/>
      <c r="AD44" s="38"/>
      <c r="AF44" s="40"/>
    </row>
    <row r="45" spans="3:32" x14ac:dyDescent="0.35">
      <c r="C45" s="38"/>
      <c r="E45" s="40"/>
      <c r="F45" s="38"/>
      <c r="H45" s="40"/>
      <c r="I45" s="38"/>
      <c r="K45" s="40"/>
      <c r="L45" s="38"/>
      <c r="N45" s="40"/>
      <c r="O45" s="38"/>
      <c r="Q45" s="40"/>
      <c r="R45" s="38"/>
      <c r="T45" s="40"/>
      <c r="U45" s="38"/>
      <c r="W45" s="40"/>
      <c r="X45" s="38"/>
      <c r="Z45" s="40"/>
      <c r="AA45" s="38"/>
      <c r="AC45" s="40"/>
      <c r="AD45" s="38"/>
      <c r="AF45" s="40"/>
    </row>
    <row r="46" spans="3:32" ht="15" thickBot="1" x14ac:dyDescent="0.4">
      <c r="C46" s="39"/>
      <c r="D46" s="41"/>
      <c r="E46" s="42"/>
      <c r="F46" s="39"/>
      <c r="G46" s="41"/>
      <c r="H46" s="42"/>
      <c r="I46" s="39"/>
      <c r="J46" s="41"/>
      <c r="K46" s="42"/>
      <c r="L46" s="39"/>
      <c r="M46" s="41"/>
      <c r="N46" s="42"/>
      <c r="O46" s="39"/>
      <c r="P46" s="41"/>
      <c r="Q46" s="42"/>
      <c r="R46" s="39"/>
      <c r="S46" s="41"/>
      <c r="T46" s="42"/>
      <c r="U46" s="39"/>
      <c r="V46" s="41"/>
      <c r="W46" s="42"/>
      <c r="X46" s="39"/>
      <c r="Y46" s="41"/>
      <c r="Z46" s="42"/>
      <c r="AA46" s="39"/>
      <c r="AB46" s="41"/>
      <c r="AC46" s="42"/>
      <c r="AD46" s="39"/>
      <c r="AE46" s="41"/>
      <c r="AF46" s="42"/>
    </row>
    <row r="47" spans="3:32" ht="54" customHeight="1" x14ac:dyDescent="0.35">
      <c r="C47" s="92"/>
      <c r="D47" s="92"/>
      <c r="E47" s="92"/>
    </row>
  </sheetData>
  <mergeCells count="219">
    <mergeCell ref="AE38:AF41"/>
    <mergeCell ref="C47:E47"/>
    <mergeCell ref="X36:Y36"/>
    <mergeCell ref="AA36:AB36"/>
    <mergeCell ref="AD36:AE36"/>
    <mergeCell ref="D38:E41"/>
    <mergeCell ref="G38:H41"/>
    <mergeCell ref="J38:K41"/>
    <mergeCell ref="M38:N41"/>
    <mergeCell ref="P38:Q41"/>
    <mergeCell ref="S38:T41"/>
    <mergeCell ref="V38:W41"/>
    <mergeCell ref="C36:D36"/>
    <mergeCell ref="F36:G36"/>
    <mergeCell ref="I36:J36"/>
    <mergeCell ref="L36:M36"/>
    <mergeCell ref="O36:P36"/>
    <mergeCell ref="R36:S36"/>
    <mergeCell ref="U36:V36"/>
    <mergeCell ref="Y38:Z41"/>
    <mergeCell ref="AB38:AC41"/>
    <mergeCell ref="AD34:AE34"/>
    <mergeCell ref="C35:D35"/>
    <mergeCell ref="F35:G35"/>
    <mergeCell ref="I35:J35"/>
    <mergeCell ref="L35:M35"/>
    <mergeCell ref="O35:P35"/>
    <mergeCell ref="R35:S35"/>
    <mergeCell ref="U35:V35"/>
    <mergeCell ref="X35:Y35"/>
    <mergeCell ref="AA35:AB35"/>
    <mergeCell ref="AD35:AE35"/>
    <mergeCell ref="C34:D34"/>
    <mergeCell ref="F34:G34"/>
    <mergeCell ref="I34:J34"/>
    <mergeCell ref="L34:M34"/>
    <mergeCell ref="O34:P34"/>
    <mergeCell ref="R34:S34"/>
    <mergeCell ref="U34:V34"/>
    <mergeCell ref="X34:Y34"/>
    <mergeCell ref="AA34:AB34"/>
    <mergeCell ref="AD32:AE32"/>
    <mergeCell ref="C33:D33"/>
    <mergeCell ref="F33:G33"/>
    <mergeCell ref="I33:J33"/>
    <mergeCell ref="L33:M33"/>
    <mergeCell ref="O33:P33"/>
    <mergeCell ref="R33:S33"/>
    <mergeCell ref="U33:V33"/>
    <mergeCell ref="X33:Y33"/>
    <mergeCell ref="AA33:AB33"/>
    <mergeCell ref="AD33:AE33"/>
    <mergeCell ref="C32:D32"/>
    <mergeCell ref="F32:G32"/>
    <mergeCell ref="I32:J32"/>
    <mergeCell ref="L32:M32"/>
    <mergeCell ref="O32:P32"/>
    <mergeCell ref="R32:S32"/>
    <mergeCell ref="U32:V32"/>
    <mergeCell ref="X32:Y32"/>
    <mergeCell ref="AA32:AB32"/>
    <mergeCell ref="AD30:AE30"/>
    <mergeCell ref="F31:G31"/>
    <mergeCell ref="I31:J31"/>
    <mergeCell ref="L31:M31"/>
    <mergeCell ref="O31:P31"/>
    <mergeCell ref="R31:S31"/>
    <mergeCell ref="U31:V31"/>
    <mergeCell ref="X31:Y31"/>
    <mergeCell ref="AA31:AB31"/>
    <mergeCell ref="AD31:AE31"/>
    <mergeCell ref="C30:D30"/>
    <mergeCell ref="F30:G30"/>
    <mergeCell ref="I30:J30"/>
    <mergeCell ref="L30:M30"/>
    <mergeCell ref="O30:P30"/>
    <mergeCell ref="R30:S30"/>
    <mergeCell ref="U30:V30"/>
    <mergeCell ref="X30:Y30"/>
    <mergeCell ref="AA30:AB30"/>
    <mergeCell ref="AD28:AE28"/>
    <mergeCell ref="C29:D29"/>
    <mergeCell ref="F29:G29"/>
    <mergeCell ref="I29:J29"/>
    <mergeCell ref="L29:M29"/>
    <mergeCell ref="O29:P29"/>
    <mergeCell ref="R29:S29"/>
    <mergeCell ref="U29:V29"/>
    <mergeCell ref="X29:Y29"/>
    <mergeCell ref="AA29:AB29"/>
    <mergeCell ref="AD29:AE29"/>
    <mergeCell ref="C28:D28"/>
    <mergeCell ref="F28:G28"/>
    <mergeCell ref="I28:J28"/>
    <mergeCell ref="L28:M28"/>
    <mergeCell ref="O28:P28"/>
    <mergeCell ref="R28:S28"/>
    <mergeCell ref="U28:V28"/>
    <mergeCell ref="X28:Y28"/>
    <mergeCell ref="AA28:AB28"/>
    <mergeCell ref="AD26:AE26"/>
    <mergeCell ref="C27:D27"/>
    <mergeCell ref="F27:G27"/>
    <mergeCell ref="I27:J27"/>
    <mergeCell ref="L27:M27"/>
    <mergeCell ref="O27:P27"/>
    <mergeCell ref="R27:S27"/>
    <mergeCell ref="U27:V27"/>
    <mergeCell ref="X27:Y27"/>
    <mergeCell ref="AA27:AB27"/>
    <mergeCell ref="AD27:AE27"/>
    <mergeCell ref="C26:D26"/>
    <mergeCell ref="F26:G26"/>
    <mergeCell ref="I26:J26"/>
    <mergeCell ref="L26:M26"/>
    <mergeCell ref="O26:P26"/>
    <mergeCell ref="R26:S26"/>
    <mergeCell ref="U26:V26"/>
    <mergeCell ref="X26:Y26"/>
    <mergeCell ref="AA26:AB26"/>
    <mergeCell ref="AD24:AE24"/>
    <mergeCell ref="C25:D25"/>
    <mergeCell ref="F25:G25"/>
    <mergeCell ref="I25:J25"/>
    <mergeCell ref="L25:M25"/>
    <mergeCell ref="O25:P25"/>
    <mergeCell ref="R25:S25"/>
    <mergeCell ref="U25:V25"/>
    <mergeCell ref="X25:Y25"/>
    <mergeCell ref="AA25:AB25"/>
    <mergeCell ref="AD25:AE25"/>
    <mergeCell ref="C24:D24"/>
    <mergeCell ref="F24:G24"/>
    <mergeCell ref="I24:J24"/>
    <mergeCell ref="L24:M24"/>
    <mergeCell ref="O24:P24"/>
    <mergeCell ref="R24:S24"/>
    <mergeCell ref="U24:V24"/>
    <mergeCell ref="X24:Y24"/>
    <mergeCell ref="AA24:AB24"/>
    <mergeCell ref="AD22:AE22"/>
    <mergeCell ref="F23:G23"/>
    <mergeCell ref="I23:J23"/>
    <mergeCell ref="L23:M23"/>
    <mergeCell ref="O23:P23"/>
    <mergeCell ref="R23:S23"/>
    <mergeCell ref="U23:V23"/>
    <mergeCell ref="X23:Y23"/>
    <mergeCell ref="AA23:AB23"/>
    <mergeCell ref="AD23:AE23"/>
    <mergeCell ref="C22:D22"/>
    <mergeCell ref="F22:G22"/>
    <mergeCell ref="I22:J22"/>
    <mergeCell ref="L22:M22"/>
    <mergeCell ref="O22:P22"/>
    <mergeCell ref="R22:S22"/>
    <mergeCell ref="U22:V22"/>
    <mergeCell ref="X22:Y22"/>
    <mergeCell ref="AA22:AB22"/>
    <mergeCell ref="AD20:AE20"/>
    <mergeCell ref="C21:D21"/>
    <mergeCell ref="F21:G21"/>
    <mergeCell ref="I21:J21"/>
    <mergeCell ref="L21:M21"/>
    <mergeCell ref="O21:P21"/>
    <mergeCell ref="R21:S21"/>
    <mergeCell ref="U21:V21"/>
    <mergeCell ref="X21:Y21"/>
    <mergeCell ref="AA21:AB21"/>
    <mergeCell ref="AD21:AE21"/>
    <mergeCell ref="C20:D20"/>
    <mergeCell ref="F20:G20"/>
    <mergeCell ref="I20:J20"/>
    <mergeCell ref="L20:M20"/>
    <mergeCell ref="O20:P20"/>
    <mergeCell ref="R20:S20"/>
    <mergeCell ref="U20:V20"/>
    <mergeCell ref="X20:Y20"/>
    <mergeCell ref="AA20:AB20"/>
    <mergeCell ref="AD18:AE18"/>
    <mergeCell ref="C19:D19"/>
    <mergeCell ref="F19:G19"/>
    <mergeCell ref="I19:J19"/>
    <mergeCell ref="L19:M19"/>
    <mergeCell ref="O19:P19"/>
    <mergeCell ref="R19:S19"/>
    <mergeCell ref="U19:V19"/>
    <mergeCell ref="X19:Y19"/>
    <mergeCell ref="AA19:AB19"/>
    <mergeCell ref="AD19:AE19"/>
    <mergeCell ref="C18:D18"/>
    <mergeCell ref="F18:G18"/>
    <mergeCell ref="I18:J18"/>
    <mergeCell ref="L18:M18"/>
    <mergeCell ref="O18:P18"/>
    <mergeCell ref="R18:S18"/>
    <mergeCell ref="U18:V18"/>
    <mergeCell ref="X18:Y18"/>
    <mergeCell ref="AA18:AB18"/>
    <mergeCell ref="V1:W1"/>
    <mergeCell ref="Y1:Z1"/>
    <mergeCell ref="AB1:AC1"/>
    <mergeCell ref="AE1:AF1"/>
    <mergeCell ref="C17:D17"/>
    <mergeCell ref="F17:G17"/>
    <mergeCell ref="I17:J17"/>
    <mergeCell ref="L17:M17"/>
    <mergeCell ref="O17:P17"/>
    <mergeCell ref="R17:S17"/>
    <mergeCell ref="D1:E1"/>
    <mergeCell ref="G1:H1"/>
    <mergeCell ref="J1:K1"/>
    <mergeCell ref="M1:N1"/>
    <mergeCell ref="P1:Q1"/>
    <mergeCell ref="S1:T1"/>
    <mergeCell ref="U17:V17"/>
    <mergeCell ref="X17:Y17"/>
    <mergeCell ref="AA17:AB17"/>
    <mergeCell ref="AD17:AE17"/>
  </mergeCells>
  <conditionalFormatting sqref="E17:E36">
    <cfRule type="containsBlanks" dxfId="54" priority="10">
      <formula>LEN(TRIM(E17))=0</formula>
    </cfRule>
  </conditionalFormatting>
  <conditionalFormatting sqref="H17:H36">
    <cfRule type="containsBlanks" dxfId="53" priority="9">
      <formula>LEN(TRIM(H17))=0</formula>
    </cfRule>
  </conditionalFormatting>
  <conditionalFormatting sqref="K17:K36">
    <cfRule type="containsBlanks" dxfId="52" priority="8">
      <formula>LEN(TRIM(K17))=0</formula>
    </cfRule>
  </conditionalFormatting>
  <conditionalFormatting sqref="N17:N36">
    <cfRule type="containsBlanks" dxfId="51" priority="7">
      <formula>LEN(TRIM(N17))=0</formula>
    </cfRule>
  </conditionalFormatting>
  <conditionalFormatting sqref="Q17:Q36">
    <cfRule type="containsBlanks" dxfId="50" priority="6">
      <formula>LEN(TRIM(Q17))=0</formula>
    </cfRule>
  </conditionalFormatting>
  <conditionalFormatting sqref="T17:T36">
    <cfRule type="containsBlanks" dxfId="49" priority="5">
      <formula>LEN(TRIM(T17))=0</formula>
    </cfRule>
  </conditionalFormatting>
  <conditionalFormatting sqref="W17:W36">
    <cfRule type="containsBlanks" dxfId="48" priority="4">
      <formula>LEN(TRIM(W17))=0</formula>
    </cfRule>
  </conditionalFormatting>
  <conditionalFormatting sqref="Z17:Z36">
    <cfRule type="containsBlanks" dxfId="47" priority="3">
      <formula>LEN(TRIM(Z17))=0</formula>
    </cfRule>
  </conditionalFormatting>
  <conditionalFormatting sqref="AC17:AC36">
    <cfRule type="containsBlanks" dxfId="46" priority="2">
      <formula>LEN(TRIM(AC17))=0</formula>
    </cfRule>
  </conditionalFormatting>
  <conditionalFormatting sqref="AF17:AF36">
    <cfRule type="containsBlanks" dxfId="45" priority="1">
      <formula>LEN(TRIM(AF17))=0</formula>
    </cfRule>
  </conditionalFormatting>
  <dataValidations count="1">
    <dataValidation type="list" allowBlank="1" showInputMessage="1" showErrorMessage="1" sqref="AA17:AA36 R17:R36 AD17:AD36 I17:I36 F17:F36 L17:L36 O17:O36 U17:U36 X17:X36 C17:C36" xr:uid="{FF30AF9E-DF5A-47EA-8C40-6DDD2EEF0EF2}">
      <formula1>Drop_Down_Name</formula1>
    </dataValidation>
  </dataValidations>
  <pageMargins left="0.7" right="0.7" top="0.75" bottom="0.75" header="0.3" footer="0.3"/>
  <pageSetup orientation="portrait" horizontalDpi="4294967295" verticalDpi="4294967295"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347A67C-45CB-414F-856A-98127E1089CD}">
          <x14:formula1>
            <xm:f>'Camera Specs'!$A:$A</xm:f>
          </x14:formula1>
          <xm:sqref>Z9 W9 E9 H9 K9 AC9 N9 Q9 T9 AF9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OpticalParts</vt:lpstr>
      <vt:lpstr>Camera Specs</vt:lpstr>
      <vt:lpstr>OTA_BLANK</vt:lpstr>
      <vt:lpstr>Edge11</vt:lpstr>
      <vt:lpstr>Edge9.25</vt:lpstr>
      <vt:lpstr>CarbonStar150N</vt:lpstr>
      <vt:lpstr>Orion250</vt:lpstr>
      <vt:lpstr>NewRadian61</vt:lpstr>
      <vt:lpstr>Radian61</vt:lpstr>
      <vt:lpstr>FullSheet</vt:lpstr>
      <vt:lpstr>Drop_Down_Name</vt:lpstr>
      <vt:lpstr>Optical_Length__mm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Telescope Configuration and Backfocus Manager</dc:title>
  <dc:subject/>
  <dc:creator>Brent Mantooth</dc:creator>
  <cp:keywords>Telescope, astrophotography</cp:keywords>
  <dc:description/>
  <cp:lastModifiedBy>Brent Mantooth</cp:lastModifiedBy>
  <cp:revision>1</cp:revision>
  <dcterms:created xsi:type="dcterms:W3CDTF">2021-01-31T03:13:57Z</dcterms:created>
  <dcterms:modified xsi:type="dcterms:W3CDTF">2025-02-07T18:31:51Z</dcterms:modified>
  <cp:category/>
  <cp:contentStatus/>
</cp:coreProperties>
</file>