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Brenton/Documents/Fantasy-Football/2023 Report/"/>
    </mc:Choice>
  </mc:AlternateContent>
  <bookViews>
    <workbookView xWindow="880" yWindow="460" windowWidth="12620" windowHeight="15540" tabRatio="500" firstSheet="4" activeTab="6"/>
  </bookViews>
  <sheets>
    <sheet name="scores" sheetId="1" r:id="rId1"/>
    <sheet name="sims" sheetId="2" r:id="rId2"/>
    <sheet name="worst teams 8 weeks" sheetId="3" r:id="rId3"/>
    <sheet name="midseason split" sheetId="4" r:id="rId4"/>
    <sheet name="pa-raw" sheetId="5" r:id="rId5"/>
    <sheet name="pa-clean" sheetId="6" r:id="rId6"/>
    <sheet name="h2h" sheetId="7" r:id="rId7"/>
    <sheet name="margin-game" sheetId="8" r:id="rId8"/>
    <sheet name="top scores by game" sheetId="9" r:id="rId9"/>
    <sheet name="top scores per matchup" sheetId="10" r:id="rId10"/>
    <sheet name="non-playoffs" sheetId="11" r:id="rId11"/>
    <sheet name="faab" sheetId="12" r:id="rId12"/>
    <sheet name="best and worst" sheetId="13" r:id="rId13"/>
    <sheet name="parity" sheetId="14" r:id="rId14"/>
    <sheet name="Win % by Pts" sheetId="15" r:id="rId15"/>
    <sheet name="pa-half" sheetId="16" r:id="rId16"/>
    <sheet name="last 5 wks" sheetId="17" r:id="rId17"/>
    <sheet name="champs" sheetId="19" r:id="rId18"/>
    <sheet name="standings" sheetId="18" r:id="rId19"/>
    <sheet name="comebacks" sheetId="20" r:id="rId20"/>
    <sheet name="playoffrecord" sheetId="21" r:id="rId21"/>
    <sheet name="5th" sheetId="22" r:id="rId22"/>
    <sheet name="11-win teams" sheetId="23" r:id="rId23"/>
    <sheet name="wins-per-team" sheetId="24" r:id="rId24"/>
  </sheets>
  <definedNames>
    <definedName name="_xlnm._FilterDatabase" localSheetId="19" hidden="1">comebacks!$R$3:$X$25</definedName>
    <definedName name="_xlnm._FilterDatabase" localSheetId="6" hidden="1">h2h!$A$1:$K$319</definedName>
    <definedName name="_xlnm._FilterDatabase" localSheetId="7" hidden="1">'margin-game'!$K$3:$Q$13</definedName>
    <definedName name="_xlnm._FilterDatabase" localSheetId="5" hidden="1">'pa-clean'!$B$14:$H$148</definedName>
    <definedName name="_xlnm._FilterDatabase" localSheetId="0" hidden="1">scores!$P$20:$Q$32</definedName>
    <definedName name="_xlnm._FilterDatabase" localSheetId="23" hidden="1">'wins-per-team'!$A$1:$E$145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3" l="1"/>
  <c r="F7" i="23"/>
  <c r="F6" i="23"/>
  <c r="F5" i="23"/>
  <c r="F4" i="23"/>
  <c r="H17" i="21"/>
  <c r="H18" i="21"/>
  <c r="H5" i="21"/>
  <c r="H6" i="21"/>
  <c r="H7" i="21"/>
  <c r="H8" i="21"/>
  <c r="H9" i="21"/>
  <c r="H10" i="21"/>
  <c r="H11" i="21"/>
  <c r="H12" i="21"/>
  <c r="H13" i="21"/>
  <c r="H14" i="21"/>
  <c r="H15" i="21"/>
  <c r="H16" i="21"/>
  <c r="H4" i="21"/>
  <c r="K318" i="7"/>
  <c r="K319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G319" i="7"/>
  <c r="H319" i="7"/>
  <c r="G318" i="7"/>
  <c r="H318" i="7"/>
  <c r="G317" i="7"/>
  <c r="H317" i="7"/>
  <c r="G316" i="7"/>
  <c r="H316" i="7"/>
  <c r="G315" i="7"/>
  <c r="H315" i="7"/>
  <c r="G314" i="7"/>
  <c r="H314" i="7"/>
  <c r="G313" i="7"/>
  <c r="H313" i="7"/>
  <c r="G312" i="7"/>
  <c r="H312" i="7"/>
  <c r="G311" i="7"/>
  <c r="H311" i="7"/>
  <c r="G310" i="7"/>
  <c r="H310" i="7"/>
  <c r="G309" i="7"/>
  <c r="H309" i="7"/>
  <c r="G308" i="7"/>
  <c r="H308" i="7"/>
  <c r="G307" i="7"/>
  <c r="H307" i="7"/>
  <c r="G306" i="7"/>
  <c r="H306" i="7"/>
  <c r="G305" i="7"/>
  <c r="H305" i="7"/>
  <c r="G304" i="7"/>
  <c r="H304" i="7"/>
  <c r="G303" i="7"/>
  <c r="H303" i="7"/>
  <c r="G302" i="7"/>
  <c r="H302" i="7"/>
  <c r="G301" i="7"/>
  <c r="H301" i="7"/>
  <c r="G300" i="7"/>
  <c r="H300" i="7"/>
  <c r="G299" i="7"/>
  <c r="H299" i="7"/>
  <c r="G298" i="7"/>
  <c r="H298" i="7"/>
  <c r="G297" i="7"/>
  <c r="H297" i="7"/>
  <c r="G296" i="7"/>
  <c r="H296" i="7"/>
  <c r="G295" i="7"/>
  <c r="H295" i="7"/>
  <c r="G294" i="7"/>
  <c r="H294" i="7"/>
  <c r="G293" i="7"/>
  <c r="H293" i="7"/>
  <c r="G292" i="7"/>
  <c r="H292" i="7"/>
  <c r="G291" i="7"/>
  <c r="H291" i="7"/>
  <c r="G290" i="7"/>
  <c r="H290" i="7"/>
  <c r="G289" i="7"/>
  <c r="H289" i="7"/>
  <c r="G288" i="7"/>
  <c r="H288" i="7"/>
  <c r="G287" i="7"/>
  <c r="H287" i="7"/>
  <c r="G286" i="7"/>
  <c r="H286" i="7"/>
  <c r="G285" i="7"/>
  <c r="H285" i="7"/>
  <c r="G284" i="7"/>
  <c r="H284" i="7"/>
  <c r="W22" i="20"/>
  <c r="W21" i="20"/>
  <c r="W24" i="20"/>
  <c r="W23" i="20"/>
  <c r="W20" i="20"/>
  <c r="W19" i="20"/>
  <c r="W18" i="20"/>
  <c r="W17" i="20"/>
  <c r="W16" i="20"/>
  <c r="W15" i="20"/>
  <c r="W13" i="20"/>
  <c r="W12" i="20"/>
  <c r="W11" i="20"/>
  <c r="W10" i="20"/>
  <c r="W9" i="20"/>
  <c r="W14" i="20"/>
  <c r="W8" i="20"/>
  <c r="W7" i="20"/>
  <c r="W6" i="20"/>
  <c r="W5" i="20"/>
  <c r="W4" i="20"/>
  <c r="O36" i="20"/>
  <c r="G15" i="20"/>
  <c r="O35" i="20"/>
  <c r="O33" i="20"/>
  <c r="O32" i="20"/>
  <c r="O31" i="20"/>
  <c r="O30" i="20"/>
  <c r="G13" i="20"/>
  <c r="O29" i="20"/>
  <c r="O28" i="20"/>
  <c r="O27" i="20"/>
  <c r="O26" i="20"/>
  <c r="O25" i="20"/>
  <c r="O24" i="20"/>
  <c r="O23" i="20"/>
  <c r="G12" i="20"/>
  <c r="O22" i="20"/>
  <c r="O21" i="20"/>
  <c r="O20" i="20"/>
  <c r="O19" i="20"/>
  <c r="G11" i="20"/>
  <c r="O18" i="20"/>
  <c r="G10" i="20"/>
  <c r="O17" i="20"/>
  <c r="O16" i="20"/>
  <c r="O15" i="20"/>
  <c r="O14" i="20"/>
  <c r="G9" i="20"/>
  <c r="O13" i="20"/>
  <c r="O12" i="20"/>
  <c r="O11" i="20"/>
  <c r="O10" i="20"/>
  <c r="G8" i="20"/>
  <c r="G7" i="20"/>
  <c r="G5" i="20"/>
  <c r="O5" i="20"/>
  <c r="O4" i="20"/>
  <c r="G4" i="20"/>
  <c r="D15" i="17"/>
  <c r="D14" i="17"/>
  <c r="D13" i="17"/>
  <c r="D12" i="17"/>
  <c r="D11" i="17"/>
  <c r="D10" i="17"/>
  <c r="D9" i="17"/>
  <c r="D8" i="17"/>
  <c r="D7" i="17"/>
  <c r="D6" i="17"/>
  <c r="D5" i="17"/>
  <c r="D4" i="17"/>
  <c r="F5" i="16"/>
  <c r="F6" i="16"/>
  <c r="F7" i="16"/>
  <c r="F8" i="16"/>
  <c r="F9" i="16"/>
  <c r="F10" i="16"/>
  <c r="F11" i="16"/>
  <c r="F12" i="16"/>
  <c r="F13" i="16"/>
  <c r="F14" i="16"/>
  <c r="F15" i="16"/>
  <c r="F4" i="16"/>
  <c r="E11" i="15"/>
  <c r="E12" i="15"/>
  <c r="E5" i="15"/>
  <c r="E6" i="15"/>
  <c r="E7" i="15"/>
  <c r="E8" i="15"/>
  <c r="E9" i="15"/>
  <c r="E10" i="15"/>
  <c r="E4" i="15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" i="7"/>
  <c r="N5" i="11"/>
  <c r="S4" i="1"/>
  <c r="S5" i="1"/>
  <c r="S6" i="1"/>
  <c r="S7" i="1"/>
  <c r="S8" i="1"/>
  <c r="S9" i="1"/>
  <c r="S10" i="1"/>
  <c r="S11" i="1"/>
  <c r="S12" i="1"/>
  <c r="S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S14" i="1"/>
  <c r="H177" i="10"/>
  <c r="H5" i="10"/>
  <c r="H227" i="10"/>
  <c r="H277" i="10"/>
  <c r="H106" i="10"/>
  <c r="H111" i="10"/>
  <c r="H178" i="10"/>
  <c r="H49" i="10"/>
  <c r="H249" i="10"/>
  <c r="H72" i="10"/>
  <c r="H73" i="10"/>
  <c r="H230" i="10"/>
  <c r="H62" i="10"/>
  <c r="H206" i="10"/>
  <c r="H162" i="10"/>
  <c r="H79" i="10"/>
  <c r="H186" i="10"/>
  <c r="H209" i="10"/>
  <c r="H29" i="10"/>
  <c r="H27" i="10"/>
  <c r="H13" i="10"/>
  <c r="H203" i="10"/>
  <c r="H95" i="10"/>
  <c r="H41" i="10"/>
  <c r="H135" i="10"/>
  <c r="H195" i="10"/>
  <c r="H184" i="10"/>
  <c r="H105" i="10"/>
  <c r="H228" i="10"/>
  <c r="H175" i="10"/>
  <c r="H48" i="10"/>
  <c r="H210" i="10"/>
  <c r="H61" i="10"/>
  <c r="H121" i="10"/>
  <c r="H100" i="10"/>
  <c r="H217" i="10"/>
  <c r="H56" i="10"/>
  <c r="H59" i="10"/>
  <c r="H168" i="10"/>
  <c r="H96" i="10"/>
  <c r="H192" i="10"/>
  <c r="H101" i="10"/>
  <c r="H108" i="10"/>
  <c r="H236" i="10"/>
  <c r="H33" i="10"/>
  <c r="H114" i="10"/>
  <c r="H142" i="10"/>
  <c r="H75" i="10"/>
  <c r="H153" i="10"/>
  <c r="H65" i="10"/>
  <c r="H151" i="10"/>
  <c r="H179" i="10"/>
  <c r="H266" i="10"/>
  <c r="H71" i="10"/>
  <c r="H272" i="10"/>
  <c r="H158" i="10"/>
  <c r="H80" i="10"/>
  <c r="H229" i="10"/>
  <c r="H87" i="10"/>
  <c r="H237" i="10"/>
  <c r="H211" i="10"/>
  <c r="H149" i="10"/>
  <c r="H124" i="10"/>
  <c r="H252" i="10"/>
  <c r="H145" i="10"/>
  <c r="H93" i="10"/>
  <c r="H28" i="10"/>
  <c r="H193" i="10"/>
  <c r="H45" i="10"/>
  <c r="H282" i="10"/>
  <c r="H248" i="10"/>
  <c r="H31" i="10"/>
  <c r="H86" i="10"/>
  <c r="H118" i="10"/>
  <c r="H64" i="10"/>
  <c r="H146" i="10"/>
  <c r="H216" i="10"/>
  <c r="H18" i="10"/>
  <c r="H36" i="10"/>
  <c r="H69" i="10"/>
  <c r="H88" i="10"/>
  <c r="H256" i="10"/>
  <c r="H245" i="10"/>
  <c r="H58" i="10"/>
  <c r="H110" i="10"/>
  <c r="H11" i="10"/>
  <c r="H204" i="10"/>
  <c r="H213" i="10"/>
  <c r="H259" i="10"/>
  <c r="H255" i="10"/>
  <c r="H257" i="10"/>
  <c r="H47" i="10"/>
  <c r="H267" i="10"/>
  <c r="H132" i="10"/>
  <c r="H223" i="10"/>
  <c r="H60" i="10"/>
  <c r="H30" i="10"/>
  <c r="H119" i="10"/>
  <c r="H130" i="10"/>
  <c r="H156" i="10"/>
  <c r="H262" i="10"/>
  <c r="H269" i="10"/>
  <c r="H104" i="10"/>
  <c r="H117" i="10"/>
  <c r="H126" i="10"/>
  <c r="H226" i="10"/>
  <c r="H238" i="10"/>
  <c r="H281" i="10"/>
  <c r="H68" i="10"/>
  <c r="H133" i="10"/>
  <c r="H134" i="10"/>
  <c r="H150" i="10"/>
  <c r="H159" i="10"/>
  <c r="H260" i="10"/>
  <c r="H10" i="10"/>
  <c r="H83" i="10"/>
  <c r="H123" i="10"/>
  <c r="H125" i="10"/>
  <c r="H164" i="10"/>
  <c r="H180" i="10"/>
  <c r="H52" i="10"/>
  <c r="H63" i="10"/>
  <c r="H113" i="10"/>
  <c r="H161" i="10"/>
  <c r="H196" i="10"/>
  <c r="H242" i="10"/>
  <c r="H37" i="10"/>
  <c r="H157" i="10"/>
  <c r="H165" i="10"/>
  <c r="H215" i="10"/>
  <c r="H234" i="10"/>
  <c r="H253" i="10"/>
  <c r="H19" i="10"/>
  <c r="H74" i="10"/>
  <c r="H122" i="10"/>
  <c r="H182" i="10"/>
  <c r="H276" i="10"/>
  <c r="H283" i="10"/>
  <c r="H38" i="10"/>
  <c r="H42" i="10"/>
  <c r="H46" i="10"/>
  <c r="H102" i="10"/>
  <c r="H198" i="10"/>
  <c r="H205" i="10"/>
  <c r="H94" i="10"/>
  <c r="H98" i="10"/>
  <c r="H112" i="10"/>
  <c r="H140" i="10"/>
  <c r="H221" i="10"/>
  <c r="H247" i="10"/>
  <c r="H34" i="10"/>
  <c r="H127" i="10"/>
  <c r="H136" i="10"/>
  <c r="H222" i="10"/>
  <c r="H275" i="10"/>
  <c r="H284" i="10"/>
  <c r="H51" i="10"/>
  <c r="H91" i="10"/>
  <c r="H116" i="10"/>
  <c r="H148" i="10"/>
  <c r="H219" i="10"/>
  <c r="H251" i="10"/>
  <c r="H20" i="10"/>
  <c r="H24" i="10"/>
  <c r="H67" i="10"/>
  <c r="H152" i="10"/>
  <c r="H239" i="10"/>
  <c r="H261" i="10"/>
  <c r="H139" i="10"/>
  <c r="H183" i="10"/>
  <c r="H191" i="10"/>
  <c r="H208" i="10"/>
  <c r="H231" i="10"/>
  <c r="H254" i="10"/>
  <c r="H15" i="10"/>
  <c r="H25" i="10"/>
  <c r="H154" i="10"/>
  <c r="H194" i="10"/>
  <c r="H201" i="10"/>
  <c r="H273" i="10"/>
  <c r="H77" i="10"/>
  <c r="H141" i="10"/>
  <c r="H144" i="10"/>
  <c r="H155" i="10"/>
  <c r="H169" i="10"/>
  <c r="H172" i="10"/>
  <c r="H78" i="10"/>
  <c r="H76" i="10"/>
  <c r="H50" i="10"/>
  <c r="H6" i="10"/>
  <c r="H265" i="10"/>
  <c r="H271" i="10"/>
  <c r="H258" i="10"/>
  <c r="H246" i="10"/>
  <c r="H40" i="10"/>
  <c r="H188" i="10"/>
  <c r="H4" i="10"/>
  <c r="H200" i="10"/>
  <c r="H129" i="10"/>
  <c r="H279" i="10"/>
  <c r="H16" i="10"/>
  <c r="H138" i="10"/>
  <c r="H39" i="10"/>
  <c r="H270" i="10"/>
  <c r="H120" i="10"/>
  <c r="H173" i="10"/>
  <c r="H7" i="10"/>
  <c r="H235" i="10"/>
  <c r="H243" i="10"/>
  <c r="H115" i="10"/>
  <c r="H268" i="10"/>
  <c r="H99" i="10"/>
  <c r="H70" i="10"/>
  <c r="H97" i="10"/>
  <c r="H197" i="10"/>
  <c r="H185" i="10"/>
  <c r="H22" i="10"/>
  <c r="H232" i="10"/>
  <c r="H160" i="10"/>
  <c r="H131" i="10"/>
  <c r="H233" i="10"/>
  <c r="H85" i="10"/>
  <c r="H278" i="10"/>
  <c r="H181" i="10"/>
  <c r="H84" i="10"/>
  <c r="H187" i="10"/>
  <c r="H220" i="10"/>
  <c r="H263" i="10"/>
  <c r="H224" i="10"/>
  <c r="H274" i="10"/>
  <c r="H89" i="10"/>
  <c r="H190" i="10"/>
  <c r="H166" i="10"/>
  <c r="H214" i="10"/>
  <c r="H264" i="10"/>
  <c r="H103" i="10"/>
  <c r="H250" i="10"/>
  <c r="H170" i="10"/>
  <c r="H163" i="10"/>
  <c r="H244" i="10"/>
  <c r="H225" i="10"/>
  <c r="H171" i="10"/>
  <c r="H55" i="10"/>
  <c r="H32" i="10"/>
  <c r="H107" i="10"/>
  <c r="H82" i="10"/>
  <c r="H9" i="10"/>
  <c r="H176" i="10"/>
  <c r="H137" i="10"/>
  <c r="H147" i="10"/>
  <c r="H35" i="10"/>
  <c r="H43" i="10"/>
  <c r="H8" i="10"/>
  <c r="H12" i="10"/>
  <c r="H212" i="10"/>
  <c r="H128" i="10"/>
  <c r="H189" i="10"/>
  <c r="H57" i="10"/>
  <c r="H81" i="10"/>
  <c r="H21" i="10"/>
  <c r="H240" i="10"/>
  <c r="H90" i="10"/>
  <c r="H26" i="10"/>
  <c r="H218" i="10"/>
  <c r="H167" i="10"/>
  <c r="H199" i="10"/>
  <c r="H66" i="10"/>
  <c r="H92" i="10"/>
  <c r="H44" i="10"/>
  <c r="H207" i="10"/>
  <c r="H53" i="10"/>
  <c r="H202" i="10"/>
  <c r="H174" i="10"/>
  <c r="H143" i="10"/>
  <c r="H17" i="10"/>
  <c r="H54" i="10"/>
  <c r="H109" i="10"/>
  <c r="H241" i="10"/>
  <c r="H280" i="10"/>
  <c r="H23" i="10"/>
  <c r="H13" i="8"/>
  <c r="Q4" i="8"/>
  <c r="Q5" i="8"/>
  <c r="Q6" i="8"/>
  <c r="Q7" i="8"/>
  <c r="Q8" i="8"/>
  <c r="Q9" i="8"/>
  <c r="Q10" i="8"/>
  <c r="Q11" i="8"/>
  <c r="Q12" i="8"/>
  <c r="Q13" i="8"/>
  <c r="H189" i="8"/>
  <c r="H104" i="8"/>
  <c r="H247" i="8"/>
  <c r="H225" i="8"/>
  <c r="H9" i="8"/>
  <c r="H282" i="8"/>
  <c r="H135" i="8"/>
  <c r="H87" i="8"/>
  <c r="H150" i="8"/>
  <c r="H22" i="8"/>
  <c r="H99" i="8"/>
  <c r="H27" i="8"/>
  <c r="H90" i="8"/>
  <c r="H31" i="8"/>
  <c r="H152" i="8"/>
  <c r="H11" i="8"/>
  <c r="H117" i="8"/>
  <c r="H137" i="8"/>
  <c r="H260" i="8"/>
  <c r="H251" i="8"/>
  <c r="H68" i="8"/>
  <c r="H164" i="8"/>
  <c r="H169" i="8"/>
  <c r="H29" i="8"/>
  <c r="H209" i="8"/>
  <c r="H122" i="8"/>
  <c r="H184" i="8"/>
  <c r="H243" i="8"/>
  <c r="H143" i="8"/>
  <c r="H271" i="8"/>
  <c r="H139" i="8"/>
  <c r="H141" i="8"/>
  <c r="H17" i="8"/>
  <c r="H259" i="8"/>
  <c r="H208" i="8"/>
  <c r="H179" i="8"/>
  <c r="H188" i="8"/>
  <c r="H193" i="8"/>
  <c r="H249" i="8"/>
  <c r="H266" i="8"/>
  <c r="H18" i="8"/>
  <c r="H115" i="8"/>
  <c r="H130" i="8"/>
  <c r="H240" i="8"/>
  <c r="H237" i="8"/>
  <c r="H275" i="8"/>
  <c r="H16" i="8"/>
  <c r="H284" i="8"/>
  <c r="H174" i="8"/>
  <c r="H187" i="8"/>
  <c r="H24" i="8"/>
  <c r="H279" i="8"/>
  <c r="H81" i="8"/>
  <c r="H228" i="8"/>
  <c r="H153" i="8"/>
  <c r="H61" i="8"/>
  <c r="H36" i="8"/>
  <c r="H196" i="8"/>
  <c r="H131" i="8"/>
  <c r="H77" i="8"/>
  <c r="H86" i="8"/>
  <c r="H64" i="8"/>
  <c r="H223" i="8"/>
  <c r="H212" i="8"/>
  <c r="H241" i="8"/>
  <c r="H43" i="8"/>
  <c r="H33" i="8"/>
  <c r="H132" i="8"/>
  <c r="H58" i="8"/>
  <c r="H126" i="8"/>
  <c r="H246" i="8"/>
  <c r="H177" i="8"/>
  <c r="H73" i="8"/>
  <c r="H12" i="8"/>
  <c r="H220" i="8"/>
  <c r="H224" i="8"/>
  <c r="H171" i="8"/>
  <c r="H195" i="8"/>
  <c r="H213" i="8"/>
  <c r="H244" i="8"/>
  <c r="H262" i="8"/>
  <c r="H21" i="8"/>
  <c r="H118" i="8"/>
  <c r="H97" i="8"/>
  <c r="H93" i="8"/>
  <c r="H41" i="8"/>
  <c r="H154" i="8"/>
  <c r="H221" i="8"/>
  <c r="H50" i="8"/>
  <c r="H5" i="8"/>
  <c r="H128" i="8"/>
  <c r="H51" i="8"/>
  <c r="H4" i="8"/>
  <c r="H6" i="8"/>
  <c r="H82" i="8"/>
  <c r="H267" i="8"/>
  <c r="H124" i="8"/>
  <c r="H28" i="8"/>
  <c r="H157" i="8"/>
  <c r="H142" i="8"/>
  <c r="H78" i="8"/>
  <c r="H252" i="8"/>
  <c r="H37" i="8"/>
  <c r="H278" i="8"/>
  <c r="H100" i="8"/>
  <c r="H255" i="8"/>
  <c r="H178" i="8"/>
  <c r="H129" i="8"/>
  <c r="H222" i="8"/>
  <c r="H276" i="8"/>
  <c r="H94" i="8"/>
  <c r="H38" i="8"/>
  <c r="H63" i="8"/>
  <c r="H201" i="8"/>
  <c r="H263" i="8"/>
  <c r="H183" i="8"/>
  <c r="H35" i="8"/>
  <c r="H25" i="8"/>
  <c r="H151" i="8"/>
  <c r="H89" i="8"/>
  <c r="H23" i="8"/>
  <c r="H238" i="8"/>
  <c r="H231" i="8"/>
  <c r="H181" i="8"/>
  <c r="H76" i="8"/>
  <c r="H176" i="8"/>
  <c r="H256" i="8"/>
  <c r="H158" i="8"/>
  <c r="H114" i="8"/>
  <c r="H88" i="8"/>
  <c r="H39" i="8"/>
  <c r="H133" i="8"/>
  <c r="H277" i="8"/>
  <c r="H121" i="8"/>
  <c r="H138" i="8"/>
  <c r="H67" i="8"/>
  <c r="H55" i="8"/>
  <c r="H59" i="8"/>
  <c r="H218" i="8"/>
  <c r="H274" i="8"/>
  <c r="H200" i="8"/>
  <c r="H280" i="8"/>
  <c r="H91" i="8"/>
  <c r="H230" i="8"/>
  <c r="H204" i="8"/>
  <c r="H234" i="8"/>
  <c r="H205" i="8"/>
  <c r="H186" i="8"/>
  <c r="H175" i="8"/>
  <c r="H113" i="8"/>
  <c r="H194" i="8"/>
  <c r="H101" i="8"/>
  <c r="H120" i="8"/>
  <c r="H199" i="8"/>
  <c r="H66" i="8"/>
  <c r="H62" i="8"/>
  <c r="H92" i="8"/>
  <c r="H146" i="8"/>
  <c r="H273" i="8"/>
  <c r="H80" i="8"/>
  <c r="H245" i="8"/>
  <c r="H106" i="8"/>
  <c r="H96" i="8"/>
  <c r="H269" i="8"/>
  <c r="H10" i="8"/>
  <c r="H239" i="8"/>
  <c r="H265" i="8"/>
  <c r="H119" i="8"/>
  <c r="H111" i="8"/>
  <c r="H42" i="8"/>
  <c r="H110" i="8"/>
  <c r="H202" i="8"/>
  <c r="H125" i="8"/>
  <c r="H206" i="8"/>
  <c r="H215" i="8"/>
  <c r="H44" i="8"/>
  <c r="H40" i="8"/>
  <c r="H60" i="8"/>
  <c r="H261" i="8"/>
  <c r="H211" i="8"/>
  <c r="H70" i="8"/>
  <c r="H34" i="8"/>
  <c r="H258" i="8"/>
  <c r="H108" i="8"/>
  <c r="H170" i="8"/>
  <c r="H254" i="8"/>
  <c r="H47" i="8"/>
  <c r="H109" i="8"/>
  <c r="H134" i="8"/>
  <c r="H283" i="8"/>
  <c r="H127" i="8"/>
  <c r="H75" i="8"/>
  <c r="H54" i="8"/>
  <c r="H147" i="8"/>
  <c r="H191" i="8"/>
  <c r="H235" i="8"/>
  <c r="H214" i="8"/>
  <c r="H116" i="8"/>
  <c r="H159" i="8"/>
  <c r="H192" i="8"/>
  <c r="H248" i="8"/>
  <c r="H250" i="8"/>
  <c r="H20" i="8"/>
  <c r="H162" i="8"/>
  <c r="H226" i="8"/>
  <c r="H180" i="8"/>
  <c r="H207" i="8"/>
  <c r="H149" i="8"/>
  <c r="H140" i="8"/>
  <c r="H257" i="8"/>
  <c r="H264" i="8"/>
  <c r="H233" i="8"/>
  <c r="H105" i="8"/>
  <c r="H210" i="8"/>
  <c r="H71" i="8"/>
  <c r="H56" i="8"/>
  <c r="H95" i="8"/>
  <c r="H168" i="8"/>
  <c r="H163" i="8"/>
  <c r="H156" i="8"/>
  <c r="H65" i="8"/>
  <c r="H185" i="8"/>
  <c r="H98" i="8"/>
  <c r="H219" i="8"/>
  <c r="H83" i="8"/>
  <c r="H45" i="8"/>
  <c r="H165" i="8"/>
  <c r="H268" i="8"/>
  <c r="H46" i="8"/>
  <c r="H253" i="8"/>
  <c r="H190" i="8"/>
  <c r="H242" i="8"/>
  <c r="H160" i="8"/>
  <c r="H49" i="8"/>
  <c r="H144" i="8"/>
  <c r="H8" i="8"/>
  <c r="H57" i="8"/>
  <c r="H145" i="8"/>
  <c r="H270" i="8"/>
  <c r="H85" i="8"/>
  <c r="H173" i="8"/>
  <c r="H197" i="8"/>
  <c r="H203" i="8"/>
  <c r="H148" i="8"/>
  <c r="H84" i="8"/>
  <c r="H26" i="8"/>
  <c r="H102" i="8"/>
  <c r="H30" i="8"/>
  <c r="H236" i="8"/>
  <c r="H103" i="8"/>
  <c r="H52" i="8"/>
  <c r="H216" i="8"/>
  <c r="H32" i="8"/>
  <c r="H281" i="8"/>
  <c r="H53" i="8"/>
  <c r="H7" i="8"/>
  <c r="H19" i="8"/>
  <c r="H217" i="8"/>
  <c r="H229" i="8"/>
  <c r="H123" i="8"/>
  <c r="H167" i="8"/>
  <c r="H112" i="8"/>
  <c r="H161" i="8"/>
  <c r="H182" i="8"/>
  <c r="H166" i="8"/>
  <c r="H79" i="8"/>
  <c r="H72" i="8"/>
  <c r="H272" i="8"/>
  <c r="H48" i="8"/>
  <c r="H172" i="8"/>
  <c r="H69" i="8"/>
  <c r="H285" i="8"/>
  <c r="H155" i="8"/>
  <c r="H107" i="8"/>
  <c r="H232" i="8"/>
  <c r="H227" i="8"/>
  <c r="H74" i="8"/>
  <c r="H136" i="8"/>
  <c r="H198" i="8"/>
  <c r="G2" i="7"/>
  <c r="G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T4" i="1"/>
  <c r="S3" i="1"/>
  <c r="S2" i="1"/>
  <c r="T3" i="1"/>
  <c r="T6" i="1"/>
  <c r="T10" i="1"/>
  <c r="T5" i="1"/>
  <c r="T9" i="1"/>
  <c r="T12" i="1"/>
  <c r="T7" i="1"/>
  <c r="T8" i="1"/>
  <c r="T11" i="1"/>
  <c r="T13" i="1"/>
  <c r="T14" i="1"/>
  <c r="T2" i="1"/>
  <c r="H186" i="7"/>
  <c r="H187" i="7"/>
  <c r="H188" i="7"/>
  <c r="H189" i="7"/>
  <c r="G186" i="7"/>
  <c r="G187" i="7"/>
  <c r="G188" i="7"/>
  <c r="G189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190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191" i="7"/>
  <c r="G192" i="7"/>
  <c r="G193" i="7"/>
  <c r="G194" i="7"/>
  <c r="G195" i="7"/>
  <c r="G190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O4" i="4"/>
  <c r="O7" i="4"/>
  <c r="O13" i="4"/>
  <c r="O6" i="4"/>
  <c r="O15" i="4"/>
  <c r="O9" i="4"/>
  <c r="O11" i="4"/>
  <c r="O5" i="4"/>
  <c r="O8" i="4"/>
  <c r="O12" i="4"/>
  <c r="O10" i="4"/>
  <c r="O14" i="4"/>
  <c r="L31" i="2"/>
  <c r="L30" i="2"/>
  <c r="L29" i="2"/>
  <c r="L27" i="2"/>
  <c r="L26" i="2"/>
  <c r="L25" i="2"/>
  <c r="L24" i="2"/>
  <c r="L23" i="2"/>
  <c r="L21" i="2"/>
  <c r="L28" i="2"/>
  <c r="L7" i="2"/>
  <c r="L8" i="2"/>
  <c r="L9" i="2"/>
  <c r="L10" i="2"/>
  <c r="L11" i="2"/>
  <c r="L12" i="2"/>
  <c r="L14" i="2"/>
  <c r="L16" i="2"/>
  <c r="L15" i="2"/>
  <c r="L22" i="2"/>
  <c r="L20" i="2"/>
  <c r="L13" i="2"/>
  <c r="L6" i="2"/>
  <c r="L5" i="2"/>
  <c r="V13" i="1"/>
  <c r="U13" i="1"/>
  <c r="V11" i="1"/>
  <c r="U11" i="1"/>
  <c r="V8" i="1"/>
  <c r="U8" i="1"/>
  <c r="V7" i="1"/>
  <c r="U7" i="1"/>
  <c r="V12" i="1"/>
  <c r="U12" i="1"/>
  <c r="V9" i="1"/>
  <c r="U9" i="1"/>
  <c r="V5" i="1"/>
  <c r="U5" i="1"/>
  <c r="V10" i="1"/>
  <c r="U10" i="1"/>
  <c r="V4" i="1"/>
  <c r="U4" i="1"/>
  <c r="V6" i="1"/>
  <c r="U6" i="1"/>
  <c r="V3" i="1"/>
  <c r="U3" i="1"/>
  <c r="V2" i="1"/>
  <c r="U2" i="1"/>
</calcChain>
</file>

<file path=xl/sharedStrings.xml><?xml version="1.0" encoding="utf-8"?>
<sst xmlns="http://schemas.openxmlformats.org/spreadsheetml/2006/main" count="6091" uniqueCount="332">
  <si>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</si>
  <si>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</si>
  <si>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</si>
  <si>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</si>
  <si>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</si>
  <si>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</si>
  <si>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</si>
  <si>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</si>
  <si>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</si>
  <si>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</si>
  <si>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</si>
  <si>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</si>
  <si>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</si>
  <si>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</si>
  <si>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</si>
  <si>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TOTAL</t>
  </si>
  <si>
    <t>Mean</t>
  </si>
  <si>
    <t>Std</t>
  </si>
  <si>
    <t>Median</t>
  </si>
  <si>
    <t>Year</t>
  </si>
  <si>
    <t>Owner</t>
  </si>
  <si>
    <t>Playoffs</t>
  </si>
  <si>
    <t>Place</t>
  </si>
  <si>
    <t>PurpleVector Reunion Tour</t>
  </si>
  <si>
    <t>Kevin</t>
  </si>
  <si>
    <t>Sackwash Lyfe</t>
  </si>
  <si>
    <t>Tommy</t>
  </si>
  <si>
    <t>Mr. Fans Noodle Haus</t>
  </si>
  <si>
    <t>Jay</t>
  </si>
  <si>
    <t>Brady really was washed…</t>
  </si>
  <si>
    <t>Will</t>
  </si>
  <si>
    <t>GOBias Industries</t>
  </si>
  <si>
    <t>Schulwolf</t>
  </si>
  <si>
    <t>Gee Whiz Darnell</t>
  </si>
  <si>
    <t>Brenton</t>
  </si>
  <si>
    <t>2 Movin' 2 Up</t>
  </si>
  <si>
    <t>Todd</t>
  </si>
  <si>
    <t>Alternative Hypothesis</t>
  </si>
  <si>
    <t>Eli</t>
  </si>
  <si>
    <t>Herbin Legends</t>
  </si>
  <si>
    <t>Brand</t>
  </si>
  <si>
    <t>Pay Dirt &amp; Pylons III</t>
  </si>
  <si>
    <t>Cam</t>
  </si>
  <si>
    <t>Schmaap</t>
  </si>
  <si>
    <t>Burnett/Jasjaap</t>
  </si>
  <si>
    <t>Pierogi Night</t>
  </si>
  <si>
    <t>Mike</t>
  </si>
  <si>
    <t>Season Simulations (Regular/Actual Model)</t>
  </si>
  <si>
    <t>Team</t>
  </si>
  <si>
    <t>Expected Wins</t>
  </si>
  <si>
    <t>Expected Losses</t>
  </si>
  <si>
    <t>Actual Record</t>
  </si>
  <si>
    <t>Total Points</t>
  </si>
  <si>
    <t>Playoffs
(% of sims)</t>
  </si>
  <si>
    <t>Top 
(% of sims)</t>
  </si>
  <si>
    <t>Avg. Place</t>
  </si>
  <si>
    <t>Diff. Wins
(Act-Exp)</t>
  </si>
  <si>
    <t>8-7</t>
  </si>
  <si>
    <t>6-9</t>
  </si>
  <si>
    <t>12-3</t>
  </si>
  <si>
    <t>7-8</t>
  </si>
  <si>
    <t>4-11</t>
  </si>
  <si>
    <t>Team Name</t>
  </si>
  <si>
    <t>PPG</t>
  </si>
  <si>
    <t>Baseline PPG</t>
  </si>
  <si>
    <t>PPG vs. Baseline</t>
  </si>
  <si>
    <t>Rudy's Revengencers</t>
  </si>
  <si>
    <t>Osborn</t>
  </si>
  <si>
    <t>Shiva Volodarskaya</t>
  </si>
  <si>
    <t>Radical Shizzlam</t>
  </si>
  <si>
    <t>Champagne or Bust</t>
  </si>
  <si>
    <t>Schmop</t>
  </si>
  <si>
    <t>Burnett</t>
  </si>
  <si>
    <t>Watch Me Pey Pey</t>
  </si>
  <si>
    <t>Team BULL</t>
  </si>
  <si>
    <t>Yes</t>
  </si>
  <si>
    <t>Lerner</t>
  </si>
  <si>
    <t>PVGP Allstar</t>
  </si>
  <si>
    <t>Jasjaap's Primo Team</t>
  </si>
  <si>
    <t>Jasjaap</t>
  </si>
  <si>
    <t>ArchersOfLoafcrosse</t>
  </si>
  <si>
    <t>TheMarathonContinues</t>
  </si>
  <si>
    <t>Rafi Bombs!</t>
  </si>
  <si>
    <t>Dak to Dak</t>
  </si>
  <si>
    <t>Someone Has to Lose</t>
  </si>
  <si>
    <t>Kitchitis</t>
  </si>
  <si>
    <t>Winners Circle</t>
  </si>
  <si>
    <t>GoBias Industries</t>
  </si>
  <si>
    <t>Burnett = Microdong</t>
  </si>
  <si>
    <t>Kevin's Optimal Team</t>
  </si>
  <si>
    <t>Redemption317</t>
  </si>
  <si>
    <t>Lannister Incest</t>
  </si>
  <si>
    <t>Movin' On Up</t>
  </si>
  <si>
    <t>I = Microdong</t>
  </si>
  <si>
    <t>Oh Crud. David Brand</t>
  </si>
  <si>
    <t>Jay/Brand</t>
  </si>
  <si>
    <t>Big Whack</t>
  </si>
  <si>
    <t>Foster's Foster's</t>
  </si>
  <si>
    <t>Berghoff</t>
  </si>
  <si>
    <t>Kegel the Elf</t>
  </si>
  <si>
    <t>Peyton Teabag</t>
  </si>
  <si>
    <t>Cooper Clux Clan</t>
  </si>
  <si>
    <t>While Brand Studies</t>
  </si>
  <si>
    <t>EBDB Vinegar Strokes</t>
  </si>
  <si>
    <t>Codola</t>
  </si>
  <si>
    <t>Walk Means Anal</t>
  </si>
  <si>
    <t>Lowest of the Low</t>
  </si>
  <si>
    <t>Wakandan Warriors</t>
  </si>
  <si>
    <t>HOLDmyDIIIIIICK</t>
  </si>
  <si>
    <t>Jasjaap Sanu</t>
  </si>
  <si>
    <t>Brand/Kevin</t>
  </si>
  <si>
    <t>57 Varieties</t>
  </si>
  <si>
    <t>That Sackwash Feel</t>
  </si>
  <si>
    <t>Taco's #1 Guest Bong</t>
  </si>
  <si>
    <t>LeSean Hara</t>
  </si>
  <si>
    <t>Brady = Washed Up IV</t>
  </si>
  <si>
    <t>Pay Dirt &amp; Pylons II</t>
  </si>
  <si>
    <t>Tynes of Blow</t>
  </si>
  <si>
    <t>B' Word Fat</t>
  </si>
  <si>
    <t>Brother Omega</t>
  </si>
  <si>
    <t>JaBlackus Russell</t>
  </si>
  <si>
    <t>Runcible Spooning</t>
  </si>
  <si>
    <t>E.V.I.L.</t>
  </si>
  <si>
    <t>Bullsack</t>
  </si>
  <si>
    <t>Cheefin' Cheebahs</t>
  </si>
  <si>
    <t>Juleon</t>
  </si>
  <si>
    <t>Rudy's Revanchists</t>
  </si>
  <si>
    <t>Brady = Washed Up III</t>
  </si>
  <si>
    <t>Tom Brady=Washed Up</t>
  </si>
  <si>
    <t>Brady Washed Up II</t>
  </si>
  <si>
    <t>Null Hypothesis</t>
  </si>
  <si>
    <t>Turban Legends</t>
  </si>
  <si>
    <t>Pay Dirt and Pylons</t>
  </si>
  <si>
    <t>The Comeback Kid</t>
  </si>
  <si>
    <t>Worst Starts, First 8 Games</t>
  </si>
  <si>
    <t>Diff</t>
  </si>
  <si>
    <t>Top Midseason Turnarounds, 15-Game Era (2021-2023)</t>
  </si>
  <si>
    <t>PPG 
(Weeks 1-8)</t>
  </si>
  <si>
    <t>PPG 
(Weeks 9-15)</t>
  </si>
  <si>
    <t>mean</t>
  </si>
  <si>
    <t>Points Against</t>
  </si>
  <si>
    <t>Wolf</t>
  </si>
  <si>
    <t>Pay Dirt &amp; Pylons</t>
  </si>
  <si>
    <t>Lesean Hara</t>
  </si>
  <si>
    <t>Peyton Teabag Party</t>
  </si>
  <si>
    <t>Brady = Washed Up II</t>
  </si>
  <si>
    <t>Tom Brady=washed up</t>
  </si>
  <si>
    <t>Someone Has To Lose</t>
  </si>
  <si>
    <t>Kitchtits</t>
  </si>
  <si>
    <t>HOLDmyDIIIIIIIIIICK</t>
  </si>
  <si>
    <t>Brady was Washed Up…</t>
  </si>
  <si>
    <t>PPGA</t>
  </si>
  <si>
    <t>Teams with Highest Points per Game Allowed (PPGA)</t>
  </si>
  <si>
    <t>Baseline PPGA</t>
  </si>
  <si>
    <t>PPGA vs. Baseline</t>
  </si>
  <si>
    <t>2023 Teams by PPGA</t>
  </si>
  <si>
    <t>Week 16</t>
  </si>
  <si>
    <t>Week 17</t>
  </si>
  <si>
    <t>Week</t>
  </si>
  <si>
    <t>TeamW</t>
  </si>
  <si>
    <t>TeamL</t>
  </si>
  <si>
    <t>ScoreW</t>
  </si>
  <si>
    <t>ScoreL</t>
  </si>
  <si>
    <t>Total</t>
  </si>
  <si>
    <t>OwnerW</t>
  </si>
  <si>
    <t>OwnerL</t>
  </si>
  <si>
    <t>Average</t>
  </si>
  <si>
    <t>Score (W)</t>
  </si>
  <si>
    <t>Score (L)</t>
  </si>
  <si>
    <t>Margin</t>
  </si>
  <si>
    <t>Team (W)</t>
  </si>
  <si>
    <t>Team (L)</t>
  </si>
  <si>
    <t>Closest Games, PPR Era (2021-2023)</t>
  </si>
  <si>
    <t>Biggest Blowouts, PPR Era (2021-2023)</t>
  </si>
  <si>
    <t>Top Single Game Scores, PPR Era (2021-2023)</t>
  </si>
  <si>
    <t>Lowest Single Game Scores, PPR Era (2021-2023)</t>
  </si>
  <si>
    <t>Total Score</t>
  </si>
  <si>
    <t>Highest Scoring Matchups PPR Era (2021-2023)</t>
  </si>
  <si>
    <t>PPG over Baseline</t>
  </si>
  <si>
    <r>
      <t xml:space="preserve">Best Non-Playoff Teams </t>
    </r>
    <r>
      <rPr>
        <sz val="9"/>
        <color theme="1"/>
        <rFont val="Calibri (Body)"/>
      </rPr>
      <t>(96 eligible teams, 2012-2023)</t>
    </r>
  </si>
  <si>
    <t>4th Place</t>
  </si>
  <si>
    <t>5th Place</t>
  </si>
  <si>
    <t>N/A</t>
  </si>
  <si>
    <t>WMA</t>
  </si>
  <si>
    <t>Points Margin</t>
  </si>
  <si>
    <r>
      <rPr>
        <sz val="14"/>
        <color theme="1"/>
        <rFont val="Calibri (Body)"/>
      </rPr>
      <t xml:space="preserve">Point Differential between 4th and 5th Place Teams </t>
    </r>
    <r>
      <rPr>
        <sz val="12"/>
        <color theme="1"/>
        <rFont val="Calibri"/>
        <family val="2"/>
        <scheme val="minor"/>
      </rPr>
      <t xml:space="preserve">
(</t>
    </r>
    <r>
      <rPr>
        <sz val="10"/>
        <color theme="1"/>
        <rFont val="Calibri (Body)"/>
      </rPr>
      <t>Margin only calculated when the teams finished with Identical records)</t>
    </r>
  </si>
  <si>
    <t>Player</t>
  </si>
  <si>
    <t>Amount</t>
  </si>
  <si>
    <t>Secondary Offer</t>
  </si>
  <si>
    <t>Date</t>
  </si>
  <si>
    <t>FAAB Bids over $10</t>
  </si>
  <si>
    <t>Ty Chandler</t>
  </si>
  <si>
    <t>Cincinnati D/ST</t>
  </si>
  <si>
    <t>Jake Browning</t>
  </si>
  <si>
    <t>Jerry Jeudy</t>
  </si>
  <si>
    <t>Russell Wilson</t>
  </si>
  <si>
    <t>Isaiah Likely</t>
  </si>
  <si>
    <t>Noah Brown</t>
  </si>
  <si>
    <t>Michael Thomas</t>
  </si>
  <si>
    <t>Taysom Hill</t>
  </si>
  <si>
    <t>Jordan Love</t>
  </si>
  <si>
    <t>Cleveland D/ST</t>
  </si>
  <si>
    <t>Zach Evans</t>
  </si>
  <si>
    <t>Jordan Mason</t>
  </si>
  <si>
    <t>Emari Demercado</t>
  </si>
  <si>
    <t>Jeff Wilson Jr.</t>
  </si>
  <si>
    <t>K.J. Osborn</t>
  </si>
  <si>
    <t>Michael Wilson</t>
  </si>
  <si>
    <t>Jaleel McLaughlin</t>
  </si>
  <si>
    <t>C.J. Stroud</t>
  </si>
  <si>
    <t>Joshua Palmer</t>
  </si>
  <si>
    <t>De'Von Achane</t>
  </si>
  <si>
    <t>Jerome Ford</t>
  </si>
  <si>
    <t>Puka Nacua</t>
  </si>
  <si>
    <t>Kyren Williams</t>
  </si>
  <si>
    <t>Joshua Kelley</t>
  </si>
  <si>
    <t>Chicago D/ST</t>
  </si>
  <si>
    <t>Zack Moss</t>
  </si>
  <si>
    <t>Sam Howell</t>
  </si>
  <si>
    <t>Keaton Mitchell</t>
  </si>
  <si>
    <t>Trey McBride</t>
  </si>
  <si>
    <t>Will Levis</t>
  </si>
  <si>
    <t>Brandin Cooks</t>
  </si>
  <si>
    <t>Logan Thomas</t>
  </si>
  <si>
    <t>Tank Dell</t>
  </si>
  <si>
    <t>Jayden Reed</t>
  </si>
  <si>
    <t>Justice Hill</t>
  </si>
  <si>
    <t>Rashid Shaheed</t>
  </si>
  <si>
    <t>Gus Edwards</t>
  </si>
  <si>
    <t>Jake Ferguson</t>
  </si>
  <si>
    <t>Other Notable Pickups</t>
  </si>
  <si>
    <t>Rank</t>
  </si>
  <si>
    <t>PPG Above Baseline</t>
  </si>
  <si>
    <t>Worst Teams in League History (PPG vs. Baseline)</t>
  </si>
  <si>
    <t>Best Teams in League History (PPG vs. Baseline)</t>
  </si>
  <si>
    <t>Variance in PPG Scoring by Year</t>
  </si>
  <si>
    <t>Std Dev</t>
  </si>
  <si>
    <t>Range 
(Max-Min)</t>
  </si>
  <si>
    <r>
      <rPr>
        <i/>
        <sz val="10"/>
        <color theme="1"/>
        <rFont val="Calibri"/>
        <family val="2"/>
        <scheme val="minor"/>
      </rPr>
      <t>Range:</t>
    </r>
    <r>
      <rPr>
        <sz val="10"/>
        <color theme="1"/>
        <rFont val="Calibri"/>
        <family val="2"/>
        <scheme val="minor"/>
      </rPr>
      <t xml:space="preserve"> the distance between the maximum and minimum PPG (118.2 and 101.8 this year)</t>
    </r>
  </si>
  <si>
    <r>
      <rPr>
        <i/>
        <sz val="10"/>
        <color theme="1"/>
        <rFont val="Calibri"/>
        <family val="2"/>
        <scheme val="minor"/>
      </rPr>
      <t>Std Dev:</t>
    </r>
    <r>
      <rPr>
        <sz val="10"/>
        <color theme="1"/>
        <rFont val="Calibri"/>
        <family val="2"/>
        <scheme val="minor"/>
      </rPr>
      <t xml:space="preserve"> the average distance to the mean (113.0 PPG this year)</t>
    </r>
  </si>
  <si>
    <t>Owners</t>
  </si>
  <si>
    <t>Win Probability by Points Scored (2021-2023)</t>
  </si>
  <si>
    <t>Point Range</t>
  </si>
  <si>
    <t>Less than 80</t>
  </si>
  <si>
    <t>80-90</t>
  </si>
  <si>
    <t>90-100</t>
  </si>
  <si>
    <t>100-110</t>
  </si>
  <si>
    <t>110-120</t>
  </si>
  <si>
    <t>120-130</t>
  </si>
  <si>
    <t>130-140</t>
  </si>
  <si>
    <t>Wins</t>
  </si>
  <si>
    <t>Losses</t>
  </si>
  <si>
    <t>Win Percentage</t>
  </si>
  <si>
    <t>150 and above</t>
  </si>
  <si>
    <t>140-150</t>
  </si>
  <si>
    <t>Avg. PA, First 8 Weeks</t>
  </si>
  <si>
    <t>Avg. PA, Last 7 Weeks</t>
  </si>
  <si>
    <t>Trends in Points Against, 1st vs. 2nd Half</t>
  </si>
  <si>
    <t>Record</t>
  </si>
  <si>
    <t>4-1</t>
  </si>
  <si>
    <t>5-0</t>
  </si>
  <si>
    <t>1-4</t>
  </si>
  <si>
    <t>2-3</t>
  </si>
  <si>
    <t>3-2</t>
  </si>
  <si>
    <t>Total Pts Weeks 11-15</t>
  </si>
  <si>
    <t>Points by Team, Weeks 11-15</t>
  </si>
  <si>
    <t>Regular Season Standings</t>
  </si>
  <si>
    <t>Points For</t>
  </si>
  <si>
    <t>Expected W-L</t>
  </si>
  <si>
    <t>Semifinals</t>
  </si>
  <si>
    <t>9-6</t>
  </si>
  <si>
    <t>Championship</t>
  </si>
  <si>
    <t>4-10-1</t>
  </si>
  <si>
    <t>5-10</t>
  </si>
  <si>
    <t>Champions, 2012-2023</t>
  </si>
  <si>
    <t>PPG Above Season Baseline</t>
  </si>
  <si>
    <t>Runcible Spooling</t>
  </si>
  <si>
    <t>Team_Name</t>
  </si>
  <si>
    <t>Best "Rebounds" from Teams starting 1-6 or Worse</t>
  </si>
  <si>
    <t>Final Record</t>
  </si>
  <si>
    <t>Win % after Week 4</t>
  </si>
  <si>
    <t>Record after Week 7</t>
  </si>
  <si>
    <t>9-5</t>
  </si>
  <si>
    <t>1-6</t>
  </si>
  <si>
    <t>Best "Rebounds" from Teams starting 1-4 or Worse</t>
  </si>
  <si>
    <t>Record after Week 5</t>
  </si>
  <si>
    <t>No</t>
  </si>
  <si>
    <t>3-12</t>
  </si>
  <si>
    <t>0-5</t>
  </si>
  <si>
    <t>0-7</t>
  </si>
  <si>
    <t>3-11</t>
  </si>
  <si>
    <t>4-10</t>
  </si>
  <si>
    <t>6-8</t>
  </si>
  <si>
    <t>5-9</t>
  </si>
  <si>
    <t>7-7</t>
  </si>
  <si>
    <t>0-14</t>
  </si>
  <si>
    <t>Best "Rebounds" from Teams starting 1-5 or Worse</t>
  </si>
  <si>
    <t>Record after Week 6</t>
  </si>
  <si>
    <t>1-5</t>
  </si>
  <si>
    <t>0-6</t>
  </si>
  <si>
    <t>Final Win %</t>
  </si>
  <si>
    <t>Points Scored, 1st vs. 2nd Half</t>
  </si>
  <si>
    <t>Tom Brady = Washed Up</t>
  </si>
  <si>
    <t>E.V.I.L</t>
  </si>
  <si>
    <t>HOLDmyDIIIIIIIICK</t>
  </si>
  <si>
    <t>Sacko
(% of sims)</t>
  </si>
  <si>
    <t>Playoff</t>
  </si>
  <si>
    <t>Semi</t>
  </si>
  <si>
    <t>Final</t>
  </si>
  <si>
    <t>Appearances</t>
  </si>
  <si>
    <t>Titles</t>
  </si>
  <si>
    <t>Win %</t>
  </si>
  <si>
    <t>W-L</t>
  </si>
  <si>
    <t>5-6</t>
  </si>
  <si>
    <t>3-3</t>
  </si>
  <si>
    <t>2-4</t>
  </si>
  <si>
    <t>2-2</t>
  </si>
  <si>
    <t>5-1</t>
  </si>
  <si>
    <t>1-2</t>
  </si>
  <si>
    <t>2-1</t>
  </si>
  <si>
    <t>3-1</t>
  </si>
  <si>
    <t>0-2</t>
  </si>
  <si>
    <t>0-1</t>
  </si>
  <si>
    <r>
      <t xml:space="preserve">Playoff Records by Manager (2012-2023)
</t>
    </r>
    <r>
      <rPr>
        <sz val="8"/>
        <color theme="1"/>
        <rFont val="Calibri (Body)"/>
      </rPr>
      <t>(only counting Semifinals and Finals)</t>
    </r>
  </si>
  <si>
    <r>
      <t xml:space="preserve">5th Place Recipients
</t>
    </r>
    <r>
      <rPr>
        <sz val="9"/>
        <color theme="1"/>
        <rFont val="Calibri (Body)"/>
      </rPr>
      <t>(since $10 Payout was introduced)</t>
    </r>
  </si>
  <si>
    <t>Teams with +11 Wins, Regular Season</t>
  </si>
  <si>
    <t>WakandanWarriors</t>
  </si>
  <si>
    <t>That Sackwash Lyfe</t>
  </si>
  <si>
    <t>12-2</t>
  </si>
  <si>
    <t xml:space="preserve">Dak to Dak </t>
  </si>
  <si>
    <t>Title?</t>
  </si>
  <si>
    <t>Season Simulations (Random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</si>
</sst>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9"/>
      <color theme="1"/>
      <name val="Calibri (Body)"/>
    </font>
    <font>
      <sz val="14"/>
      <color theme="1"/>
      <name val="Calibri (Body)"/>
    </font>
    <font>
      <sz val="10"/>
      <color theme="1"/>
      <name val="Calibri (Body)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DDC"/>
        <bgColor indexed="64"/>
      </patternFill>
    </fill>
    <fill>
      <patternFill patternType="solid">
        <fgColor rgb="FFFEDDD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3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0" fontId="3" fillId="0" borderId="0" xfId="0" applyFont="1" applyFill="1" applyBorder="1"/>
    <xf numFmtId="0" fontId="5" fillId="2" borderId="7" xfId="0" applyFont="1" applyFill="1" applyBorder="1"/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wrapText="1"/>
    </xf>
    <xf numFmtId="0" fontId="0" fillId="4" borderId="4" xfId="0" applyFont="1" applyFill="1" applyBorder="1" applyAlignment="1">
      <alignment horizontal="left" vertical="top"/>
    </xf>
    <xf numFmtId="49" fontId="0" fillId="4" borderId="5" xfId="0" applyNumberFormat="1" applyFont="1" applyFill="1" applyBorder="1" applyAlignment="1">
      <alignment horizontal="right"/>
    </xf>
    <xf numFmtId="2" fontId="6" fillId="4" borderId="5" xfId="0" applyNumberFormat="1" applyFont="1" applyFill="1" applyBorder="1"/>
    <xf numFmtId="9" fontId="0" fillId="4" borderId="5" xfId="1" applyFont="1" applyFill="1" applyBorder="1"/>
    <xf numFmtId="0" fontId="0" fillId="5" borderId="10" xfId="0" applyFill="1" applyBorder="1"/>
    <xf numFmtId="0" fontId="0" fillId="6" borderId="7" xfId="0" applyFont="1" applyFill="1" applyBorder="1" applyAlignment="1">
      <alignment horizontal="left" vertical="top"/>
    </xf>
    <xf numFmtId="0" fontId="0" fillId="6" borderId="0" xfId="0" applyFont="1" applyFill="1" applyBorder="1"/>
    <xf numFmtId="49" fontId="0" fillId="6" borderId="0" xfId="0" applyNumberFormat="1" applyFont="1" applyFill="1" applyBorder="1" applyAlignment="1">
      <alignment horizontal="right"/>
    </xf>
    <xf numFmtId="9" fontId="0" fillId="6" borderId="0" xfId="1" applyFont="1" applyFill="1" applyBorder="1"/>
    <xf numFmtId="0" fontId="0" fillId="6" borderId="11" xfId="0" applyFont="1" applyFill="1" applyBorder="1" applyAlignment="1">
      <alignment horizontal="left" vertical="top"/>
    </xf>
    <xf numFmtId="49" fontId="0" fillId="6" borderId="3" xfId="0" applyNumberFormat="1" applyFont="1" applyFill="1" applyBorder="1" applyAlignment="1">
      <alignment horizontal="right"/>
    </xf>
    <xf numFmtId="0" fontId="0" fillId="6" borderId="3" xfId="0" applyFont="1" applyFill="1" applyBorder="1"/>
    <xf numFmtId="9" fontId="0" fillId="6" borderId="3" xfId="1" applyFont="1" applyFill="1" applyBorder="1"/>
    <xf numFmtId="0" fontId="0" fillId="0" borderId="7" xfId="0" applyFont="1" applyBorder="1" applyAlignment="1">
      <alignment horizontal="left" vertical="top"/>
    </xf>
    <xf numFmtId="49" fontId="0" fillId="0" borderId="0" xfId="0" applyNumberFormat="1" applyFont="1" applyBorder="1" applyAlignment="1">
      <alignment horizontal="right"/>
    </xf>
    <xf numFmtId="9" fontId="0" fillId="0" borderId="0" xfId="1" applyFont="1" applyBorder="1"/>
    <xf numFmtId="0" fontId="0" fillId="0" borderId="0" xfId="0" applyFont="1" applyFill="1" applyBorder="1"/>
    <xf numFmtId="0" fontId="0" fillId="7" borderId="11" xfId="0" applyFont="1" applyFill="1" applyBorder="1" applyAlignment="1">
      <alignment horizontal="left" vertical="top"/>
    </xf>
    <xf numFmtId="49" fontId="0" fillId="7" borderId="3" xfId="0" applyNumberFormat="1" applyFont="1" applyFill="1" applyBorder="1" applyAlignment="1">
      <alignment horizontal="right"/>
    </xf>
    <xf numFmtId="9" fontId="0" fillId="7" borderId="3" xfId="1" applyFont="1" applyFill="1" applyBorder="1"/>
    <xf numFmtId="0" fontId="0" fillId="5" borderId="0" xfId="0" applyFill="1"/>
    <xf numFmtId="9" fontId="0" fillId="4" borderId="5" xfId="1" applyNumberFormat="1" applyFont="1" applyFill="1" applyBorder="1"/>
    <xf numFmtId="0" fontId="0" fillId="6" borderId="0" xfId="0" applyFill="1" applyBorder="1"/>
    <xf numFmtId="9" fontId="0" fillId="6" borderId="0" xfId="1" applyNumberFormat="1" applyFont="1" applyFill="1" applyBorder="1"/>
    <xf numFmtId="49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9" fontId="0" fillId="6" borderId="3" xfId="1" applyNumberFormat="1" applyFont="1" applyFill="1" applyBorder="1"/>
    <xf numFmtId="49" fontId="0" fillId="0" borderId="0" xfId="0" applyNumberFormat="1" applyBorder="1" applyAlignment="1">
      <alignment horizontal="right"/>
    </xf>
    <xf numFmtId="0" fontId="0" fillId="0" borderId="0" xfId="0" applyBorder="1"/>
    <xf numFmtId="9" fontId="0" fillId="0" borderId="0" xfId="1" applyNumberFormat="1" applyFont="1" applyBorder="1"/>
    <xf numFmtId="0" fontId="0" fillId="0" borderId="0" xfId="0" applyFill="1" applyBorder="1"/>
    <xf numFmtId="0" fontId="0" fillId="7" borderId="3" xfId="0" applyFill="1" applyBorder="1"/>
    <xf numFmtId="164" fontId="0" fillId="5" borderId="12" xfId="0" applyNumberFormat="1" applyFill="1" applyBorder="1"/>
    <xf numFmtId="164" fontId="0" fillId="5" borderId="10" xfId="0" applyNumberFormat="1" applyFill="1" applyBorder="1"/>
    <xf numFmtId="164" fontId="0" fillId="5" borderId="13" xfId="0" applyNumberFormat="1" applyFill="1" applyBorder="1"/>
    <xf numFmtId="164" fontId="0" fillId="6" borderId="9" xfId="0" applyNumberFormat="1" applyFont="1" applyFill="1" applyBorder="1"/>
    <xf numFmtId="164" fontId="0" fillId="6" borderId="8" xfId="0" applyNumberFormat="1" applyFont="1" applyFill="1" applyBorder="1"/>
    <xf numFmtId="164" fontId="0" fillId="0" borderId="9" xfId="0" applyNumberFormat="1" applyFont="1" applyBorder="1"/>
    <xf numFmtId="164" fontId="0" fillId="7" borderId="8" xfId="0" applyNumberFormat="1" applyFont="1" applyFill="1" applyBorder="1"/>
    <xf numFmtId="164" fontId="0" fillId="8" borderId="3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ont="1" applyFill="1" applyBorder="1"/>
    <xf numFmtId="164" fontId="0" fillId="6" borderId="0" xfId="0" applyNumberFormat="1" applyFill="1" applyBorder="1"/>
    <xf numFmtId="164" fontId="0" fillId="6" borderId="3" xfId="0" applyNumberFormat="1" applyFill="1" applyBorder="1"/>
    <xf numFmtId="164" fontId="0" fillId="0" borderId="0" xfId="0" applyNumberFormat="1" applyBorder="1"/>
    <xf numFmtId="0" fontId="0" fillId="0" borderId="0" xfId="0" applyFill="1"/>
    <xf numFmtId="0" fontId="5" fillId="3" borderId="1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9" xfId="0" applyNumberFormat="1" applyBorder="1"/>
    <xf numFmtId="0" fontId="0" fillId="0" borderId="11" xfId="0" applyBorder="1"/>
    <xf numFmtId="0" fontId="0" fillId="0" borderId="3" xfId="0" applyBorder="1"/>
    <xf numFmtId="2" fontId="0" fillId="0" borderId="3" xfId="0" applyNumberFormat="1" applyBorder="1"/>
    <xf numFmtId="2" fontId="0" fillId="0" borderId="8" xfId="0" applyNumberFormat="1" applyBorder="1"/>
    <xf numFmtId="0" fontId="0" fillId="5" borderId="0" xfId="0" applyFill="1" applyBorder="1"/>
    <xf numFmtId="2" fontId="0" fillId="5" borderId="0" xfId="0" applyNumberFormat="1" applyFill="1" applyBorder="1"/>
    <xf numFmtId="0" fontId="0" fillId="9" borderId="7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3" borderId="0" xfId="0" applyFill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center"/>
    </xf>
    <xf numFmtId="2" fontId="0" fillId="5" borderId="0" xfId="0" applyNumberFormat="1" applyFill="1"/>
    <xf numFmtId="2" fontId="0" fillId="0" borderId="4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0" fontId="5" fillId="5" borderId="0" xfId="0" applyFont="1" applyFill="1" applyBorder="1" applyAlignment="1">
      <alignment horizontal="center" vertical="center"/>
    </xf>
    <xf numFmtId="2" fontId="0" fillId="0" borderId="13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5" fillId="2" borderId="1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0" fillId="0" borderId="7" xfId="0" applyFill="1" applyBorder="1"/>
    <xf numFmtId="0" fontId="0" fillId="0" borderId="9" xfId="0" applyFill="1" applyBorder="1"/>
    <xf numFmtId="0" fontId="9" fillId="0" borderId="7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2" fontId="0" fillId="0" borderId="0" xfId="0" applyNumberFormat="1" applyFill="1" applyBorder="1"/>
    <xf numFmtId="0" fontId="9" fillId="0" borderId="7" xfId="0" quotePrefix="1" applyFont="1" applyFill="1" applyBorder="1" applyAlignment="1">
      <alignment horizontal="left" vertical="top"/>
    </xf>
    <xf numFmtId="0" fontId="9" fillId="0" borderId="0" xfId="0" quotePrefix="1" applyFont="1" applyFill="1" applyBorder="1" applyAlignment="1">
      <alignment horizontal="left" vertical="top"/>
    </xf>
    <xf numFmtId="0" fontId="7" fillId="0" borderId="7" xfId="0" applyFont="1" applyBorder="1"/>
    <xf numFmtId="0" fontId="7" fillId="0" borderId="0" xfId="0" applyFont="1" applyBorder="1"/>
    <xf numFmtId="2" fontId="7" fillId="0" borderId="0" xfId="0" applyNumberFormat="1" applyFont="1" applyBorder="1"/>
    <xf numFmtId="2" fontId="7" fillId="0" borderId="9" xfId="0" applyNumberFormat="1" applyFont="1" applyBorder="1"/>
    <xf numFmtId="0" fontId="5" fillId="3" borderId="1" xfId="0" applyFont="1" applyFill="1" applyBorder="1" applyAlignment="1">
      <alignment horizontal="center" vertical="top"/>
    </xf>
    <xf numFmtId="0" fontId="5" fillId="3" borderId="14" xfId="0" applyFont="1" applyFill="1" applyBorder="1" applyAlignment="1">
      <alignment horizontal="center" vertical="top" wrapText="1"/>
    </xf>
    <xf numFmtId="0" fontId="4" fillId="5" borderId="0" xfId="0" applyFont="1" applyFill="1" applyBorder="1" applyAlignment="1"/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3" fillId="0" borderId="5" xfId="0" applyFont="1" applyBorder="1"/>
    <xf numFmtId="0" fontId="2" fillId="2" borderId="14" xfId="0" applyFont="1" applyFill="1" applyBorder="1"/>
    <xf numFmtId="0" fontId="2" fillId="3" borderId="15" xfId="0" applyFont="1" applyFill="1" applyBorder="1"/>
    <xf numFmtId="2" fontId="0" fillId="0" borderId="0" xfId="0" applyNumberFormat="1" applyFill="1"/>
    <xf numFmtId="0" fontId="0" fillId="3" borderId="1" xfId="0" applyFill="1" applyBorder="1"/>
    <xf numFmtId="0" fontId="0" fillId="3" borderId="2" xfId="0" applyFill="1" applyBorder="1"/>
    <xf numFmtId="0" fontId="0" fillId="3" borderId="14" xfId="0" applyFill="1" applyBorder="1"/>
    <xf numFmtId="0" fontId="0" fillId="9" borderId="11" xfId="0" applyFill="1" applyBorder="1"/>
    <xf numFmtId="0" fontId="0" fillId="9" borderId="3" xfId="0" applyFill="1" applyBorder="1"/>
    <xf numFmtId="2" fontId="0" fillId="9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1" xfId="0" applyFill="1" applyBorder="1"/>
    <xf numFmtId="0" fontId="0" fillId="0" borderId="3" xfId="0" applyFill="1" applyBorder="1"/>
    <xf numFmtId="2" fontId="0" fillId="0" borderId="3" xfId="0" applyNumberFormat="1" applyFill="1" applyBorder="1"/>
    <xf numFmtId="0" fontId="4" fillId="5" borderId="0" xfId="0" applyFont="1" applyFill="1" applyBorder="1" applyAlignment="1">
      <alignment horizontal="center"/>
    </xf>
    <xf numFmtId="2" fontId="0" fillId="0" borderId="9" xfId="0" applyNumberFormat="1" applyFill="1" applyBorder="1"/>
    <xf numFmtId="0" fontId="0" fillId="0" borderId="4" xfId="0" applyFill="1" applyBorder="1"/>
    <xf numFmtId="0" fontId="0" fillId="0" borderId="5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0" fontId="0" fillId="5" borderId="7" xfId="0" applyFill="1" applyBorder="1"/>
    <xf numFmtId="2" fontId="0" fillId="5" borderId="9" xfId="0" applyNumberFormat="1" applyFill="1" applyBorder="1"/>
    <xf numFmtId="2" fontId="0" fillId="0" borderId="8" xfId="0" applyNumberFormat="1" applyFill="1" applyBorder="1"/>
    <xf numFmtId="0" fontId="0" fillId="9" borderId="0" xfId="0" applyFill="1"/>
    <xf numFmtId="2" fontId="0" fillId="9" borderId="0" xfId="0" applyNumberFormat="1" applyFill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0" fillId="11" borderId="10" xfId="0" applyFill="1" applyBorder="1" applyAlignment="1">
      <alignment horizontal="right"/>
    </xf>
    <xf numFmtId="0" fontId="7" fillId="2" borderId="1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3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4" fontId="0" fillId="5" borderId="0" xfId="0" applyNumberFormat="1" applyFill="1"/>
    <xf numFmtId="165" fontId="0" fillId="0" borderId="5" xfId="0" applyNumberFormat="1" applyBorder="1"/>
    <xf numFmtId="14" fontId="0" fillId="0" borderId="5" xfId="0" applyNumberFormat="1" applyBorder="1"/>
    <xf numFmtId="165" fontId="0" fillId="9" borderId="0" xfId="0" applyNumberFormat="1" applyFill="1" applyBorder="1"/>
    <xf numFmtId="14" fontId="0" fillId="9" borderId="0" xfId="0" applyNumberFormat="1" applyFill="1" applyBorder="1"/>
    <xf numFmtId="0" fontId="0" fillId="9" borderId="9" xfId="0" applyFill="1" applyBorder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2" xfId="0" applyBorder="1"/>
    <xf numFmtId="2" fontId="0" fillId="0" borderId="2" xfId="0" applyNumberFormat="1" applyBorder="1"/>
    <xf numFmtId="2" fontId="0" fillId="0" borderId="14" xfId="0" applyNumberFormat="1" applyBorder="1"/>
    <xf numFmtId="0" fontId="7" fillId="2" borderId="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164" fontId="0" fillId="0" borderId="9" xfId="0" applyNumberFormat="1" applyBorder="1"/>
    <xf numFmtId="164" fontId="0" fillId="0" borderId="8" xfId="0" applyNumberFormat="1" applyBorder="1"/>
    <xf numFmtId="0" fontId="0" fillId="0" borderId="7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9" fontId="0" fillId="0" borderId="9" xfId="1" applyFont="1" applyBorder="1"/>
    <xf numFmtId="9" fontId="0" fillId="0" borderId="8" xfId="1" applyFont="1" applyBorder="1"/>
    <xf numFmtId="0" fontId="0" fillId="2" borderId="11" xfId="0" applyFill="1" applyBorder="1"/>
    <xf numFmtId="0" fontId="0" fillId="2" borderId="3" xfId="0" applyFill="1" applyBorder="1"/>
    <xf numFmtId="0" fontId="0" fillId="2" borderId="8" xfId="0" applyFill="1" applyBorder="1"/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49" fontId="0" fillId="0" borderId="9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2" fontId="0" fillId="3" borderId="11" xfId="0" applyNumberFormat="1" applyFill="1" applyBorder="1"/>
    <xf numFmtId="0" fontId="0" fillId="3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6" borderId="4" xfId="0" applyFill="1" applyBorder="1"/>
    <xf numFmtId="49" fontId="0" fillId="6" borderId="5" xfId="0" applyNumberFormat="1" applyFill="1" applyBorder="1" applyAlignment="1">
      <alignment horizontal="right"/>
    </xf>
    <xf numFmtId="2" fontId="0" fillId="6" borderId="5" xfId="0" applyNumberFormat="1" applyFill="1" applyBorder="1"/>
    <xf numFmtId="164" fontId="0" fillId="6" borderId="5" xfId="0" applyNumberFormat="1" applyFill="1" applyBorder="1"/>
    <xf numFmtId="49" fontId="0" fillId="6" borderId="6" xfId="0" applyNumberFormat="1" applyFill="1" applyBorder="1" applyAlignment="1">
      <alignment horizontal="right"/>
    </xf>
    <xf numFmtId="0" fontId="0" fillId="6" borderId="7" xfId="0" applyFill="1" applyBorder="1"/>
    <xf numFmtId="49" fontId="0" fillId="6" borderId="0" xfId="0" applyNumberFormat="1" applyFill="1" applyBorder="1" applyAlignment="1">
      <alignment horizontal="right"/>
    </xf>
    <xf numFmtId="2" fontId="0" fillId="6" borderId="0" xfId="0" applyNumberFormat="1" applyFill="1" applyBorder="1"/>
    <xf numFmtId="49" fontId="0" fillId="6" borderId="9" xfId="0" applyNumberFormat="1" applyFill="1" applyBorder="1" applyAlignment="1">
      <alignment horizontal="right"/>
    </xf>
    <xf numFmtId="0" fontId="7" fillId="0" borderId="7" xfId="0" applyFont="1" applyFill="1" applyBorder="1"/>
    <xf numFmtId="0" fontId="7" fillId="5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left"/>
    </xf>
    <xf numFmtId="164" fontId="0" fillId="0" borderId="0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0" fillId="0" borderId="7" xfId="0" applyFont="1" applyFill="1" applyBorder="1" applyAlignment="1">
      <alignment horizontal="left"/>
    </xf>
    <xf numFmtId="0" fontId="0" fillId="0" borderId="7" xfId="0" applyFont="1" applyFill="1" applyBorder="1"/>
    <xf numFmtId="0" fontId="7" fillId="0" borderId="4" xfId="0" applyFont="1" applyFill="1" applyBorder="1"/>
    <xf numFmtId="0" fontId="0" fillId="0" borderId="11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right" vertical="center"/>
    </xf>
    <xf numFmtId="0" fontId="0" fillId="7" borderId="1" xfId="0" applyFill="1" applyBorder="1"/>
    <xf numFmtId="49" fontId="0" fillId="7" borderId="2" xfId="0" applyNumberFormat="1" applyFill="1" applyBorder="1" applyAlignment="1">
      <alignment horizontal="right" vertical="center"/>
    </xf>
    <xf numFmtId="164" fontId="0" fillId="7" borderId="2" xfId="0" applyNumberFormat="1" applyFill="1" applyBorder="1"/>
    <xf numFmtId="49" fontId="0" fillId="7" borderId="14" xfId="0" applyNumberForma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164" fontId="0" fillId="4" borderId="0" xfId="0" applyNumberFormat="1" applyFill="1" applyBorder="1"/>
    <xf numFmtId="0" fontId="0" fillId="4" borderId="7" xfId="0" applyFill="1" applyBorder="1"/>
    <xf numFmtId="49" fontId="0" fillId="4" borderId="9" xfId="0" applyNumberFormat="1" applyFill="1" applyBorder="1" applyAlignment="1">
      <alignment horizontal="right"/>
    </xf>
    <xf numFmtId="0" fontId="0" fillId="6" borderId="11" xfId="0" applyFill="1" applyBorder="1"/>
    <xf numFmtId="2" fontId="0" fillId="6" borderId="3" xfId="0" applyNumberFormat="1" applyFill="1" applyBorder="1"/>
    <xf numFmtId="49" fontId="0" fillId="6" borderId="8" xfId="0" applyNumberFormat="1" applyFill="1" applyBorder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6" borderId="5" xfId="0" applyFill="1" applyBorder="1"/>
    <xf numFmtId="0" fontId="0" fillId="8" borderId="2" xfId="0" applyFill="1" applyBorder="1"/>
    <xf numFmtId="2" fontId="0" fillId="8" borderId="2" xfId="0" applyNumberFormat="1" applyFill="1" applyBorder="1"/>
    <xf numFmtId="0" fontId="0" fillId="12" borderId="0" xfId="0" applyFill="1"/>
    <xf numFmtId="0" fontId="0" fillId="13" borderId="0" xfId="0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2" borderId="8" xfId="0" applyFont="1" applyFill="1" applyBorder="1" applyAlignment="1">
      <alignment wrapText="1"/>
    </xf>
    <xf numFmtId="0" fontId="5" fillId="2" borderId="1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right"/>
    </xf>
    <xf numFmtId="9" fontId="0" fillId="0" borderId="5" xfId="0" applyNumberFormat="1" applyFont="1" applyBorder="1" applyAlignment="1">
      <alignment horizontal="right"/>
    </xf>
    <xf numFmtId="49" fontId="16" fillId="0" borderId="6" xfId="0" applyNumberFormat="1" applyFont="1" applyBorder="1" applyAlignment="1">
      <alignment horizontal="right"/>
    </xf>
    <xf numFmtId="9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Fill="1" applyBorder="1" applyAlignment="1">
      <alignment horizontal="right"/>
    </xf>
    <xf numFmtId="0" fontId="16" fillId="0" borderId="0" xfId="0" applyFont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9" fontId="0" fillId="0" borderId="5" xfId="0" applyNumberFormat="1" applyFon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3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/>
    </xf>
    <xf numFmtId="9" fontId="0" fillId="0" borderId="3" xfId="0" applyNumberFormat="1" applyFont="1" applyFill="1" applyBorder="1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49" fontId="0" fillId="9" borderId="5" xfId="0" applyNumberFormat="1" applyFont="1" applyFill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49" fontId="16" fillId="9" borderId="6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0" fontId="0" fillId="0" borderId="0" xfId="0" quotePrefix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164" fontId="0" fillId="0" borderId="0" xfId="0" applyNumberFormat="1" applyFont="1" applyBorder="1"/>
    <xf numFmtId="164" fontId="0" fillId="5" borderId="0" xfId="0" applyNumberFormat="1" applyFill="1" applyBorder="1"/>
    <xf numFmtId="9" fontId="0" fillId="0" borderId="0" xfId="1" applyFont="1" applyFill="1" applyBorder="1"/>
    <xf numFmtId="164" fontId="0" fillId="0" borderId="0" xfId="0" applyNumberFormat="1" applyFont="1" applyFill="1" applyBorder="1"/>
    <xf numFmtId="0" fontId="0" fillId="7" borderId="1" xfId="0" applyFont="1" applyFill="1" applyBorder="1" applyAlignment="1">
      <alignment horizontal="left" vertical="top"/>
    </xf>
    <xf numFmtId="49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9" fontId="0" fillId="7" borderId="2" xfId="1" applyNumberFormat="1" applyFont="1" applyFill="1" applyBorder="1"/>
    <xf numFmtId="164" fontId="0" fillId="7" borderId="14" xfId="0" applyNumberFormat="1" applyFill="1" applyBorder="1"/>
    <xf numFmtId="164" fontId="0" fillId="5" borderId="15" xfId="0" applyNumberFormat="1" applyFill="1" applyBorder="1"/>
    <xf numFmtId="0" fontId="0" fillId="0" borderId="4" xfId="0" applyFont="1" applyBorder="1" applyAlignment="1">
      <alignment horizontal="left" vertical="top"/>
    </xf>
    <xf numFmtId="164" fontId="0" fillId="0" borderId="5" xfId="0" applyNumberFormat="1" applyBorder="1"/>
    <xf numFmtId="49" fontId="0" fillId="0" borderId="5" xfId="0" applyNumberFormat="1" applyBorder="1" applyAlignment="1">
      <alignment horizontal="right"/>
    </xf>
    <xf numFmtId="9" fontId="0" fillId="0" borderId="5" xfId="1" applyNumberFormat="1" applyFont="1" applyBorder="1"/>
    <xf numFmtId="9" fontId="0" fillId="0" borderId="5" xfId="1" applyFont="1" applyBorder="1"/>
    <xf numFmtId="0" fontId="0" fillId="0" borderId="11" xfId="0" applyFont="1" applyFill="1" applyBorder="1" applyAlignment="1">
      <alignment horizontal="left" vertical="top"/>
    </xf>
    <xf numFmtId="164" fontId="0" fillId="0" borderId="3" xfId="0" applyNumberFormat="1" applyFill="1" applyBorder="1"/>
    <xf numFmtId="49" fontId="0" fillId="0" borderId="3" xfId="0" applyNumberFormat="1" applyFill="1" applyBorder="1" applyAlignment="1">
      <alignment horizontal="right"/>
    </xf>
    <xf numFmtId="9" fontId="0" fillId="0" borderId="3" xfId="1" applyNumberFormat="1" applyFont="1" applyFill="1" applyBorder="1"/>
    <xf numFmtId="9" fontId="0" fillId="0" borderId="3" xfId="1" applyFont="1" applyBorder="1"/>
    <xf numFmtId="49" fontId="0" fillId="0" borderId="7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right"/>
    </xf>
    <xf numFmtId="49" fontId="0" fillId="0" borderId="0" xfId="0" applyNumberFormat="1"/>
    <xf numFmtId="0" fontId="0" fillId="0" borderId="9" xfId="0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49" fontId="0" fillId="5" borderId="0" xfId="0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4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13" fillId="5" borderId="0" xfId="0" applyFont="1" applyFill="1" applyAlignment="1">
      <alignment horizontal="left" vertical="top" wrapText="1"/>
    </xf>
    <xf numFmtId="0" fontId="13" fillId="5" borderId="5" xfId="0" applyFont="1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FEDD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110" zoomScaleNormal="110" zoomScalePageLayoutView="110" workbookViewId="0">
      <selection activeCell="K12" sqref="K12:P12"/>
    </sheetView>
  </sheetViews>
  <sheetFormatPr baseColWidth="10" defaultRowHeight="16" x14ac:dyDescent="0.2"/>
  <cols>
    <col min="1" max="1" width="23" customWidth="1"/>
    <col min="2" max="9" width="10.83203125" customWidth="1"/>
    <col min="17" max="19" width="10.83203125" customWidth="1"/>
  </cols>
  <sheetData>
    <row r="1" spans="1:26" x14ac:dyDescent="0.2">
      <c r="A1" s="1" t="s">
        <v>277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18" t="s">
        <v>14</v>
      </c>
      <c r="Q1" s="3" t="s">
        <v>156</v>
      </c>
      <c r="R1" s="3" t="s">
        <v>157</v>
      </c>
      <c r="S1" s="4" t="s">
        <v>15</v>
      </c>
      <c r="T1" s="119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6" t="s">
        <v>21</v>
      </c>
      <c r="Z1" s="6" t="s">
        <v>22</v>
      </c>
    </row>
    <row r="2" spans="1:26" x14ac:dyDescent="0.2">
      <c r="A2" s="7" t="s">
        <v>23</v>
      </c>
      <c r="B2" s="8">
        <v>115.34</v>
      </c>
      <c r="C2" s="8">
        <v>94.76</v>
      </c>
      <c r="D2" s="8">
        <v>88.52</v>
      </c>
      <c r="E2" s="8">
        <v>133.1</v>
      </c>
      <c r="F2" s="8">
        <v>137.16</v>
      </c>
      <c r="G2" s="8">
        <v>123.36</v>
      </c>
      <c r="H2" s="8">
        <v>113.9</v>
      </c>
      <c r="I2" s="8">
        <v>158.16</v>
      </c>
      <c r="J2" s="8">
        <v>125.72</v>
      </c>
      <c r="K2" s="8">
        <v>110.08</v>
      </c>
      <c r="L2" s="8">
        <v>142.5</v>
      </c>
      <c r="M2" s="8">
        <v>148.36000000000001</v>
      </c>
      <c r="N2" s="8">
        <v>122.24</v>
      </c>
      <c r="O2" s="8">
        <v>124.22</v>
      </c>
      <c r="P2" s="8">
        <v>61.96</v>
      </c>
      <c r="Q2" s="8">
        <v>152.58000000000001</v>
      </c>
      <c r="R2" s="8">
        <v>92.66</v>
      </c>
      <c r="S2" s="8">
        <f>SUM(B2:P2)</f>
        <v>1799.38</v>
      </c>
      <c r="T2" s="92">
        <f>AVERAGE(B2:P2)</f>
        <v>119.95866666666667</v>
      </c>
      <c r="U2" s="9">
        <f t="shared" ref="U2:U13" si="0">_xlfn.STDEV.S(B2:P2)</f>
        <v>24.572968268481684</v>
      </c>
      <c r="V2">
        <f t="shared" ref="V2:V13" si="1">MEDIAN(B2:P2)</f>
        <v>123.36</v>
      </c>
      <c r="W2">
        <v>2023</v>
      </c>
      <c r="X2" t="s">
        <v>24</v>
      </c>
      <c r="Y2">
        <v>1</v>
      </c>
      <c r="Z2">
        <v>1</v>
      </c>
    </row>
    <row r="3" spans="1:26" x14ac:dyDescent="0.2">
      <c r="A3" s="7" t="s">
        <v>25</v>
      </c>
      <c r="B3" s="8">
        <v>91.8</v>
      </c>
      <c r="C3" s="8">
        <v>146.47999999999999</v>
      </c>
      <c r="D3" s="8">
        <v>146.78</v>
      </c>
      <c r="E3" s="8">
        <v>124.66</v>
      </c>
      <c r="F3" s="8">
        <v>116.52</v>
      </c>
      <c r="G3" s="8">
        <v>128.69999999999999</v>
      </c>
      <c r="H3" s="8">
        <v>111.76</v>
      </c>
      <c r="I3" s="8">
        <v>150.56</v>
      </c>
      <c r="J3" s="8">
        <v>104.68</v>
      </c>
      <c r="K3" s="8">
        <v>146.82</v>
      </c>
      <c r="L3" s="8">
        <v>73.84</v>
      </c>
      <c r="M3" s="8">
        <v>139.5</v>
      </c>
      <c r="N3" s="8">
        <v>106.52</v>
      </c>
      <c r="O3" s="8">
        <v>83.38</v>
      </c>
      <c r="P3" s="8">
        <v>161.52000000000001</v>
      </c>
      <c r="Q3" s="8">
        <v>90.04</v>
      </c>
      <c r="R3" s="8">
        <v>88.68</v>
      </c>
      <c r="S3" s="8">
        <f>SUM(B3:P3)</f>
        <v>1833.5199999999995</v>
      </c>
      <c r="T3" s="92">
        <f>AVERAGE(B3:P3)</f>
        <v>122.23466666666664</v>
      </c>
      <c r="U3" s="9">
        <f t="shared" si="0"/>
        <v>26.674861859775511</v>
      </c>
      <c r="V3">
        <f t="shared" si="1"/>
        <v>124.66</v>
      </c>
      <c r="W3">
        <v>2023</v>
      </c>
      <c r="X3" t="s">
        <v>26</v>
      </c>
      <c r="Y3">
        <v>1</v>
      </c>
      <c r="Z3">
        <v>2</v>
      </c>
    </row>
    <row r="4" spans="1:26" x14ac:dyDescent="0.2">
      <c r="A4" s="10" t="s">
        <v>29</v>
      </c>
      <c r="B4" s="8">
        <v>94.02</v>
      </c>
      <c r="C4" s="8">
        <v>109.8</v>
      </c>
      <c r="D4" s="8">
        <v>123.06</v>
      </c>
      <c r="E4" s="8">
        <v>148.02000000000001</v>
      </c>
      <c r="F4" s="8">
        <v>120.84</v>
      </c>
      <c r="G4" s="8">
        <v>103</v>
      </c>
      <c r="H4" s="8">
        <v>99.66</v>
      </c>
      <c r="I4" s="8">
        <v>176.86</v>
      </c>
      <c r="J4" s="8">
        <v>124.76</v>
      </c>
      <c r="K4" s="8">
        <v>143.96</v>
      </c>
      <c r="L4" s="8">
        <v>91.66</v>
      </c>
      <c r="M4" s="8">
        <v>129.04</v>
      </c>
      <c r="N4" s="8">
        <v>166.06</v>
      </c>
      <c r="O4" s="8">
        <v>97.74</v>
      </c>
      <c r="P4" s="8">
        <v>97.06</v>
      </c>
      <c r="Q4" s="8">
        <v>124.22</v>
      </c>
      <c r="R4" s="8">
        <v>120.4</v>
      </c>
      <c r="S4" s="8">
        <f t="shared" ref="S4:S14" si="2">SUM(B4:P4)</f>
        <v>1825.54</v>
      </c>
      <c r="T4" s="92">
        <f>AVERAGE(B4:Q4)</f>
        <v>121.86</v>
      </c>
      <c r="U4" s="9">
        <f t="shared" si="0"/>
        <v>26.847945243715138</v>
      </c>
      <c r="V4">
        <f t="shared" si="1"/>
        <v>120.84</v>
      </c>
      <c r="W4">
        <v>2023</v>
      </c>
      <c r="X4" t="s">
        <v>30</v>
      </c>
      <c r="Y4">
        <v>1</v>
      </c>
      <c r="Z4">
        <v>3</v>
      </c>
    </row>
    <row r="5" spans="1:26" x14ac:dyDescent="0.2">
      <c r="A5" s="7" t="s">
        <v>33</v>
      </c>
      <c r="B5" s="8">
        <v>126.24</v>
      </c>
      <c r="C5" s="8">
        <v>142.56</v>
      </c>
      <c r="D5" s="8">
        <v>97.56</v>
      </c>
      <c r="E5" s="8">
        <v>115.58</v>
      </c>
      <c r="F5" s="8">
        <v>95.52</v>
      </c>
      <c r="G5" s="8">
        <v>106.68</v>
      </c>
      <c r="H5" s="8">
        <v>106.14</v>
      </c>
      <c r="I5" s="8">
        <v>141.66</v>
      </c>
      <c r="J5" s="8">
        <v>123.72</v>
      </c>
      <c r="K5" s="8">
        <v>144.08000000000001</v>
      </c>
      <c r="L5" s="8">
        <v>112.3</v>
      </c>
      <c r="M5" s="8">
        <v>113.5</v>
      </c>
      <c r="N5" s="8">
        <v>162.6</v>
      </c>
      <c r="O5" s="8">
        <v>101.5</v>
      </c>
      <c r="P5" s="8">
        <v>134.47999999999999</v>
      </c>
      <c r="Q5" s="8">
        <v>167.22</v>
      </c>
      <c r="R5" s="8">
        <v>106.38</v>
      </c>
      <c r="S5" s="8">
        <f t="shared" si="2"/>
        <v>1824.12</v>
      </c>
      <c r="T5" s="92">
        <f t="shared" ref="T5:T13" si="3">AVERAGE(B5:P5)</f>
        <v>121.60799999999999</v>
      </c>
      <c r="U5" s="9">
        <f t="shared" si="0"/>
        <v>19.878289377394342</v>
      </c>
      <c r="V5">
        <f t="shared" si="1"/>
        <v>115.58</v>
      </c>
      <c r="W5">
        <v>2023</v>
      </c>
      <c r="X5" t="s">
        <v>34</v>
      </c>
      <c r="Y5">
        <v>1</v>
      </c>
      <c r="Z5">
        <v>4</v>
      </c>
    </row>
    <row r="6" spans="1:26" x14ac:dyDescent="0.2">
      <c r="A6" s="7" t="s">
        <v>27</v>
      </c>
      <c r="B6" s="8">
        <v>132.06</v>
      </c>
      <c r="C6" s="8">
        <v>103.74</v>
      </c>
      <c r="D6" s="8">
        <v>153.66</v>
      </c>
      <c r="E6" s="8">
        <v>118.3</v>
      </c>
      <c r="F6" s="8">
        <v>137.41999999999999</v>
      </c>
      <c r="G6" s="8">
        <v>109.54</v>
      </c>
      <c r="H6" s="8">
        <v>147.69999999999999</v>
      </c>
      <c r="I6" s="8">
        <v>111.88</v>
      </c>
      <c r="J6" s="8">
        <v>150.9</v>
      </c>
      <c r="K6" s="8">
        <v>116.52</v>
      </c>
      <c r="L6" s="8">
        <v>90.34</v>
      </c>
      <c r="M6" s="8">
        <v>95.9</v>
      </c>
      <c r="N6" s="8">
        <v>98.28</v>
      </c>
      <c r="O6" s="8">
        <v>119.36</v>
      </c>
      <c r="P6" s="8">
        <v>116.94</v>
      </c>
      <c r="Q6" s="8"/>
      <c r="R6" s="8"/>
      <c r="S6" s="8">
        <f t="shared" si="2"/>
        <v>1802.54</v>
      </c>
      <c r="T6" s="92">
        <f t="shared" si="3"/>
        <v>120.16933333333333</v>
      </c>
      <c r="U6" s="9">
        <f t="shared" si="0"/>
        <v>20.178412604516129</v>
      </c>
      <c r="V6">
        <f t="shared" si="1"/>
        <v>116.94</v>
      </c>
      <c r="W6">
        <v>2023</v>
      </c>
      <c r="X6" t="s">
        <v>28</v>
      </c>
      <c r="Y6">
        <v>0</v>
      </c>
      <c r="Z6">
        <v>5</v>
      </c>
    </row>
    <row r="7" spans="1:26" x14ac:dyDescent="0.2">
      <c r="A7" s="7" t="s">
        <v>39</v>
      </c>
      <c r="B7" s="8">
        <v>93.9</v>
      </c>
      <c r="C7" s="8">
        <v>87.14</v>
      </c>
      <c r="D7" s="8">
        <v>102.86</v>
      </c>
      <c r="E7" s="8">
        <v>72.66</v>
      </c>
      <c r="F7" s="8">
        <v>115.58</v>
      </c>
      <c r="G7" s="8">
        <v>81.540000000000006</v>
      </c>
      <c r="H7" s="8">
        <v>95.64</v>
      </c>
      <c r="I7" s="8">
        <v>107.36</v>
      </c>
      <c r="J7" s="8">
        <v>72.22</v>
      </c>
      <c r="K7" s="8">
        <v>126.26</v>
      </c>
      <c r="L7" s="8">
        <v>138.78</v>
      </c>
      <c r="M7" s="8">
        <v>131.82</v>
      </c>
      <c r="N7" s="8">
        <v>114.18</v>
      </c>
      <c r="O7" s="8">
        <v>106.42</v>
      </c>
      <c r="P7" s="8">
        <v>116.56</v>
      </c>
      <c r="Q7" s="8"/>
      <c r="R7" s="8"/>
      <c r="S7" s="8">
        <f t="shared" si="2"/>
        <v>1562.92</v>
      </c>
      <c r="T7" s="92">
        <f t="shared" si="3"/>
        <v>104.19466666666668</v>
      </c>
      <c r="U7" s="9">
        <f t="shared" si="0"/>
        <v>20.433241078017478</v>
      </c>
      <c r="V7">
        <f t="shared" si="1"/>
        <v>106.42</v>
      </c>
      <c r="W7">
        <v>2023</v>
      </c>
      <c r="X7" t="s">
        <v>40</v>
      </c>
      <c r="Y7">
        <v>0</v>
      </c>
      <c r="Z7">
        <v>6</v>
      </c>
    </row>
    <row r="8" spans="1:26" x14ac:dyDescent="0.2">
      <c r="A8" s="7" t="s">
        <v>41</v>
      </c>
      <c r="B8" s="8">
        <v>79.08</v>
      </c>
      <c r="C8" s="8">
        <v>86.58</v>
      </c>
      <c r="D8" s="8">
        <v>115.14</v>
      </c>
      <c r="E8" s="8">
        <v>125.7</v>
      </c>
      <c r="F8" s="8">
        <v>114.96</v>
      </c>
      <c r="G8" s="8">
        <v>117.02</v>
      </c>
      <c r="H8" s="8">
        <v>98.36</v>
      </c>
      <c r="I8" s="8">
        <v>68.42</v>
      </c>
      <c r="J8" s="8">
        <v>84.92</v>
      </c>
      <c r="K8" s="8">
        <v>83.28</v>
      </c>
      <c r="L8" s="8">
        <v>90.14</v>
      </c>
      <c r="M8" s="8">
        <v>117.18</v>
      </c>
      <c r="N8" s="8">
        <v>121.26</v>
      </c>
      <c r="O8" s="8">
        <v>129.72</v>
      </c>
      <c r="P8" s="8">
        <v>107.92</v>
      </c>
      <c r="Q8" s="8"/>
      <c r="R8" s="8"/>
      <c r="S8" s="8">
        <f t="shared" si="2"/>
        <v>1539.68</v>
      </c>
      <c r="T8" s="92">
        <f t="shared" si="3"/>
        <v>102.64533333333334</v>
      </c>
      <c r="U8" s="9">
        <f t="shared" si="0"/>
        <v>19.297081151106337</v>
      </c>
      <c r="V8">
        <f t="shared" si="1"/>
        <v>107.92</v>
      </c>
      <c r="W8">
        <v>2023</v>
      </c>
      <c r="X8" t="s">
        <v>42</v>
      </c>
      <c r="Y8">
        <v>0</v>
      </c>
      <c r="Z8">
        <v>7</v>
      </c>
    </row>
    <row r="9" spans="1:26" x14ac:dyDescent="0.2">
      <c r="A9" s="7" t="s">
        <v>35</v>
      </c>
      <c r="B9" s="8">
        <v>123.86</v>
      </c>
      <c r="C9" s="8">
        <v>120.18</v>
      </c>
      <c r="D9" s="8">
        <v>133.78</v>
      </c>
      <c r="E9" s="8">
        <v>114.84</v>
      </c>
      <c r="F9" s="8">
        <v>73.239999999999995</v>
      </c>
      <c r="G9" s="8">
        <v>96.02</v>
      </c>
      <c r="H9" s="8">
        <v>146.88</v>
      </c>
      <c r="I9" s="8">
        <v>113.18</v>
      </c>
      <c r="J9" s="8">
        <v>106.2</v>
      </c>
      <c r="K9" s="8">
        <v>96.82</v>
      </c>
      <c r="L9" s="8">
        <v>109.86</v>
      </c>
      <c r="M9" s="8">
        <v>90.18</v>
      </c>
      <c r="N9" s="8">
        <v>112.24</v>
      </c>
      <c r="O9" s="8">
        <v>122.24</v>
      </c>
      <c r="P9" s="8">
        <v>122.64</v>
      </c>
      <c r="Q9" s="8"/>
      <c r="R9" s="8"/>
      <c r="S9" s="8">
        <f t="shared" si="2"/>
        <v>1682.16</v>
      </c>
      <c r="T9" s="92">
        <f t="shared" si="3"/>
        <v>112.14400000000001</v>
      </c>
      <c r="U9" s="9">
        <f t="shared" si="0"/>
        <v>18.182190972801568</v>
      </c>
      <c r="V9">
        <f t="shared" si="1"/>
        <v>113.18</v>
      </c>
      <c r="W9">
        <v>2023</v>
      </c>
      <c r="X9" t="s">
        <v>36</v>
      </c>
      <c r="Y9">
        <v>0</v>
      </c>
      <c r="Z9">
        <v>8</v>
      </c>
    </row>
    <row r="10" spans="1:26" x14ac:dyDescent="0.2">
      <c r="A10" s="7" t="s">
        <v>31</v>
      </c>
      <c r="B10" s="8">
        <v>95.84</v>
      </c>
      <c r="C10" s="8">
        <v>133.54</v>
      </c>
      <c r="D10" s="8">
        <v>86.56</v>
      </c>
      <c r="E10" s="8">
        <v>121.46</v>
      </c>
      <c r="F10" s="8">
        <v>85.6</v>
      </c>
      <c r="G10" s="8">
        <v>114.94</v>
      </c>
      <c r="H10" s="8">
        <v>84.56</v>
      </c>
      <c r="I10" s="8">
        <v>124.98</v>
      </c>
      <c r="J10" s="8">
        <v>109.04</v>
      </c>
      <c r="K10" s="8">
        <v>85.1</v>
      </c>
      <c r="L10" s="8">
        <v>141.06</v>
      </c>
      <c r="M10" s="8">
        <v>132.06</v>
      </c>
      <c r="N10" s="8">
        <v>92.22</v>
      </c>
      <c r="O10" s="8">
        <v>116.2</v>
      </c>
      <c r="P10" s="8">
        <v>72.56</v>
      </c>
      <c r="Q10" s="8"/>
      <c r="R10" s="8"/>
      <c r="S10" s="8">
        <f t="shared" si="2"/>
        <v>1595.7199999999998</v>
      </c>
      <c r="T10" s="92">
        <f t="shared" si="3"/>
        <v>106.38133333333332</v>
      </c>
      <c r="U10" s="9">
        <f t="shared" si="0"/>
        <v>21.644794117315048</v>
      </c>
      <c r="V10">
        <f t="shared" si="1"/>
        <v>109.04</v>
      </c>
      <c r="W10">
        <v>2023</v>
      </c>
      <c r="X10" t="s">
        <v>32</v>
      </c>
      <c r="Y10">
        <v>0</v>
      </c>
      <c r="Z10">
        <v>9</v>
      </c>
    </row>
    <row r="11" spans="1:26" x14ac:dyDescent="0.2">
      <c r="A11" s="7" t="s">
        <v>43</v>
      </c>
      <c r="B11" s="8">
        <v>84.46</v>
      </c>
      <c r="C11" s="8">
        <v>151.26</v>
      </c>
      <c r="D11" s="8">
        <v>158.44</v>
      </c>
      <c r="E11" s="8">
        <v>68.36</v>
      </c>
      <c r="F11" s="8">
        <v>92.16</v>
      </c>
      <c r="G11" s="8">
        <v>119.94</v>
      </c>
      <c r="H11" s="8">
        <v>109.32</v>
      </c>
      <c r="I11" s="8">
        <v>107.8</v>
      </c>
      <c r="J11" s="8">
        <v>136.1</v>
      </c>
      <c r="K11" s="8">
        <v>124.84</v>
      </c>
      <c r="L11" s="8">
        <v>88.74</v>
      </c>
      <c r="M11" s="8">
        <v>134.06</v>
      </c>
      <c r="N11" s="8">
        <v>98.06</v>
      </c>
      <c r="O11" s="8">
        <v>100.44</v>
      </c>
      <c r="P11" s="8">
        <v>126.06</v>
      </c>
      <c r="Q11" s="8"/>
      <c r="R11" s="8"/>
      <c r="S11" s="8">
        <f t="shared" si="2"/>
        <v>1700.0399999999995</v>
      </c>
      <c r="T11" s="92">
        <f t="shared" si="3"/>
        <v>113.33599999999997</v>
      </c>
      <c r="U11" s="9">
        <f t="shared" si="0"/>
        <v>25.515580898177419</v>
      </c>
      <c r="V11">
        <f t="shared" si="1"/>
        <v>109.32</v>
      </c>
      <c r="W11">
        <v>2023</v>
      </c>
      <c r="X11" t="s">
        <v>44</v>
      </c>
      <c r="Y11">
        <v>0</v>
      </c>
      <c r="Z11">
        <v>10</v>
      </c>
    </row>
    <row r="12" spans="1:26" x14ac:dyDescent="0.2">
      <c r="A12" s="7" t="s">
        <v>37</v>
      </c>
      <c r="B12" s="8">
        <v>90.24</v>
      </c>
      <c r="C12" s="8">
        <v>92.9</v>
      </c>
      <c r="D12" s="8">
        <v>150.08000000000001</v>
      </c>
      <c r="E12" s="8">
        <v>91.24</v>
      </c>
      <c r="F12" s="8">
        <v>136.04</v>
      </c>
      <c r="G12" s="8">
        <v>92.84</v>
      </c>
      <c r="H12" s="8">
        <v>66.16</v>
      </c>
      <c r="I12" s="8">
        <v>81.2</v>
      </c>
      <c r="J12" s="8">
        <v>81.5</v>
      </c>
      <c r="K12" s="8">
        <v>137.04</v>
      </c>
      <c r="L12" s="8">
        <v>122.58</v>
      </c>
      <c r="M12" s="8">
        <v>104.32</v>
      </c>
      <c r="N12" s="8">
        <v>121.52</v>
      </c>
      <c r="O12" s="8">
        <v>104.52</v>
      </c>
      <c r="P12" s="8">
        <v>116.08</v>
      </c>
      <c r="Q12" s="8"/>
      <c r="R12" s="8"/>
      <c r="S12" s="8">
        <f t="shared" si="2"/>
        <v>1588.2599999999998</v>
      </c>
      <c r="T12" s="92">
        <f t="shared" si="3"/>
        <v>105.88399999999999</v>
      </c>
      <c r="U12" s="9">
        <f t="shared" si="0"/>
        <v>23.971203200030427</v>
      </c>
      <c r="V12">
        <f t="shared" si="1"/>
        <v>104.32</v>
      </c>
      <c r="W12">
        <v>2023</v>
      </c>
      <c r="X12" t="s">
        <v>38</v>
      </c>
      <c r="Y12">
        <v>0</v>
      </c>
      <c r="Z12">
        <v>11</v>
      </c>
    </row>
    <row r="13" spans="1:26" x14ac:dyDescent="0.2">
      <c r="A13" s="7" t="s">
        <v>45</v>
      </c>
      <c r="B13" s="8">
        <v>103.16</v>
      </c>
      <c r="C13" s="8">
        <v>122.5</v>
      </c>
      <c r="D13" s="8">
        <v>110.9</v>
      </c>
      <c r="E13" s="8">
        <v>114.78</v>
      </c>
      <c r="F13" s="8">
        <v>132.84</v>
      </c>
      <c r="G13" s="8">
        <v>107.58</v>
      </c>
      <c r="H13" s="8">
        <v>74.959999999999994</v>
      </c>
      <c r="I13" s="8">
        <v>95.62</v>
      </c>
      <c r="J13" s="8">
        <v>106.64</v>
      </c>
      <c r="K13" s="8">
        <v>108.92</v>
      </c>
      <c r="L13" s="8">
        <v>118.4</v>
      </c>
      <c r="M13" s="8">
        <v>92.98</v>
      </c>
      <c r="N13" s="8">
        <v>102.38</v>
      </c>
      <c r="O13" s="8">
        <v>131.63999999999999</v>
      </c>
      <c r="P13" s="8">
        <v>70.760000000000005</v>
      </c>
      <c r="Q13" s="8"/>
      <c r="R13" s="8"/>
      <c r="S13" s="8">
        <f t="shared" si="2"/>
        <v>1594.0600000000002</v>
      </c>
      <c r="T13" s="93">
        <f t="shared" si="3"/>
        <v>106.27066666666668</v>
      </c>
      <c r="U13" s="9">
        <f t="shared" si="0"/>
        <v>17.766362867053221</v>
      </c>
      <c r="V13">
        <f t="shared" si="1"/>
        <v>107.58</v>
      </c>
      <c r="W13">
        <v>2023</v>
      </c>
      <c r="X13" t="s">
        <v>46</v>
      </c>
      <c r="Y13">
        <v>0</v>
      </c>
      <c r="Z13">
        <v>12</v>
      </c>
    </row>
    <row r="14" spans="1:26" x14ac:dyDescent="0.2">
      <c r="A14" s="117" t="s">
        <v>166</v>
      </c>
      <c r="B14" s="67">
        <f>AVERAGE(B2:B13)</f>
        <v>102.50000000000001</v>
      </c>
      <c r="C14" s="67">
        <f t="shared" ref="C14:P14" si="4">AVERAGE(C2:C13)</f>
        <v>115.95333333333333</v>
      </c>
      <c r="D14" s="67">
        <f t="shared" si="4"/>
        <v>122.27833333333335</v>
      </c>
      <c r="E14" s="67">
        <f t="shared" si="4"/>
        <v>112.39166666666665</v>
      </c>
      <c r="F14" s="67">
        <f t="shared" si="4"/>
        <v>113.15666666666665</v>
      </c>
      <c r="G14" s="67">
        <f t="shared" si="4"/>
        <v>108.42999999999999</v>
      </c>
      <c r="H14" s="67">
        <f t="shared" si="4"/>
        <v>104.58666666666669</v>
      </c>
      <c r="I14" s="67">
        <f t="shared" si="4"/>
        <v>119.80666666666666</v>
      </c>
      <c r="J14" s="67">
        <f t="shared" si="4"/>
        <v>110.53333333333335</v>
      </c>
      <c r="K14" s="67">
        <f t="shared" si="4"/>
        <v>118.64333333333332</v>
      </c>
      <c r="L14" s="67">
        <f t="shared" si="4"/>
        <v>110.01666666666667</v>
      </c>
      <c r="M14" s="67">
        <f t="shared" si="4"/>
        <v>119.07499999999999</v>
      </c>
      <c r="N14" s="66">
        <f t="shared" si="4"/>
        <v>118.13</v>
      </c>
      <c r="O14" s="67">
        <f t="shared" si="4"/>
        <v>111.44833333333334</v>
      </c>
      <c r="P14" s="67">
        <f t="shared" si="4"/>
        <v>108.71166666666664</v>
      </c>
      <c r="Q14" s="67"/>
      <c r="R14" s="67"/>
      <c r="S14" s="67">
        <f t="shared" si="2"/>
        <v>1695.6616666666664</v>
      </c>
      <c r="T14" s="67">
        <f t="shared" ref="T14" si="5">AVERAGE(B14:P14)</f>
        <v>113.04411111111109</v>
      </c>
      <c r="U14" s="66"/>
      <c r="V14" s="66"/>
      <c r="W14" s="66"/>
      <c r="X14" s="66"/>
      <c r="Y14" s="66"/>
      <c r="Z14" s="66"/>
    </row>
    <row r="15" spans="1:26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0" x14ac:dyDescent="0.2">
      <c r="T17" s="8"/>
    </row>
    <row r="18" spans="1:2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20" x14ac:dyDescent="0.2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20"/>
      <c r="P19" s="120"/>
      <c r="Q19" s="60"/>
      <c r="R19" s="60"/>
      <c r="S19" s="60"/>
      <c r="T19" s="60"/>
    </row>
    <row r="20" spans="1:20" x14ac:dyDescent="0.2">
      <c r="A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0"/>
      <c r="P20" s="120"/>
      <c r="Q20" s="60"/>
      <c r="R20" s="60"/>
      <c r="S20" s="120"/>
      <c r="T20" s="60"/>
    </row>
    <row r="21" spans="1:20" x14ac:dyDescent="0.2">
      <c r="A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20"/>
      <c r="P21" s="60"/>
      <c r="Q21" s="120"/>
      <c r="R21" s="120"/>
      <c r="S21" s="231"/>
      <c r="T21" s="60"/>
    </row>
    <row r="22" spans="1:20" x14ac:dyDescent="0.2">
      <c r="A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20"/>
      <c r="P22" s="60"/>
      <c r="Q22" s="120"/>
      <c r="R22" s="120"/>
      <c r="S22" s="231"/>
      <c r="T22" s="60"/>
    </row>
    <row r="23" spans="1:20" x14ac:dyDescent="0.2">
      <c r="A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20"/>
      <c r="P23" s="60"/>
      <c r="Q23" s="120"/>
      <c r="R23" s="120"/>
      <c r="S23" s="231"/>
      <c r="T23" s="60"/>
    </row>
    <row r="24" spans="1:20" x14ac:dyDescent="0.2">
      <c r="A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20"/>
      <c r="P24" s="60"/>
      <c r="Q24" s="120"/>
      <c r="R24" s="120"/>
      <c r="S24" s="231"/>
      <c r="T24" s="60"/>
    </row>
    <row r="25" spans="1:20" x14ac:dyDescent="0.2">
      <c r="A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20"/>
      <c r="P25" s="60"/>
      <c r="Q25" s="120"/>
      <c r="R25" s="120"/>
      <c r="S25" s="231"/>
      <c r="T25" s="60"/>
    </row>
    <row r="26" spans="1:20" x14ac:dyDescent="0.2">
      <c r="A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20"/>
      <c r="P26" s="60"/>
      <c r="Q26" s="120"/>
      <c r="R26" s="120"/>
      <c r="S26" s="231"/>
      <c r="T26" s="60"/>
    </row>
    <row r="27" spans="1:20" x14ac:dyDescent="0.2">
      <c r="A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20"/>
      <c r="P27" s="60"/>
      <c r="Q27" s="120"/>
      <c r="R27" s="120"/>
      <c r="S27" s="231"/>
      <c r="T27" s="60"/>
    </row>
    <row r="28" spans="1:20" x14ac:dyDescent="0.2">
      <c r="A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20"/>
      <c r="P28" s="60"/>
      <c r="Q28" s="120"/>
      <c r="R28" s="120"/>
      <c r="S28" s="231"/>
      <c r="T28" s="60"/>
    </row>
    <row r="29" spans="1:20" x14ac:dyDescent="0.2">
      <c r="A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20"/>
      <c r="P29" s="60"/>
      <c r="Q29" s="120"/>
      <c r="R29" s="120"/>
      <c r="S29" s="231"/>
      <c r="T29" s="60"/>
    </row>
    <row r="30" spans="1:20" x14ac:dyDescent="0.2">
      <c r="A30" s="7"/>
      <c r="E30" s="8"/>
      <c r="O30" s="60"/>
      <c r="P30" s="60"/>
      <c r="Q30" s="120"/>
      <c r="R30" s="120"/>
      <c r="S30" s="231"/>
      <c r="T30" s="60"/>
    </row>
    <row r="31" spans="1:20" x14ac:dyDescent="0.2">
      <c r="A31" s="7"/>
      <c r="E31" s="8"/>
      <c r="O31" s="60"/>
      <c r="P31" s="60"/>
      <c r="Q31" s="120"/>
      <c r="R31" s="120"/>
      <c r="S31" s="231"/>
      <c r="T31" s="60"/>
    </row>
    <row r="32" spans="1:20" x14ac:dyDescent="0.2">
      <c r="O32" s="60"/>
      <c r="P32" s="60"/>
      <c r="Q32" s="120"/>
      <c r="R32" s="120"/>
      <c r="S32" s="231"/>
      <c r="T32" s="60"/>
    </row>
    <row r="33" spans="15:20" x14ac:dyDescent="0.2">
      <c r="O33" s="60"/>
      <c r="P33" s="60"/>
      <c r="Q33" s="60"/>
      <c r="R33" s="60"/>
      <c r="S33" s="60"/>
      <c r="T33" s="60"/>
    </row>
    <row r="34" spans="15:20" x14ac:dyDescent="0.2">
      <c r="O34" s="60"/>
      <c r="P34" s="60"/>
      <c r="Q34" s="60"/>
      <c r="R34" s="60"/>
      <c r="S34" s="60"/>
      <c r="T34" s="60"/>
    </row>
    <row r="35" spans="15:20" x14ac:dyDescent="0.2">
      <c r="O35" s="60"/>
      <c r="P35" s="60"/>
      <c r="Q35" s="60"/>
      <c r="R35" s="60"/>
      <c r="S35" s="60"/>
      <c r="T35" s="60"/>
    </row>
    <row r="36" spans="15:20" x14ac:dyDescent="0.2">
      <c r="O36" s="60"/>
      <c r="P36" s="60"/>
      <c r="Q36" s="60"/>
      <c r="R36" s="60"/>
      <c r="S36" s="60"/>
      <c r="T36" s="60"/>
    </row>
    <row r="37" spans="15:20" x14ac:dyDescent="0.2">
      <c r="O37" s="60"/>
      <c r="P37" s="60"/>
      <c r="Q37" s="60"/>
      <c r="R37" s="60"/>
      <c r="S37" s="60"/>
      <c r="T37" s="60"/>
    </row>
  </sheetData>
  <sortState ref="A2:AA13">
    <sortCondition ref="Z2:Z13"/>
  </sortState>
  <conditionalFormatting sqref="B2:R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3">
    <cfRule type="colorScale" priority="4">
      <colorScale>
        <cfvo type="min"/>
        <cfvo type="max"/>
        <color rgb="FFFCFCFF"/>
        <color rgb="FFF8696B"/>
      </colorScale>
    </cfRule>
  </conditionalFormatting>
  <conditionalFormatting sqref="C18:P20 C21:O29 E30:E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21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1:R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U2:U3 U5:U10 U4 V2:V5 T5:T10 S2:T3 S4:S5" formulaRange="1"/>
    <ignoredError sqref="T4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activeCell="B2" sqref="B2:H2"/>
    </sheetView>
  </sheetViews>
  <sheetFormatPr baseColWidth="10" defaultRowHeight="16" x14ac:dyDescent="0.2"/>
  <cols>
    <col min="2" max="2" width="9.1640625" customWidth="1"/>
    <col min="3" max="3" width="8.33203125" customWidth="1"/>
    <col min="4" max="4" width="24.83203125" customWidth="1"/>
    <col min="5" max="5" width="24.1640625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35"/>
      <c r="I1" s="35"/>
    </row>
    <row r="2" spans="1:9" ht="19" x14ac:dyDescent="0.25">
      <c r="A2" s="35"/>
      <c r="B2" s="309" t="s">
        <v>177</v>
      </c>
      <c r="C2" s="310"/>
      <c r="D2" s="310"/>
      <c r="E2" s="310"/>
      <c r="F2" s="310"/>
      <c r="G2" s="310"/>
      <c r="H2" s="311"/>
      <c r="I2" s="35"/>
    </row>
    <row r="3" spans="1:9" x14ac:dyDescent="0.2">
      <c r="A3" s="35"/>
      <c r="B3" s="121" t="s">
        <v>19</v>
      </c>
      <c r="C3" s="122" t="s">
        <v>158</v>
      </c>
      <c r="D3" s="122" t="s">
        <v>170</v>
      </c>
      <c r="E3" s="122" t="s">
        <v>171</v>
      </c>
      <c r="F3" s="122" t="s">
        <v>167</v>
      </c>
      <c r="G3" s="122" t="s">
        <v>168</v>
      </c>
      <c r="H3" s="123" t="s">
        <v>176</v>
      </c>
      <c r="I3" s="35"/>
    </row>
    <row r="4" spans="1:9" x14ac:dyDescent="0.2">
      <c r="A4" s="35"/>
      <c r="B4" s="99">
        <v>2021</v>
      </c>
      <c r="C4" s="43">
        <v>14</v>
      </c>
      <c r="D4" s="45" t="s">
        <v>142</v>
      </c>
      <c r="E4" s="45" t="s">
        <v>39</v>
      </c>
      <c r="F4" s="103">
        <v>187.22</v>
      </c>
      <c r="G4" s="103">
        <v>137.91999999999999</v>
      </c>
      <c r="H4" s="71">
        <f>SUM(F4:G4)</f>
        <v>325.14</v>
      </c>
      <c r="I4" s="35"/>
    </row>
    <row r="5" spans="1:9" x14ac:dyDescent="0.2">
      <c r="A5" s="35"/>
      <c r="B5" s="78">
        <v>2023</v>
      </c>
      <c r="C5" s="79">
        <v>16</v>
      </c>
      <c r="D5" s="79" t="s">
        <v>33</v>
      </c>
      <c r="E5" s="79" t="s">
        <v>23</v>
      </c>
      <c r="F5" s="80">
        <v>167.22</v>
      </c>
      <c r="G5" s="80">
        <v>152.58000000000001</v>
      </c>
      <c r="H5" s="71">
        <f>F5+G5</f>
        <v>319.8</v>
      </c>
      <c r="I5" s="35"/>
    </row>
    <row r="6" spans="1:9" x14ac:dyDescent="0.2">
      <c r="A6" s="35"/>
      <c r="B6" s="99">
        <v>2021</v>
      </c>
      <c r="C6" s="43">
        <v>16</v>
      </c>
      <c r="D6" s="45" t="s">
        <v>142</v>
      </c>
      <c r="E6" s="45" t="s">
        <v>31</v>
      </c>
      <c r="F6" s="103">
        <v>205.1</v>
      </c>
      <c r="G6" s="103">
        <v>113.88</v>
      </c>
      <c r="H6" s="71">
        <f>SUM(F6:G6)</f>
        <v>318.98</v>
      </c>
      <c r="I6" s="35"/>
    </row>
    <row r="7" spans="1:9" x14ac:dyDescent="0.2">
      <c r="A7" s="35"/>
      <c r="B7" s="99">
        <v>2021</v>
      </c>
      <c r="C7" s="43">
        <v>13</v>
      </c>
      <c r="D7" s="45" t="s">
        <v>83</v>
      </c>
      <c r="E7" s="45" t="s">
        <v>31</v>
      </c>
      <c r="F7" s="103">
        <v>170.52</v>
      </c>
      <c r="G7" s="103">
        <v>139.1</v>
      </c>
      <c r="H7" s="71">
        <f>SUM(F7:G7)</f>
        <v>309.62</v>
      </c>
      <c r="I7" s="35"/>
    </row>
    <row r="8" spans="1:9" x14ac:dyDescent="0.2">
      <c r="A8" s="35"/>
      <c r="B8" s="99">
        <v>2021</v>
      </c>
      <c r="C8" s="43">
        <v>5</v>
      </c>
      <c r="D8" s="45" t="s">
        <v>127</v>
      </c>
      <c r="E8" s="45" t="s">
        <v>68</v>
      </c>
      <c r="F8" s="103">
        <v>170.72</v>
      </c>
      <c r="G8" s="103">
        <v>127.5</v>
      </c>
      <c r="H8" s="71">
        <f>SUM(F8:G8)</f>
        <v>298.22000000000003</v>
      </c>
      <c r="I8" s="35"/>
    </row>
    <row r="9" spans="1:9" x14ac:dyDescent="0.2">
      <c r="A9" s="35"/>
      <c r="B9" s="99">
        <v>2021</v>
      </c>
      <c r="C9" s="43">
        <v>6</v>
      </c>
      <c r="D9" s="45" t="s">
        <v>78</v>
      </c>
      <c r="E9" s="45" t="s">
        <v>39</v>
      </c>
      <c r="F9" s="103">
        <v>148.94</v>
      </c>
      <c r="G9" s="103">
        <v>146.38</v>
      </c>
      <c r="H9" s="71">
        <f>SUM(F9:G9)</f>
        <v>295.32</v>
      </c>
      <c r="I9" s="35"/>
    </row>
    <row r="10" spans="1:9" x14ac:dyDescent="0.2">
      <c r="A10" s="35"/>
      <c r="B10" s="69">
        <v>2022</v>
      </c>
      <c r="C10" s="43">
        <v>12</v>
      </c>
      <c r="D10" s="43" t="s">
        <v>31</v>
      </c>
      <c r="E10" s="43" t="s">
        <v>78</v>
      </c>
      <c r="F10" s="70">
        <v>177.74</v>
      </c>
      <c r="G10" s="70">
        <v>112.76</v>
      </c>
      <c r="H10" s="71">
        <f>SUM(F10:G10)</f>
        <v>290.5</v>
      </c>
      <c r="I10" s="35"/>
    </row>
    <row r="11" spans="1:9" x14ac:dyDescent="0.2">
      <c r="A11" s="35"/>
      <c r="B11" s="78">
        <v>2023</v>
      </c>
      <c r="C11" s="79">
        <v>2</v>
      </c>
      <c r="D11" s="79" t="s">
        <v>25</v>
      </c>
      <c r="E11" s="79" t="s">
        <v>33</v>
      </c>
      <c r="F11" s="80">
        <v>146.47999999999999</v>
      </c>
      <c r="G11" s="80">
        <v>142.56</v>
      </c>
      <c r="H11" s="71">
        <f>F11+G11</f>
        <v>289.03999999999996</v>
      </c>
      <c r="I11" s="35"/>
    </row>
    <row r="12" spans="1:9" x14ac:dyDescent="0.2">
      <c r="A12" s="35"/>
      <c r="B12" s="99">
        <v>2021</v>
      </c>
      <c r="C12" s="43">
        <v>5</v>
      </c>
      <c r="D12" s="45" t="s">
        <v>78</v>
      </c>
      <c r="E12" s="45" t="s">
        <v>31</v>
      </c>
      <c r="F12" s="103">
        <v>145.5</v>
      </c>
      <c r="G12" s="103">
        <v>142.46</v>
      </c>
      <c r="H12" s="71">
        <f>SUM(F12:G12)</f>
        <v>287.96000000000004</v>
      </c>
      <c r="I12" s="35"/>
    </row>
    <row r="13" spans="1:9" x14ac:dyDescent="0.2">
      <c r="A13" s="35"/>
      <c r="B13" s="124">
        <v>2023</v>
      </c>
      <c r="C13" s="125">
        <v>12</v>
      </c>
      <c r="D13" s="125" t="s">
        <v>23</v>
      </c>
      <c r="E13" s="125" t="s">
        <v>25</v>
      </c>
      <c r="F13" s="126">
        <v>148.36000000000001</v>
      </c>
      <c r="G13" s="126">
        <v>139.5</v>
      </c>
      <c r="H13" s="75">
        <f>F13+G13</f>
        <v>287.86</v>
      </c>
      <c r="I13" s="35"/>
    </row>
    <row r="14" spans="1:9" x14ac:dyDescent="0.2">
      <c r="A14" s="35"/>
      <c r="B14" s="76"/>
      <c r="C14" s="76"/>
      <c r="D14" s="76"/>
      <c r="E14" s="76"/>
      <c r="F14" s="77"/>
      <c r="G14" s="77"/>
      <c r="H14" s="77"/>
      <c r="I14" s="35"/>
    </row>
    <row r="15" spans="1:9" x14ac:dyDescent="0.2">
      <c r="A15" s="35"/>
      <c r="B15">
        <v>2022</v>
      </c>
      <c r="C15">
        <v>2</v>
      </c>
      <c r="D15" t="s">
        <v>130</v>
      </c>
      <c r="E15" t="s">
        <v>45</v>
      </c>
      <c r="F15" s="8">
        <v>164.76</v>
      </c>
      <c r="G15" s="8">
        <v>121.72</v>
      </c>
      <c r="H15" s="8">
        <f>SUM(F15:G15)</f>
        <v>286.48</v>
      </c>
      <c r="I15" s="35"/>
    </row>
    <row r="16" spans="1:9" x14ac:dyDescent="0.2">
      <c r="B16" s="60">
        <v>2021</v>
      </c>
      <c r="C16">
        <v>14</v>
      </c>
      <c r="D16" s="60" t="s">
        <v>78</v>
      </c>
      <c r="E16" s="60" t="s">
        <v>83</v>
      </c>
      <c r="F16" s="120">
        <v>160.38</v>
      </c>
      <c r="G16" s="120">
        <v>125.24</v>
      </c>
      <c r="H16" s="8">
        <f>SUM(F16:G16)</f>
        <v>285.62</v>
      </c>
    </row>
    <row r="17" spans="2:8" x14ac:dyDescent="0.2">
      <c r="B17" s="60">
        <v>2021</v>
      </c>
      <c r="C17">
        <v>1</v>
      </c>
      <c r="D17" s="60" t="s">
        <v>127</v>
      </c>
      <c r="E17" s="60" t="s">
        <v>39</v>
      </c>
      <c r="F17" s="120">
        <v>148.38</v>
      </c>
      <c r="G17" s="120">
        <v>133.18</v>
      </c>
      <c r="H17" s="8">
        <f>SUM(F17:G17)</f>
        <v>281.56</v>
      </c>
    </row>
    <row r="18" spans="2:8" x14ac:dyDescent="0.2">
      <c r="B18">
        <v>2023</v>
      </c>
      <c r="C18">
        <v>3</v>
      </c>
      <c r="D18" t="s">
        <v>43</v>
      </c>
      <c r="E18" t="s">
        <v>29</v>
      </c>
      <c r="F18" s="8">
        <v>158.44</v>
      </c>
      <c r="G18" s="8">
        <v>123.06</v>
      </c>
      <c r="H18" s="8">
        <f>F18+G18</f>
        <v>281.5</v>
      </c>
    </row>
    <row r="19" spans="2:8" x14ac:dyDescent="0.2">
      <c r="B19">
        <v>2022</v>
      </c>
      <c r="C19">
        <v>9</v>
      </c>
      <c r="D19" t="s">
        <v>115</v>
      </c>
      <c r="E19" t="s">
        <v>25</v>
      </c>
      <c r="F19" s="8">
        <v>175.12</v>
      </c>
      <c r="G19" s="8">
        <v>104.4</v>
      </c>
      <c r="H19" s="8">
        <f t="shared" ref="H19:H26" si="0">SUM(F19:G19)</f>
        <v>279.52</v>
      </c>
    </row>
    <row r="20" spans="2:8" x14ac:dyDescent="0.2">
      <c r="B20">
        <v>2022</v>
      </c>
      <c r="C20">
        <v>4</v>
      </c>
      <c r="D20" t="s">
        <v>130</v>
      </c>
      <c r="E20" t="s">
        <v>115</v>
      </c>
      <c r="F20" s="8">
        <v>145.58000000000001</v>
      </c>
      <c r="G20" s="8">
        <v>132.66</v>
      </c>
      <c r="H20" s="8">
        <f t="shared" si="0"/>
        <v>278.24</v>
      </c>
    </row>
    <row r="21" spans="2:8" x14ac:dyDescent="0.2">
      <c r="B21" s="60">
        <v>2021</v>
      </c>
      <c r="C21">
        <v>4</v>
      </c>
      <c r="D21" s="60" t="s">
        <v>31</v>
      </c>
      <c r="E21" s="60" t="s">
        <v>39</v>
      </c>
      <c r="F21" s="120">
        <v>162.22</v>
      </c>
      <c r="G21" s="120">
        <v>114.82</v>
      </c>
      <c r="H21" s="8">
        <f t="shared" si="0"/>
        <v>277.03999999999996</v>
      </c>
    </row>
    <row r="22" spans="2:8" x14ac:dyDescent="0.2">
      <c r="B22" s="60">
        <v>2021</v>
      </c>
      <c r="C22">
        <v>11</v>
      </c>
      <c r="D22" s="60" t="s">
        <v>78</v>
      </c>
      <c r="E22" s="60" t="s">
        <v>25</v>
      </c>
      <c r="F22" s="120">
        <v>141.04</v>
      </c>
      <c r="G22" s="120">
        <v>134.18</v>
      </c>
      <c r="H22" s="8">
        <f t="shared" si="0"/>
        <v>275.22000000000003</v>
      </c>
    </row>
    <row r="23" spans="2:8" x14ac:dyDescent="0.2">
      <c r="B23" s="60">
        <v>2021</v>
      </c>
      <c r="C23">
        <v>1</v>
      </c>
      <c r="D23" s="60" t="s">
        <v>33</v>
      </c>
      <c r="E23" s="60" t="s">
        <v>83</v>
      </c>
      <c r="F23" s="120">
        <v>154.96</v>
      </c>
      <c r="G23" s="120">
        <v>118.82</v>
      </c>
      <c r="H23" s="8">
        <f t="shared" si="0"/>
        <v>273.77999999999997</v>
      </c>
    </row>
    <row r="24" spans="2:8" x14ac:dyDescent="0.2">
      <c r="B24">
        <v>2022</v>
      </c>
      <c r="C24">
        <v>4</v>
      </c>
      <c r="D24" t="s">
        <v>25</v>
      </c>
      <c r="E24" t="s">
        <v>92</v>
      </c>
      <c r="F24" s="8">
        <v>169.02</v>
      </c>
      <c r="G24" s="8">
        <v>102.14</v>
      </c>
      <c r="H24" s="8">
        <f t="shared" si="0"/>
        <v>271.16000000000003</v>
      </c>
    </row>
    <row r="25" spans="2:8" x14ac:dyDescent="0.2">
      <c r="B25">
        <v>2022</v>
      </c>
      <c r="C25">
        <v>2</v>
      </c>
      <c r="D25" t="s">
        <v>115</v>
      </c>
      <c r="E25" t="s">
        <v>78</v>
      </c>
      <c r="F25" s="8">
        <v>137.22</v>
      </c>
      <c r="G25" s="8">
        <v>132.86000000000001</v>
      </c>
      <c r="H25" s="8">
        <f t="shared" si="0"/>
        <v>270.08000000000004</v>
      </c>
    </row>
    <row r="26" spans="2:8" x14ac:dyDescent="0.2">
      <c r="B26" s="60">
        <v>2021</v>
      </c>
      <c r="C26">
        <v>3</v>
      </c>
      <c r="D26" s="60" t="s">
        <v>39</v>
      </c>
      <c r="E26" s="60" t="s">
        <v>142</v>
      </c>
      <c r="F26" s="120">
        <v>142.69999999999999</v>
      </c>
      <c r="G26" s="120">
        <v>127.04</v>
      </c>
      <c r="H26" s="8">
        <f t="shared" si="0"/>
        <v>269.74</v>
      </c>
    </row>
    <row r="27" spans="2:8" x14ac:dyDescent="0.2">
      <c r="B27">
        <v>2023</v>
      </c>
      <c r="C27">
        <v>13</v>
      </c>
      <c r="D27" t="s">
        <v>33</v>
      </c>
      <c r="E27" t="s">
        <v>25</v>
      </c>
      <c r="F27" s="8">
        <v>162.6</v>
      </c>
      <c r="G27" s="8">
        <v>106.52</v>
      </c>
      <c r="H27" s="8">
        <f>F27+G27</f>
        <v>269.12</v>
      </c>
    </row>
    <row r="28" spans="2:8" x14ac:dyDescent="0.2">
      <c r="B28">
        <v>2023</v>
      </c>
      <c r="C28">
        <v>5</v>
      </c>
      <c r="D28" t="s">
        <v>37</v>
      </c>
      <c r="E28" t="s">
        <v>45</v>
      </c>
      <c r="F28" s="8">
        <v>136.04</v>
      </c>
      <c r="G28" s="8">
        <v>132.84</v>
      </c>
      <c r="H28" s="8">
        <f>F28+G28</f>
        <v>268.88</v>
      </c>
    </row>
    <row r="29" spans="2:8" x14ac:dyDescent="0.2">
      <c r="B29">
        <v>2023</v>
      </c>
      <c r="C29">
        <v>13</v>
      </c>
      <c r="D29" t="s">
        <v>29</v>
      </c>
      <c r="E29" t="s">
        <v>45</v>
      </c>
      <c r="F29" s="8">
        <v>166.06</v>
      </c>
      <c r="G29" s="8">
        <v>102.38</v>
      </c>
      <c r="H29" s="8">
        <f>F29+G29</f>
        <v>268.44</v>
      </c>
    </row>
    <row r="30" spans="2:8" x14ac:dyDescent="0.2">
      <c r="B30">
        <v>2022</v>
      </c>
      <c r="C30">
        <v>15</v>
      </c>
      <c r="D30" t="s">
        <v>23</v>
      </c>
      <c r="E30" t="s">
        <v>45</v>
      </c>
      <c r="F30" s="8">
        <v>142.74</v>
      </c>
      <c r="G30" s="8">
        <v>125</v>
      </c>
      <c r="H30" s="8">
        <f>SUM(F30:G30)</f>
        <v>267.74</v>
      </c>
    </row>
    <row r="31" spans="2:8" x14ac:dyDescent="0.2">
      <c r="B31">
        <v>2023</v>
      </c>
      <c r="C31">
        <v>4</v>
      </c>
      <c r="D31" t="s">
        <v>29</v>
      </c>
      <c r="E31" t="s">
        <v>27</v>
      </c>
      <c r="F31" s="8">
        <v>148.02000000000001</v>
      </c>
      <c r="G31" s="8">
        <v>118.3</v>
      </c>
      <c r="H31" s="8">
        <f>F31+G31</f>
        <v>266.32</v>
      </c>
    </row>
    <row r="32" spans="2:8" x14ac:dyDescent="0.2">
      <c r="B32" s="60">
        <v>2021</v>
      </c>
      <c r="C32">
        <v>7</v>
      </c>
      <c r="D32" s="60" t="s">
        <v>127</v>
      </c>
      <c r="E32" s="60" t="s">
        <v>33</v>
      </c>
      <c r="F32" s="120">
        <v>152.1</v>
      </c>
      <c r="G32" s="120">
        <v>114.14</v>
      </c>
      <c r="H32" s="8">
        <f>SUM(F32:G32)</f>
        <v>266.24</v>
      </c>
    </row>
    <row r="33" spans="2:8" x14ac:dyDescent="0.2">
      <c r="B33">
        <v>2023</v>
      </c>
      <c r="C33">
        <v>8</v>
      </c>
      <c r="D33" t="s">
        <v>23</v>
      </c>
      <c r="E33" t="s">
        <v>39</v>
      </c>
      <c r="F33" s="8">
        <v>158.16</v>
      </c>
      <c r="G33" s="8">
        <v>107.36</v>
      </c>
      <c r="H33" s="8">
        <f>F33+G33</f>
        <v>265.52</v>
      </c>
    </row>
    <row r="34" spans="2:8" x14ac:dyDescent="0.2">
      <c r="B34">
        <v>2022</v>
      </c>
      <c r="C34">
        <v>6</v>
      </c>
      <c r="D34" t="s">
        <v>33</v>
      </c>
      <c r="E34" t="s">
        <v>25</v>
      </c>
      <c r="F34" s="8">
        <v>150.1</v>
      </c>
      <c r="G34" s="8">
        <v>114.86</v>
      </c>
      <c r="H34" s="8">
        <f>SUM(F34:G34)</f>
        <v>264.95999999999998</v>
      </c>
    </row>
    <row r="35" spans="2:8" x14ac:dyDescent="0.2">
      <c r="B35" s="60">
        <v>2021</v>
      </c>
      <c r="C35">
        <v>5</v>
      </c>
      <c r="D35" s="60" t="s">
        <v>39</v>
      </c>
      <c r="E35" s="60" t="s">
        <v>25</v>
      </c>
      <c r="F35" s="120">
        <v>139.47999999999999</v>
      </c>
      <c r="G35" s="120">
        <v>125.28</v>
      </c>
      <c r="H35" s="8">
        <f>SUM(F35:G35)</f>
        <v>264.76</v>
      </c>
    </row>
    <row r="36" spans="2:8" x14ac:dyDescent="0.2">
      <c r="B36">
        <v>2023</v>
      </c>
      <c r="C36">
        <v>3</v>
      </c>
      <c r="D36" t="s">
        <v>27</v>
      </c>
      <c r="E36" t="s">
        <v>45</v>
      </c>
      <c r="F36" s="8">
        <v>153.66</v>
      </c>
      <c r="G36" s="8">
        <v>110.9</v>
      </c>
      <c r="H36" s="8">
        <f>F36+G36</f>
        <v>264.56</v>
      </c>
    </row>
    <row r="37" spans="2:8" x14ac:dyDescent="0.2">
      <c r="B37">
        <v>2022</v>
      </c>
      <c r="C37">
        <v>10</v>
      </c>
      <c r="D37" t="s">
        <v>71</v>
      </c>
      <c r="E37" t="s">
        <v>25</v>
      </c>
      <c r="F37" s="8">
        <v>163.19999999999999</v>
      </c>
      <c r="G37" s="8">
        <v>101.2</v>
      </c>
      <c r="H37" s="8">
        <f>SUM(F37:G37)</f>
        <v>264.39999999999998</v>
      </c>
    </row>
    <row r="38" spans="2:8" x14ac:dyDescent="0.2">
      <c r="B38">
        <v>2022</v>
      </c>
      <c r="C38">
        <v>8</v>
      </c>
      <c r="D38" t="s">
        <v>130</v>
      </c>
      <c r="E38" t="s">
        <v>23</v>
      </c>
      <c r="F38" s="8">
        <v>153.86000000000001</v>
      </c>
      <c r="G38" s="8">
        <v>110.14</v>
      </c>
      <c r="H38" s="8">
        <f>SUM(F38:G38)</f>
        <v>264</v>
      </c>
    </row>
    <row r="39" spans="2:8" x14ac:dyDescent="0.2">
      <c r="B39" s="60">
        <v>2021</v>
      </c>
      <c r="C39">
        <v>13</v>
      </c>
      <c r="D39" s="60" t="s">
        <v>142</v>
      </c>
      <c r="E39" s="60" t="s">
        <v>127</v>
      </c>
      <c r="F39" s="120">
        <v>159.82</v>
      </c>
      <c r="G39" s="120">
        <v>103.78</v>
      </c>
      <c r="H39" s="8">
        <f>SUM(F39:G39)</f>
        <v>263.60000000000002</v>
      </c>
    </row>
    <row r="40" spans="2:8" x14ac:dyDescent="0.2">
      <c r="B40" s="60">
        <v>2021</v>
      </c>
      <c r="C40">
        <v>15</v>
      </c>
      <c r="D40" s="60" t="s">
        <v>83</v>
      </c>
      <c r="E40" s="60" t="s">
        <v>70</v>
      </c>
      <c r="F40" s="120">
        <v>131.28</v>
      </c>
      <c r="G40" s="120">
        <v>130.24</v>
      </c>
      <c r="H40" s="8">
        <f>SUM(F40:G40)</f>
        <v>261.52</v>
      </c>
    </row>
    <row r="41" spans="2:8" x14ac:dyDescent="0.2">
      <c r="B41">
        <v>2023</v>
      </c>
      <c r="C41">
        <v>12</v>
      </c>
      <c r="D41" t="s">
        <v>39</v>
      </c>
      <c r="E41" t="s">
        <v>29</v>
      </c>
      <c r="F41" s="8">
        <v>131.82</v>
      </c>
      <c r="G41" s="8">
        <v>129.04</v>
      </c>
      <c r="H41" s="8">
        <f>F41+G41</f>
        <v>260.86</v>
      </c>
    </row>
    <row r="42" spans="2:8" x14ac:dyDescent="0.2">
      <c r="B42">
        <v>2022</v>
      </c>
      <c r="C42">
        <v>8</v>
      </c>
      <c r="D42" t="s">
        <v>71</v>
      </c>
      <c r="E42" t="s">
        <v>31</v>
      </c>
      <c r="F42" s="8">
        <v>164.38</v>
      </c>
      <c r="G42" s="8">
        <v>95.34</v>
      </c>
      <c r="H42" s="8">
        <f>SUM(F42:G42)</f>
        <v>259.72000000000003</v>
      </c>
    </row>
    <row r="43" spans="2:8" x14ac:dyDescent="0.2">
      <c r="B43" s="60">
        <v>2021</v>
      </c>
      <c r="C43">
        <v>5</v>
      </c>
      <c r="D43" s="60" t="s">
        <v>142</v>
      </c>
      <c r="E43" s="60" t="s">
        <v>71</v>
      </c>
      <c r="F43" s="120">
        <v>132.66</v>
      </c>
      <c r="G43" s="120">
        <v>126.78</v>
      </c>
      <c r="H43" s="8">
        <f>SUM(F43:G43)</f>
        <v>259.44</v>
      </c>
    </row>
    <row r="44" spans="2:8" x14ac:dyDescent="0.2">
      <c r="B44" s="60">
        <v>2021</v>
      </c>
      <c r="C44">
        <v>2</v>
      </c>
      <c r="D44" s="60" t="s">
        <v>142</v>
      </c>
      <c r="E44" s="60" t="s">
        <v>127</v>
      </c>
      <c r="F44" s="120">
        <v>163.6</v>
      </c>
      <c r="G44" s="120">
        <v>95.62</v>
      </c>
      <c r="H44" s="8">
        <f>SUM(F44:G44)</f>
        <v>259.22000000000003</v>
      </c>
    </row>
    <row r="45" spans="2:8" x14ac:dyDescent="0.2">
      <c r="B45">
        <v>2023</v>
      </c>
      <c r="C45">
        <v>4</v>
      </c>
      <c r="D45" t="s">
        <v>23</v>
      </c>
      <c r="E45" t="s">
        <v>41</v>
      </c>
      <c r="F45" s="8">
        <v>133.1</v>
      </c>
      <c r="G45" s="8">
        <v>125.7</v>
      </c>
      <c r="H45" s="8">
        <f>F45+G45</f>
        <v>258.8</v>
      </c>
    </row>
    <row r="46" spans="2:8" x14ac:dyDescent="0.2">
      <c r="B46">
        <v>2022</v>
      </c>
      <c r="C46">
        <v>8</v>
      </c>
      <c r="D46" t="s">
        <v>45</v>
      </c>
      <c r="E46" t="s">
        <v>33</v>
      </c>
      <c r="F46" s="8">
        <v>147.88</v>
      </c>
      <c r="G46" s="8">
        <v>110.54</v>
      </c>
      <c r="H46" s="8">
        <f>SUM(F46:G46)</f>
        <v>258.42</v>
      </c>
    </row>
    <row r="47" spans="2:8" x14ac:dyDescent="0.2">
      <c r="B47">
        <v>2023</v>
      </c>
      <c r="C47">
        <v>1</v>
      </c>
      <c r="D47" t="s">
        <v>27</v>
      </c>
      <c r="E47" t="s">
        <v>33</v>
      </c>
      <c r="F47" s="8">
        <v>132.06</v>
      </c>
      <c r="G47" s="8">
        <v>126.24</v>
      </c>
      <c r="H47" s="8">
        <f>F47+G47</f>
        <v>258.3</v>
      </c>
    </row>
    <row r="48" spans="2:8" x14ac:dyDescent="0.2">
      <c r="B48">
        <v>2023</v>
      </c>
      <c r="C48">
        <v>11</v>
      </c>
      <c r="D48" t="s">
        <v>39</v>
      </c>
      <c r="E48" t="s">
        <v>45</v>
      </c>
      <c r="F48" s="8">
        <v>138.78</v>
      </c>
      <c r="G48" s="8">
        <v>118.4</v>
      </c>
      <c r="H48" s="8">
        <f>F48+G48</f>
        <v>257.18</v>
      </c>
    </row>
    <row r="49" spans="2:8" x14ac:dyDescent="0.2">
      <c r="B49">
        <v>2023</v>
      </c>
      <c r="C49">
        <v>15</v>
      </c>
      <c r="D49" t="s">
        <v>33</v>
      </c>
      <c r="E49" t="s">
        <v>35</v>
      </c>
      <c r="F49" s="8">
        <v>134.47999999999999</v>
      </c>
      <c r="G49" s="8">
        <v>122.64</v>
      </c>
      <c r="H49" s="8">
        <f>F49+G49</f>
        <v>257.12</v>
      </c>
    </row>
    <row r="50" spans="2:8" x14ac:dyDescent="0.2">
      <c r="B50" s="60">
        <v>2021</v>
      </c>
      <c r="C50">
        <v>16</v>
      </c>
      <c r="D50" s="60" t="s">
        <v>78</v>
      </c>
      <c r="E50" s="60" t="s">
        <v>127</v>
      </c>
      <c r="F50" s="120">
        <v>137.88</v>
      </c>
      <c r="G50" s="120">
        <v>118.24</v>
      </c>
      <c r="H50" s="8">
        <f t="shared" ref="H50:H55" si="1">SUM(F50:G50)</f>
        <v>256.12</v>
      </c>
    </row>
    <row r="51" spans="2:8" x14ac:dyDescent="0.2">
      <c r="B51">
        <v>2022</v>
      </c>
      <c r="C51">
        <v>5</v>
      </c>
      <c r="D51" t="s">
        <v>92</v>
      </c>
      <c r="E51" t="s">
        <v>33</v>
      </c>
      <c r="F51" s="8">
        <v>134.36000000000001</v>
      </c>
      <c r="G51" s="8">
        <v>121.68</v>
      </c>
      <c r="H51" s="8">
        <f t="shared" si="1"/>
        <v>256.04000000000002</v>
      </c>
    </row>
    <row r="52" spans="2:8" x14ac:dyDescent="0.2">
      <c r="B52">
        <v>2022</v>
      </c>
      <c r="C52">
        <v>11</v>
      </c>
      <c r="D52" t="s">
        <v>116</v>
      </c>
      <c r="E52" t="s">
        <v>78</v>
      </c>
      <c r="F52" s="8">
        <v>129.1</v>
      </c>
      <c r="G52" s="8">
        <v>126.9</v>
      </c>
      <c r="H52" s="8">
        <f t="shared" si="1"/>
        <v>256</v>
      </c>
    </row>
    <row r="53" spans="2:8" x14ac:dyDescent="0.2">
      <c r="B53" s="60">
        <v>2021</v>
      </c>
      <c r="C53">
        <v>2</v>
      </c>
      <c r="D53" s="60" t="s">
        <v>71</v>
      </c>
      <c r="E53" s="60" t="s">
        <v>70</v>
      </c>
      <c r="F53" s="120">
        <v>142.18</v>
      </c>
      <c r="G53" s="120">
        <v>113.4</v>
      </c>
      <c r="H53" s="8">
        <f t="shared" si="1"/>
        <v>255.58</v>
      </c>
    </row>
    <row r="54" spans="2:8" x14ac:dyDescent="0.2">
      <c r="B54" s="60">
        <v>2021</v>
      </c>
      <c r="C54">
        <v>1</v>
      </c>
      <c r="D54" s="60" t="s">
        <v>142</v>
      </c>
      <c r="E54" s="60" t="s">
        <v>27</v>
      </c>
      <c r="F54" s="120">
        <v>151.36000000000001</v>
      </c>
      <c r="G54" s="120">
        <v>103.22</v>
      </c>
      <c r="H54" s="8">
        <f t="shared" si="1"/>
        <v>254.58</v>
      </c>
    </row>
    <row r="55" spans="2:8" x14ac:dyDescent="0.2">
      <c r="B55" s="60">
        <v>2021</v>
      </c>
      <c r="C55">
        <v>7</v>
      </c>
      <c r="D55" s="60" t="s">
        <v>142</v>
      </c>
      <c r="E55" s="60" t="s">
        <v>83</v>
      </c>
      <c r="F55" s="120">
        <v>145.13999999999999</v>
      </c>
      <c r="G55" s="120">
        <v>109.08</v>
      </c>
      <c r="H55" s="8">
        <f t="shared" si="1"/>
        <v>254.21999999999997</v>
      </c>
    </row>
    <row r="56" spans="2:8" x14ac:dyDescent="0.2">
      <c r="B56">
        <v>2023</v>
      </c>
      <c r="C56">
        <v>10</v>
      </c>
      <c r="D56" t="s">
        <v>29</v>
      </c>
      <c r="E56" t="s">
        <v>23</v>
      </c>
      <c r="F56" s="8">
        <v>143.96</v>
      </c>
      <c r="G56" s="8">
        <v>110.08</v>
      </c>
      <c r="H56" s="8">
        <f>F56+G56</f>
        <v>254.04000000000002</v>
      </c>
    </row>
    <row r="57" spans="2:8" x14ac:dyDescent="0.2">
      <c r="B57" s="60">
        <v>2021</v>
      </c>
      <c r="C57">
        <v>4</v>
      </c>
      <c r="D57" s="60" t="s">
        <v>71</v>
      </c>
      <c r="E57" s="60" t="s">
        <v>127</v>
      </c>
      <c r="F57" s="120">
        <v>127.92</v>
      </c>
      <c r="G57" s="120">
        <v>126.08</v>
      </c>
      <c r="H57" s="8">
        <f>SUM(F57:G57)</f>
        <v>254</v>
      </c>
    </row>
    <row r="58" spans="2:8" x14ac:dyDescent="0.2">
      <c r="B58">
        <v>2023</v>
      </c>
      <c r="C58">
        <v>2</v>
      </c>
      <c r="D58" t="s">
        <v>31</v>
      </c>
      <c r="E58" t="s">
        <v>35</v>
      </c>
      <c r="F58" s="8">
        <v>133.54</v>
      </c>
      <c r="G58" s="8">
        <v>120.18</v>
      </c>
      <c r="H58" s="8">
        <f>F58+G58</f>
        <v>253.72</v>
      </c>
    </row>
    <row r="59" spans="2:8" x14ac:dyDescent="0.2">
      <c r="B59">
        <v>2023</v>
      </c>
      <c r="C59">
        <v>10</v>
      </c>
      <c r="D59" t="s">
        <v>33</v>
      </c>
      <c r="E59" t="s">
        <v>45</v>
      </c>
      <c r="F59" s="8">
        <v>144.08000000000001</v>
      </c>
      <c r="G59" s="8">
        <v>108.92</v>
      </c>
      <c r="H59" s="8">
        <f>F59+G59</f>
        <v>253</v>
      </c>
    </row>
    <row r="60" spans="2:8" x14ac:dyDescent="0.2">
      <c r="B60">
        <v>2022</v>
      </c>
      <c r="C60">
        <v>16</v>
      </c>
      <c r="D60" t="s">
        <v>92</v>
      </c>
      <c r="E60" t="s">
        <v>33</v>
      </c>
      <c r="F60" s="8">
        <v>159.18</v>
      </c>
      <c r="G60" s="8">
        <v>92.96</v>
      </c>
      <c r="H60" s="8">
        <f>SUM(F60:G60)</f>
        <v>252.14</v>
      </c>
    </row>
    <row r="61" spans="2:8" x14ac:dyDescent="0.2">
      <c r="B61">
        <v>2023</v>
      </c>
      <c r="C61">
        <v>10</v>
      </c>
      <c r="D61" t="s">
        <v>39</v>
      </c>
      <c r="E61" t="s">
        <v>43</v>
      </c>
      <c r="F61" s="8">
        <v>126.26</v>
      </c>
      <c r="G61" s="8">
        <v>124.84</v>
      </c>
      <c r="H61" s="8">
        <f>F61+G61</f>
        <v>251.10000000000002</v>
      </c>
    </row>
    <row r="62" spans="2:8" x14ac:dyDescent="0.2">
      <c r="B62">
        <v>2023</v>
      </c>
      <c r="C62">
        <v>14</v>
      </c>
      <c r="D62" t="s">
        <v>45</v>
      </c>
      <c r="E62" t="s">
        <v>27</v>
      </c>
      <c r="F62" s="8">
        <v>131.63999999999999</v>
      </c>
      <c r="G62" s="8">
        <v>119.36</v>
      </c>
      <c r="H62" s="8">
        <f>F62+G62</f>
        <v>251</v>
      </c>
    </row>
    <row r="63" spans="2:8" x14ac:dyDescent="0.2">
      <c r="B63">
        <v>2022</v>
      </c>
      <c r="C63">
        <v>11</v>
      </c>
      <c r="D63" t="s">
        <v>23</v>
      </c>
      <c r="E63" t="s">
        <v>31</v>
      </c>
      <c r="F63" s="8">
        <v>150.46</v>
      </c>
      <c r="G63" s="8">
        <v>99.6</v>
      </c>
      <c r="H63" s="8">
        <f>SUM(F63:G63)</f>
        <v>250.06</v>
      </c>
    </row>
    <row r="64" spans="2:8" x14ac:dyDescent="0.2">
      <c r="B64">
        <v>2023</v>
      </c>
      <c r="C64">
        <v>3</v>
      </c>
      <c r="D64" t="s">
        <v>25</v>
      </c>
      <c r="E64" t="s">
        <v>39</v>
      </c>
      <c r="F64" s="8">
        <v>146.78</v>
      </c>
      <c r="G64" s="8">
        <v>102.86</v>
      </c>
      <c r="H64" s="8">
        <f>F64+G64</f>
        <v>249.64</v>
      </c>
    </row>
    <row r="65" spans="2:8" x14ac:dyDescent="0.2">
      <c r="B65">
        <v>2023</v>
      </c>
      <c r="C65">
        <v>8</v>
      </c>
      <c r="D65" t="s">
        <v>33</v>
      </c>
      <c r="E65" t="s">
        <v>43</v>
      </c>
      <c r="F65" s="8">
        <v>141.66</v>
      </c>
      <c r="G65" s="8">
        <v>107.8</v>
      </c>
      <c r="H65" s="8">
        <f>F65+G65</f>
        <v>249.45999999999998</v>
      </c>
    </row>
    <row r="66" spans="2:8" x14ac:dyDescent="0.2">
      <c r="B66" s="60">
        <v>2021</v>
      </c>
      <c r="C66">
        <v>3</v>
      </c>
      <c r="D66" s="60" t="s">
        <v>78</v>
      </c>
      <c r="E66" s="60" t="s">
        <v>83</v>
      </c>
      <c r="F66" s="120">
        <v>130.12</v>
      </c>
      <c r="G66" s="120">
        <v>119.32</v>
      </c>
      <c r="H66" s="8">
        <f>SUM(F66:G66)</f>
        <v>249.44</v>
      </c>
    </row>
    <row r="67" spans="2:8" x14ac:dyDescent="0.2">
      <c r="B67">
        <v>2022</v>
      </c>
      <c r="C67">
        <v>4</v>
      </c>
      <c r="D67" t="s">
        <v>31</v>
      </c>
      <c r="E67" t="s">
        <v>33</v>
      </c>
      <c r="F67" s="8">
        <v>124.68</v>
      </c>
      <c r="G67" s="8">
        <v>123.98</v>
      </c>
      <c r="H67" s="8">
        <f>SUM(F67:G67)</f>
        <v>248.66000000000003</v>
      </c>
    </row>
    <row r="68" spans="2:8" x14ac:dyDescent="0.2">
      <c r="B68">
        <v>2022</v>
      </c>
      <c r="C68">
        <v>13</v>
      </c>
      <c r="D68" t="s">
        <v>115</v>
      </c>
      <c r="E68" t="s">
        <v>78</v>
      </c>
      <c r="F68" s="8">
        <v>146.63999999999999</v>
      </c>
      <c r="G68" s="8">
        <v>101.4</v>
      </c>
      <c r="H68" s="8">
        <f>SUM(F68:G68)</f>
        <v>248.04</v>
      </c>
    </row>
    <row r="69" spans="2:8" x14ac:dyDescent="0.2">
      <c r="B69">
        <v>2023</v>
      </c>
      <c r="C69">
        <v>3</v>
      </c>
      <c r="D69" t="s">
        <v>37</v>
      </c>
      <c r="E69" t="s">
        <v>33</v>
      </c>
      <c r="F69" s="8">
        <v>150.08000000000001</v>
      </c>
      <c r="G69" s="8">
        <v>97.56</v>
      </c>
      <c r="H69" s="8">
        <f>F69+G69</f>
        <v>247.64000000000001</v>
      </c>
    </row>
    <row r="70" spans="2:8" x14ac:dyDescent="0.2">
      <c r="B70" s="60">
        <v>2021</v>
      </c>
      <c r="C70">
        <v>12</v>
      </c>
      <c r="D70" s="60" t="s">
        <v>68</v>
      </c>
      <c r="E70" s="60" t="s">
        <v>31</v>
      </c>
      <c r="F70" s="120">
        <v>147.80000000000001</v>
      </c>
      <c r="G70" s="120">
        <v>98.98</v>
      </c>
      <c r="H70" s="8">
        <f>SUM(F70:G70)</f>
        <v>246.78000000000003</v>
      </c>
    </row>
    <row r="71" spans="2:8" x14ac:dyDescent="0.2">
      <c r="B71">
        <v>2023</v>
      </c>
      <c r="C71">
        <v>7</v>
      </c>
      <c r="D71" t="s">
        <v>35</v>
      </c>
      <c r="E71" t="s">
        <v>29</v>
      </c>
      <c r="F71" s="8">
        <v>146.88</v>
      </c>
      <c r="G71" s="8">
        <v>99.66</v>
      </c>
      <c r="H71" s="8">
        <f>F71+G71</f>
        <v>246.54</v>
      </c>
    </row>
    <row r="72" spans="2:8" x14ac:dyDescent="0.2">
      <c r="B72">
        <v>2023</v>
      </c>
      <c r="C72">
        <v>14</v>
      </c>
      <c r="D72" t="s">
        <v>23</v>
      </c>
      <c r="E72" t="s">
        <v>35</v>
      </c>
      <c r="F72" s="8">
        <v>124.22</v>
      </c>
      <c r="G72" s="8">
        <v>122.24</v>
      </c>
      <c r="H72" s="8">
        <f>F72+G72</f>
        <v>246.45999999999998</v>
      </c>
    </row>
    <row r="73" spans="2:8" x14ac:dyDescent="0.2">
      <c r="B73">
        <v>2023</v>
      </c>
      <c r="C73">
        <v>14</v>
      </c>
      <c r="D73" t="s">
        <v>41</v>
      </c>
      <c r="E73" t="s">
        <v>31</v>
      </c>
      <c r="F73" s="8">
        <v>129.72</v>
      </c>
      <c r="G73" s="8">
        <v>116.2</v>
      </c>
      <c r="H73" s="8">
        <f>F73+G73</f>
        <v>245.92000000000002</v>
      </c>
    </row>
    <row r="74" spans="2:8" x14ac:dyDescent="0.2">
      <c r="B74">
        <v>2022</v>
      </c>
      <c r="C74">
        <v>9</v>
      </c>
      <c r="D74" t="s">
        <v>130</v>
      </c>
      <c r="E74" t="s">
        <v>31</v>
      </c>
      <c r="F74" s="8">
        <v>131.5</v>
      </c>
      <c r="G74" s="8">
        <v>113.9</v>
      </c>
      <c r="H74" s="8">
        <f>SUM(F74:G74)</f>
        <v>245.4</v>
      </c>
    </row>
    <row r="75" spans="2:8" x14ac:dyDescent="0.2">
      <c r="B75">
        <v>2023</v>
      </c>
      <c r="C75">
        <v>8</v>
      </c>
      <c r="D75" t="s">
        <v>29</v>
      </c>
      <c r="E75" t="s">
        <v>41</v>
      </c>
      <c r="F75" s="8">
        <v>176.86</v>
      </c>
      <c r="G75" s="8">
        <v>68.42</v>
      </c>
      <c r="H75" s="8">
        <f>F75+G75</f>
        <v>245.28000000000003</v>
      </c>
    </row>
    <row r="76" spans="2:8" x14ac:dyDescent="0.2">
      <c r="B76" s="60">
        <v>2021</v>
      </c>
      <c r="C76">
        <v>17</v>
      </c>
      <c r="D76" s="60" t="s">
        <v>142</v>
      </c>
      <c r="E76" s="60" t="s">
        <v>78</v>
      </c>
      <c r="F76" s="120">
        <v>130.32</v>
      </c>
      <c r="G76" s="120">
        <v>114.86</v>
      </c>
      <c r="H76" s="8">
        <f>SUM(F76:G76)</f>
        <v>245.18</v>
      </c>
    </row>
    <row r="77" spans="2:8" x14ac:dyDescent="0.2">
      <c r="B77">
        <v>2022</v>
      </c>
      <c r="C77">
        <v>1</v>
      </c>
      <c r="D77" t="s">
        <v>92</v>
      </c>
      <c r="E77" t="s">
        <v>23</v>
      </c>
      <c r="F77" s="8">
        <v>126.88</v>
      </c>
      <c r="G77" s="8">
        <v>117.8</v>
      </c>
      <c r="H77" s="8">
        <f>SUM(F77:G77)</f>
        <v>244.68</v>
      </c>
    </row>
    <row r="78" spans="2:8" x14ac:dyDescent="0.2">
      <c r="B78" s="60">
        <v>2021</v>
      </c>
      <c r="C78">
        <v>17</v>
      </c>
      <c r="D78" s="60" t="s">
        <v>31</v>
      </c>
      <c r="E78" s="60" t="s">
        <v>127</v>
      </c>
      <c r="F78" s="120">
        <v>124.62</v>
      </c>
      <c r="G78" s="120">
        <v>119.78</v>
      </c>
      <c r="H78" s="8">
        <f>SUM(F78:G78)</f>
        <v>244.4</v>
      </c>
    </row>
    <row r="79" spans="2:8" x14ac:dyDescent="0.2">
      <c r="B79">
        <v>2023</v>
      </c>
      <c r="C79">
        <v>13</v>
      </c>
      <c r="D79" t="s">
        <v>23</v>
      </c>
      <c r="E79" t="s">
        <v>37</v>
      </c>
      <c r="F79" s="8">
        <v>122.24</v>
      </c>
      <c r="G79" s="8">
        <v>121.52</v>
      </c>
      <c r="H79" s="8">
        <f>F79+G79</f>
        <v>243.76</v>
      </c>
    </row>
    <row r="80" spans="2:8" x14ac:dyDescent="0.2">
      <c r="B80">
        <v>2023</v>
      </c>
      <c r="C80">
        <v>6</v>
      </c>
      <c r="D80" t="s">
        <v>23</v>
      </c>
      <c r="E80" t="s">
        <v>43</v>
      </c>
      <c r="F80" s="8">
        <v>123.36</v>
      </c>
      <c r="G80" s="8">
        <v>119.94</v>
      </c>
      <c r="H80" s="8">
        <f>F80+G80</f>
        <v>243.3</v>
      </c>
    </row>
    <row r="81" spans="2:8" x14ac:dyDescent="0.2">
      <c r="B81" s="60">
        <v>2021</v>
      </c>
      <c r="C81">
        <v>4</v>
      </c>
      <c r="D81" s="60" t="s">
        <v>68</v>
      </c>
      <c r="E81" s="60" t="s">
        <v>27</v>
      </c>
      <c r="F81" s="120">
        <v>143.22</v>
      </c>
      <c r="G81" s="120">
        <v>99.94</v>
      </c>
      <c r="H81" s="8">
        <f>SUM(F81:G81)</f>
        <v>243.16</v>
      </c>
    </row>
    <row r="82" spans="2:8" x14ac:dyDescent="0.2">
      <c r="B82" s="60">
        <v>2021</v>
      </c>
      <c r="C82">
        <v>6</v>
      </c>
      <c r="D82" s="60" t="s">
        <v>142</v>
      </c>
      <c r="E82" s="60" t="s">
        <v>68</v>
      </c>
      <c r="F82" s="120">
        <v>127.26</v>
      </c>
      <c r="G82" s="120">
        <v>115.82</v>
      </c>
      <c r="H82" s="8">
        <f>SUM(F82:G82)</f>
        <v>243.07999999999998</v>
      </c>
    </row>
    <row r="83" spans="2:8" x14ac:dyDescent="0.2">
      <c r="B83">
        <v>2022</v>
      </c>
      <c r="C83">
        <v>12</v>
      </c>
      <c r="D83" t="s">
        <v>115</v>
      </c>
      <c r="E83" t="s">
        <v>116</v>
      </c>
      <c r="F83" s="8">
        <v>137.26</v>
      </c>
      <c r="G83" s="8">
        <v>105.1</v>
      </c>
      <c r="H83" s="8">
        <f>SUM(F83:G83)</f>
        <v>242.35999999999999</v>
      </c>
    </row>
    <row r="84" spans="2:8" x14ac:dyDescent="0.2">
      <c r="B84" s="60">
        <v>2021</v>
      </c>
      <c r="C84">
        <v>10</v>
      </c>
      <c r="D84" s="60" t="s">
        <v>83</v>
      </c>
      <c r="E84" s="60" t="s">
        <v>68</v>
      </c>
      <c r="F84" s="120">
        <v>142.63999999999999</v>
      </c>
      <c r="G84" s="120">
        <v>98.84</v>
      </c>
      <c r="H84" s="8">
        <f>SUM(F84:G84)</f>
        <v>241.48</v>
      </c>
    </row>
    <row r="85" spans="2:8" x14ac:dyDescent="0.2">
      <c r="B85" s="60">
        <v>2021</v>
      </c>
      <c r="C85">
        <v>10</v>
      </c>
      <c r="D85" s="60" t="s">
        <v>70</v>
      </c>
      <c r="E85" s="60" t="s">
        <v>127</v>
      </c>
      <c r="F85" s="120">
        <v>124.12</v>
      </c>
      <c r="G85" s="120">
        <v>115.46</v>
      </c>
      <c r="H85" s="8">
        <f>SUM(F85:G85)</f>
        <v>239.57999999999998</v>
      </c>
    </row>
    <row r="86" spans="2:8" x14ac:dyDescent="0.2">
      <c r="B86">
        <v>2023</v>
      </c>
      <c r="C86">
        <v>4</v>
      </c>
      <c r="D86" t="s">
        <v>25</v>
      </c>
      <c r="E86" t="s">
        <v>45</v>
      </c>
      <c r="F86" s="8">
        <v>124.66</v>
      </c>
      <c r="G86" s="8">
        <v>114.78</v>
      </c>
      <c r="H86" s="8">
        <f>F86+G86</f>
        <v>239.44</v>
      </c>
    </row>
    <row r="87" spans="2:8" x14ac:dyDescent="0.2">
      <c r="B87">
        <v>2023</v>
      </c>
      <c r="C87">
        <v>6</v>
      </c>
      <c r="D87" t="s">
        <v>25</v>
      </c>
      <c r="E87" t="s">
        <v>27</v>
      </c>
      <c r="F87" s="8">
        <v>128.69999999999999</v>
      </c>
      <c r="G87" s="8">
        <v>109.54</v>
      </c>
      <c r="H87" s="8">
        <f>F87+G87</f>
        <v>238.24</v>
      </c>
    </row>
    <row r="88" spans="2:8" x14ac:dyDescent="0.2">
      <c r="B88">
        <v>2023</v>
      </c>
      <c r="C88">
        <v>2</v>
      </c>
      <c r="D88" t="s">
        <v>43</v>
      </c>
      <c r="E88" t="s">
        <v>41</v>
      </c>
      <c r="F88" s="8">
        <v>151.26</v>
      </c>
      <c r="G88" s="8">
        <v>86.58</v>
      </c>
      <c r="H88" s="8">
        <f>F88+G88</f>
        <v>237.83999999999997</v>
      </c>
    </row>
    <row r="89" spans="2:8" x14ac:dyDescent="0.2">
      <c r="B89" s="60">
        <v>2021</v>
      </c>
      <c r="C89">
        <v>9</v>
      </c>
      <c r="D89" s="60" t="s">
        <v>83</v>
      </c>
      <c r="E89" s="60" t="s">
        <v>71</v>
      </c>
      <c r="F89" s="120">
        <v>148.38</v>
      </c>
      <c r="G89" s="120">
        <v>89.42</v>
      </c>
      <c r="H89" s="8">
        <f>SUM(F89:G89)</f>
        <v>237.8</v>
      </c>
    </row>
    <row r="90" spans="2:8" x14ac:dyDescent="0.2">
      <c r="B90" s="60">
        <v>2021</v>
      </c>
      <c r="C90">
        <v>4</v>
      </c>
      <c r="D90" s="60" t="s">
        <v>78</v>
      </c>
      <c r="E90" s="60" t="s">
        <v>33</v>
      </c>
      <c r="F90" s="120">
        <v>132.5</v>
      </c>
      <c r="G90" s="120">
        <v>105.26</v>
      </c>
      <c r="H90" s="8">
        <f>SUM(F90:G90)</f>
        <v>237.76</v>
      </c>
    </row>
    <row r="91" spans="2:8" x14ac:dyDescent="0.2">
      <c r="B91">
        <v>2022</v>
      </c>
      <c r="C91">
        <v>5</v>
      </c>
      <c r="D91" t="s">
        <v>25</v>
      </c>
      <c r="E91" t="s">
        <v>78</v>
      </c>
      <c r="F91" s="8">
        <v>129.46</v>
      </c>
      <c r="G91" s="8">
        <v>108.22</v>
      </c>
      <c r="H91" s="8">
        <f>SUM(F91:G91)</f>
        <v>237.68</v>
      </c>
    </row>
    <row r="92" spans="2:8" x14ac:dyDescent="0.2">
      <c r="B92" s="60">
        <v>2021</v>
      </c>
      <c r="C92">
        <v>3</v>
      </c>
      <c r="D92" s="60" t="s">
        <v>31</v>
      </c>
      <c r="E92" s="60" t="s">
        <v>33</v>
      </c>
      <c r="F92" s="120">
        <v>123.74</v>
      </c>
      <c r="G92" s="120">
        <v>113.92</v>
      </c>
      <c r="H92" s="8">
        <f>SUM(F92:G92)</f>
        <v>237.66</v>
      </c>
    </row>
    <row r="93" spans="2:8" x14ac:dyDescent="0.2">
      <c r="B93">
        <v>2023</v>
      </c>
      <c r="C93">
        <v>5</v>
      </c>
      <c r="D93" t="s">
        <v>29</v>
      </c>
      <c r="E93" t="s">
        <v>25</v>
      </c>
      <c r="F93" s="8">
        <v>120.84</v>
      </c>
      <c r="G93" s="8">
        <v>116.52</v>
      </c>
      <c r="H93" s="8">
        <f>F93+G93</f>
        <v>237.36</v>
      </c>
    </row>
    <row r="94" spans="2:8" x14ac:dyDescent="0.2">
      <c r="B94">
        <v>2022</v>
      </c>
      <c r="C94">
        <v>7</v>
      </c>
      <c r="D94" t="s">
        <v>130</v>
      </c>
      <c r="E94" t="s">
        <v>27</v>
      </c>
      <c r="F94" s="8">
        <v>138.12</v>
      </c>
      <c r="G94" s="8">
        <v>99.02</v>
      </c>
      <c r="H94" s="8">
        <f>SUM(F94:G94)</f>
        <v>237.14</v>
      </c>
    </row>
    <row r="95" spans="2:8" x14ac:dyDescent="0.2">
      <c r="B95">
        <v>2023</v>
      </c>
      <c r="C95">
        <v>12</v>
      </c>
      <c r="D95" t="s">
        <v>31</v>
      </c>
      <c r="E95" t="s">
        <v>37</v>
      </c>
      <c r="F95" s="8">
        <v>132.06</v>
      </c>
      <c r="G95" s="8">
        <v>104.32</v>
      </c>
      <c r="H95" s="8">
        <f>F95+G95</f>
        <v>236.38</v>
      </c>
    </row>
    <row r="96" spans="2:8" x14ac:dyDescent="0.2">
      <c r="B96">
        <v>2023</v>
      </c>
      <c r="C96">
        <v>9</v>
      </c>
      <c r="D96" t="s">
        <v>27</v>
      </c>
      <c r="E96" t="s">
        <v>41</v>
      </c>
      <c r="F96" s="8">
        <v>150.9</v>
      </c>
      <c r="G96" s="8">
        <v>84.92</v>
      </c>
      <c r="H96" s="8">
        <f>F96+G96</f>
        <v>235.82</v>
      </c>
    </row>
    <row r="97" spans="2:8" x14ac:dyDescent="0.2">
      <c r="B97" s="60">
        <v>2021</v>
      </c>
      <c r="C97">
        <v>12</v>
      </c>
      <c r="D97" s="60" t="s">
        <v>33</v>
      </c>
      <c r="E97" s="60" t="s">
        <v>83</v>
      </c>
      <c r="F97" s="120">
        <v>124.98</v>
      </c>
      <c r="G97" s="120">
        <v>110.2</v>
      </c>
      <c r="H97" s="8">
        <f>SUM(F97:G97)</f>
        <v>235.18</v>
      </c>
    </row>
    <row r="98" spans="2:8" x14ac:dyDescent="0.2">
      <c r="B98">
        <v>2022</v>
      </c>
      <c r="C98">
        <v>7</v>
      </c>
      <c r="D98" t="s">
        <v>31</v>
      </c>
      <c r="E98" t="s">
        <v>115</v>
      </c>
      <c r="F98" s="8">
        <v>142.06</v>
      </c>
      <c r="G98" s="8">
        <v>93.1</v>
      </c>
      <c r="H98" s="8">
        <f>SUM(F98:G98)</f>
        <v>235.16</v>
      </c>
    </row>
    <row r="99" spans="2:8" x14ac:dyDescent="0.2">
      <c r="B99" s="60">
        <v>2021</v>
      </c>
      <c r="C99">
        <v>12</v>
      </c>
      <c r="D99" s="60" t="s">
        <v>78</v>
      </c>
      <c r="E99" s="60" t="s">
        <v>71</v>
      </c>
      <c r="F99" s="120">
        <v>150.28</v>
      </c>
      <c r="G99" s="120">
        <v>84.78</v>
      </c>
      <c r="H99" s="8">
        <f>SUM(F99:G99)</f>
        <v>235.06</v>
      </c>
    </row>
    <row r="100" spans="2:8" x14ac:dyDescent="0.2">
      <c r="B100">
        <v>2023</v>
      </c>
      <c r="C100">
        <v>10</v>
      </c>
      <c r="D100" t="s">
        <v>37</v>
      </c>
      <c r="E100" t="s">
        <v>35</v>
      </c>
      <c r="F100" s="8">
        <v>137.04</v>
      </c>
      <c r="G100" s="8">
        <v>96.82</v>
      </c>
      <c r="H100" s="8">
        <f>F100+G100</f>
        <v>233.85999999999999</v>
      </c>
    </row>
    <row r="101" spans="2:8" x14ac:dyDescent="0.2">
      <c r="B101">
        <v>2023</v>
      </c>
      <c r="C101">
        <v>9</v>
      </c>
      <c r="D101" t="s">
        <v>29</v>
      </c>
      <c r="E101" t="s">
        <v>31</v>
      </c>
      <c r="F101" s="8">
        <v>124.76</v>
      </c>
      <c r="G101" s="8">
        <v>109.04</v>
      </c>
      <c r="H101" s="8">
        <f>F101+G101</f>
        <v>233.8</v>
      </c>
    </row>
    <row r="102" spans="2:8" x14ac:dyDescent="0.2">
      <c r="B102">
        <v>2022</v>
      </c>
      <c r="C102">
        <v>8</v>
      </c>
      <c r="D102" t="s">
        <v>116</v>
      </c>
      <c r="E102" t="s">
        <v>25</v>
      </c>
      <c r="F102" s="8">
        <v>159.1</v>
      </c>
      <c r="G102" s="8">
        <v>74.62</v>
      </c>
      <c r="H102" s="8">
        <f>SUM(F102:G102)</f>
        <v>233.72</v>
      </c>
    </row>
    <row r="103" spans="2:8" x14ac:dyDescent="0.2">
      <c r="B103" s="60">
        <v>2021</v>
      </c>
      <c r="C103">
        <v>8</v>
      </c>
      <c r="D103" s="60" t="s">
        <v>31</v>
      </c>
      <c r="E103" s="60" t="s">
        <v>127</v>
      </c>
      <c r="F103" s="120">
        <v>127.16</v>
      </c>
      <c r="G103" s="120">
        <v>106.02</v>
      </c>
      <c r="H103" s="8">
        <f>SUM(F103:G103)</f>
        <v>233.18</v>
      </c>
    </row>
    <row r="104" spans="2:8" x14ac:dyDescent="0.2">
      <c r="B104">
        <v>2022</v>
      </c>
      <c r="C104">
        <v>14</v>
      </c>
      <c r="D104" t="s">
        <v>27</v>
      </c>
      <c r="E104" t="s">
        <v>45</v>
      </c>
      <c r="F104" s="8">
        <v>118.22</v>
      </c>
      <c r="G104" s="8">
        <v>114.68</v>
      </c>
      <c r="H104" s="8">
        <f>SUM(F104:G104)</f>
        <v>232.9</v>
      </c>
    </row>
    <row r="105" spans="2:8" x14ac:dyDescent="0.2">
      <c r="B105">
        <v>2023</v>
      </c>
      <c r="C105">
        <v>11</v>
      </c>
      <c r="D105" t="s">
        <v>23</v>
      </c>
      <c r="E105" t="s">
        <v>27</v>
      </c>
      <c r="F105" s="8">
        <v>142.5</v>
      </c>
      <c r="G105" s="8">
        <v>90.34</v>
      </c>
      <c r="H105" s="8">
        <f>F105+G105</f>
        <v>232.84</v>
      </c>
    </row>
    <row r="106" spans="2:8" x14ac:dyDescent="0.2">
      <c r="B106">
        <v>2023</v>
      </c>
      <c r="C106">
        <v>15</v>
      </c>
      <c r="D106" t="s">
        <v>39</v>
      </c>
      <c r="E106" t="s">
        <v>37</v>
      </c>
      <c r="F106" s="8">
        <v>116.56</v>
      </c>
      <c r="G106" s="8">
        <v>116.08</v>
      </c>
      <c r="H106" s="8">
        <f>F106+G106</f>
        <v>232.64</v>
      </c>
    </row>
    <row r="107" spans="2:8" x14ac:dyDescent="0.2">
      <c r="B107" s="60">
        <v>2021</v>
      </c>
      <c r="C107">
        <v>6</v>
      </c>
      <c r="D107" s="60" t="s">
        <v>71</v>
      </c>
      <c r="E107" s="60" t="s">
        <v>25</v>
      </c>
      <c r="F107" s="120">
        <v>127.54</v>
      </c>
      <c r="G107" s="120">
        <v>105.08</v>
      </c>
      <c r="H107" s="8">
        <f>SUM(F107:G107)</f>
        <v>232.62</v>
      </c>
    </row>
    <row r="108" spans="2:8" x14ac:dyDescent="0.2">
      <c r="B108">
        <v>2023</v>
      </c>
      <c r="C108">
        <v>9</v>
      </c>
      <c r="D108" t="s">
        <v>23</v>
      </c>
      <c r="E108" t="s">
        <v>45</v>
      </c>
      <c r="F108" s="8">
        <v>125.72</v>
      </c>
      <c r="G108" s="8">
        <v>106.64</v>
      </c>
      <c r="H108" s="8">
        <f>F108+G108</f>
        <v>232.36</v>
      </c>
    </row>
    <row r="109" spans="2:8" x14ac:dyDescent="0.2">
      <c r="B109" s="60">
        <v>2021</v>
      </c>
      <c r="C109">
        <v>1</v>
      </c>
      <c r="D109" s="60" t="s">
        <v>25</v>
      </c>
      <c r="E109" s="60" t="s">
        <v>70</v>
      </c>
      <c r="F109" s="120">
        <v>139.66</v>
      </c>
      <c r="G109" s="120">
        <v>92.66</v>
      </c>
      <c r="H109" s="8">
        <f>SUM(F109:G109)</f>
        <v>232.32</v>
      </c>
    </row>
    <row r="110" spans="2:8" x14ac:dyDescent="0.2">
      <c r="B110">
        <v>2023</v>
      </c>
      <c r="C110">
        <v>2</v>
      </c>
      <c r="D110" t="s">
        <v>45</v>
      </c>
      <c r="E110" t="s">
        <v>29</v>
      </c>
      <c r="F110" s="8">
        <v>122.5</v>
      </c>
      <c r="G110" s="8">
        <v>109.8</v>
      </c>
      <c r="H110" s="8">
        <f>F110+G110</f>
        <v>232.3</v>
      </c>
    </row>
    <row r="111" spans="2:8" x14ac:dyDescent="0.2">
      <c r="B111">
        <v>2023</v>
      </c>
      <c r="C111">
        <v>15</v>
      </c>
      <c r="D111" t="s">
        <v>25</v>
      </c>
      <c r="E111" t="s">
        <v>45</v>
      </c>
      <c r="F111" s="8">
        <v>161.52000000000001</v>
      </c>
      <c r="G111" s="8">
        <v>70.760000000000005</v>
      </c>
      <c r="H111" s="8">
        <f>F111+G111</f>
        <v>232.28000000000003</v>
      </c>
    </row>
    <row r="112" spans="2:8" x14ac:dyDescent="0.2">
      <c r="B112">
        <v>2022</v>
      </c>
      <c r="C112">
        <v>7</v>
      </c>
      <c r="D112" t="s">
        <v>23</v>
      </c>
      <c r="E112" t="s">
        <v>71</v>
      </c>
      <c r="F112" s="8">
        <v>135.82</v>
      </c>
      <c r="G112" s="8">
        <v>96.44</v>
      </c>
      <c r="H112" s="8">
        <f>SUM(F112:G112)</f>
        <v>232.26</v>
      </c>
    </row>
    <row r="113" spans="2:8" x14ac:dyDescent="0.2">
      <c r="B113">
        <v>2022</v>
      </c>
      <c r="C113">
        <v>11</v>
      </c>
      <c r="D113" t="s">
        <v>33</v>
      </c>
      <c r="E113" t="s">
        <v>71</v>
      </c>
      <c r="F113" s="8">
        <v>139.91999999999999</v>
      </c>
      <c r="G113" s="8">
        <v>91.84</v>
      </c>
      <c r="H113" s="8">
        <f>SUM(F113:G113)</f>
        <v>231.76</v>
      </c>
    </row>
    <row r="114" spans="2:8" x14ac:dyDescent="0.2">
      <c r="B114">
        <v>2023</v>
      </c>
      <c r="C114">
        <v>8</v>
      </c>
      <c r="D114" t="s">
        <v>25</v>
      </c>
      <c r="E114" t="s">
        <v>37</v>
      </c>
      <c r="F114" s="8">
        <v>150.56</v>
      </c>
      <c r="G114" s="8">
        <v>81.2</v>
      </c>
      <c r="H114" s="8">
        <f>F114+G114</f>
        <v>231.76</v>
      </c>
    </row>
    <row r="115" spans="2:8" x14ac:dyDescent="0.2">
      <c r="B115" s="60">
        <v>2021</v>
      </c>
      <c r="C115">
        <v>12</v>
      </c>
      <c r="D115" s="60" t="s">
        <v>142</v>
      </c>
      <c r="E115" s="60" t="s">
        <v>27</v>
      </c>
      <c r="F115" s="120">
        <v>125.9</v>
      </c>
      <c r="G115" s="120">
        <v>105.52</v>
      </c>
      <c r="H115" s="8">
        <f>SUM(F115:G115)</f>
        <v>231.42000000000002</v>
      </c>
    </row>
    <row r="116" spans="2:8" x14ac:dyDescent="0.2">
      <c r="B116">
        <v>2022</v>
      </c>
      <c r="C116">
        <v>5</v>
      </c>
      <c r="D116" t="s">
        <v>116</v>
      </c>
      <c r="E116" t="s">
        <v>23</v>
      </c>
      <c r="F116" s="8">
        <v>149.97999999999999</v>
      </c>
      <c r="G116" s="8">
        <v>81.28</v>
      </c>
      <c r="H116" s="8">
        <f>SUM(F116:G116)</f>
        <v>231.26</v>
      </c>
    </row>
    <row r="117" spans="2:8" x14ac:dyDescent="0.2">
      <c r="B117">
        <v>2022</v>
      </c>
      <c r="C117">
        <v>14</v>
      </c>
      <c r="D117" t="s">
        <v>116</v>
      </c>
      <c r="E117" t="s">
        <v>130</v>
      </c>
      <c r="F117" s="8">
        <v>153.4</v>
      </c>
      <c r="G117" s="8">
        <v>77.599999999999994</v>
      </c>
      <c r="H117" s="8">
        <f>SUM(F117:G117)</f>
        <v>231</v>
      </c>
    </row>
    <row r="118" spans="2:8" x14ac:dyDescent="0.2">
      <c r="B118">
        <v>2023</v>
      </c>
      <c r="C118">
        <v>4</v>
      </c>
      <c r="D118" t="s">
        <v>33</v>
      </c>
      <c r="E118" t="s">
        <v>35</v>
      </c>
      <c r="F118" s="8">
        <v>115.58</v>
      </c>
      <c r="G118" s="8">
        <v>114.84</v>
      </c>
      <c r="H118" s="8">
        <f>F118+G118</f>
        <v>230.42000000000002</v>
      </c>
    </row>
    <row r="119" spans="2:8" x14ac:dyDescent="0.2">
      <c r="B119">
        <v>2022</v>
      </c>
      <c r="C119">
        <v>15</v>
      </c>
      <c r="D119" t="s">
        <v>71</v>
      </c>
      <c r="E119" t="s">
        <v>78</v>
      </c>
      <c r="F119" s="8">
        <v>116.6</v>
      </c>
      <c r="G119" s="8">
        <v>113.82</v>
      </c>
      <c r="H119" s="8">
        <f>SUM(F119:G119)</f>
        <v>230.42</v>
      </c>
    </row>
    <row r="120" spans="2:8" x14ac:dyDescent="0.2">
      <c r="B120" s="60">
        <v>2021</v>
      </c>
      <c r="C120">
        <v>13</v>
      </c>
      <c r="D120" s="60" t="s">
        <v>71</v>
      </c>
      <c r="E120" s="60" t="s">
        <v>70</v>
      </c>
      <c r="F120" s="120">
        <v>128.06</v>
      </c>
      <c r="G120" s="120">
        <v>102.22</v>
      </c>
      <c r="H120" s="8">
        <f>SUM(F120:G120)</f>
        <v>230.28</v>
      </c>
    </row>
    <row r="121" spans="2:8" x14ac:dyDescent="0.2">
      <c r="B121">
        <v>2023</v>
      </c>
      <c r="C121">
        <v>10</v>
      </c>
      <c r="D121" t="s">
        <v>25</v>
      </c>
      <c r="E121" t="s">
        <v>41</v>
      </c>
      <c r="F121" s="8">
        <v>146.82</v>
      </c>
      <c r="G121" s="8">
        <v>83.28</v>
      </c>
      <c r="H121" s="8">
        <f>F121+G121</f>
        <v>230.1</v>
      </c>
    </row>
    <row r="122" spans="2:8" x14ac:dyDescent="0.2">
      <c r="B122">
        <v>2022</v>
      </c>
      <c r="C122">
        <v>9</v>
      </c>
      <c r="D122" t="s">
        <v>92</v>
      </c>
      <c r="E122" t="s">
        <v>71</v>
      </c>
      <c r="F122" s="8">
        <v>125</v>
      </c>
      <c r="G122" s="8">
        <v>104.88</v>
      </c>
      <c r="H122" s="8">
        <f>SUM(F122:G122)</f>
        <v>229.88</v>
      </c>
    </row>
    <row r="123" spans="2:8" x14ac:dyDescent="0.2">
      <c r="B123">
        <v>2022</v>
      </c>
      <c r="C123">
        <v>12</v>
      </c>
      <c r="D123" t="s">
        <v>130</v>
      </c>
      <c r="E123" t="s">
        <v>33</v>
      </c>
      <c r="F123" s="8">
        <v>116.58</v>
      </c>
      <c r="G123" s="8">
        <v>113.3</v>
      </c>
      <c r="H123" s="8">
        <f>SUM(F123:G123)</f>
        <v>229.88</v>
      </c>
    </row>
    <row r="124" spans="2:8" x14ac:dyDescent="0.2">
      <c r="B124">
        <v>2023</v>
      </c>
      <c r="C124">
        <v>5</v>
      </c>
      <c r="D124" t="s">
        <v>27</v>
      </c>
      <c r="E124" t="s">
        <v>43</v>
      </c>
      <c r="F124" s="8">
        <v>137.41999999999999</v>
      </c>
      <c r="G124" s="8">
        <v>92.16</v>
      </c>
      <c r="H124" s="8">
        <f>F124+G124</f>
        <v>229.57999999999998</v>
      </c>
    </row>
    <row r="125" spans="2:8" x14ac:dyDescent="0.2">
      <c r="B125">
        <v>2022</v>
      </c>
      <c r="C125">
        <v>12</v>
      </c>
      <c r="D125" t="s">
        <v>23</v>
      </c>
      <c r="E125" t="s">
        <v>92</v>
      </c>
      <c r="F125" s="8">
        <v>116</v>
      </c>
      <c r="G125" s="8">
        <v>113.46</v>
      </c>
      <c r="H125" s="8">
        <f t="shared" ref="H125:H134" si="2">SUM(F125:G125)</f>
        <v>229.45999999999998</v>
      </c>
    </row>
    <row r="126" spans="2:8" x14ac:dyDescent="0.2">
      <c r="B126">
        <v>2022</v>
      </c>
      <c r="C126">
        <v>14</v>
      </c>
      <c r="D126" t="s">
        <v>25</v>
      </c>
      <c r="E126" t="s">
        <v>31</v>
      </c>
      <c r="F126" s="8">
        <v>121</v>
      </c>
      <c r="G126" s="8">
        <v>107.26</v>
      </c>
      <c r="H126" s="8">
        <f t="shared" si="2"/>
        <v>228.26</v>
      </c>
    </row>
    <row r="127" spans="2:8" x14ac:dyDescent="0.2">
      <c r="B127">
        <v>2022</v>
      </c>
      <c r="C127">
        <v>6</v>
      </c>
      <c r="D127" t="s">
        <v>27</v>
      </c>
      <c r="E127" t="s">
        <v>71</v>
      </c>
      <c r="F127" s="8">
        <v>121.12</v>
      </c>
      <c r="G127" s="8">
        <v>107.12</v>
      </c>
      <c r="H127" s="8">
        <f t="shared" si="2"/>
        <v>228.24</v>
      </c>
    </row>
    <row r="128" spans="2:8" x14ac:dyDescent="0.2">
      <c r="B128" s="60">
        <v>2021</v>
      </c>
      <c r="C128">
        <v>5</v>
      </c>
      <c r="D128" s="60" t="s">
        <v>33</v>
      </c>
      <c r="E128" s="60" t="s">
        <v>70</v>
      </c>
      <c r="F128" s="120">
        <v>117.08</v>
      </c>
      <c r="G128" s="120">
        <v>111.12</v>
      </c>
      <c r="H128" s="8">
        <f t="shared" si="2"/>
        <v>228.2</v>
      </c>
    </row>
    <row r="129" spans="2:8" x14ac:dyDescent="0.2">
      <c r="B129" s="60">
        <v>2021</v>
      </c>
      <c r="C129">
        <v>14</v>
      </c>
      <c r="D129" s="60" t="s">
        <v>27</v>
      </c>
      <c r="E129" s="60" t="s">
        <v>71</v>
      </c>
      <c r="F129" s="120">
        <v>121.92</v>
      </c>
      <c r="G129" s="120">
        <v>106.1</v>
      </c>
      <c r="H129" s="8">
        <f t="shared" si="2"/>
        <v>228.01999999999998</v>
      </c>
    </row>
    <row r="130" spans="2:8" x14ac:dyDescent="0.2">
      <c r="B130">
        <v>2022</v>
      </c>
      <c r="C130">
        <v>15</v>
      </c>
      <c r="D130" t="s">
        <v>33</v>
      </c>
      <c r="E130" t="s">
        <v>31</v>
      </c>
      <c r="F130" s="8">
        <v>126.2</v>
      </c>
      <c r="G130" s="8">
        <v>101.8</v>
      </c>
      <c r="H130" s="8">
        <f t="shared" si="2"/>
        <v>228</v>
      </c>
    </row>
    <row r="131" spans="2:8" x14ac:dyDescent="0.2">
      <c r="B131" s="60">
        <v>2021</v>
      </c>
      <c r="C131">
        <v>11</v>
      </c>
      <c r="D131" s="60" t="s">
        <v>33</v>
      </c>
      <c r="E131" s="60" t="s">
        <v>68</v>
      </c>
      <c r="F131" s="120">
        <v>127.28</v>
      </c>
      <c r="G131" s="120">
        <v>100.46</v>
      </c>
      <c r="H131" s="8">
        <f t="shared" si="2"/>
        <v>227.74</v>
      </c>
    </row>
    <row r="132" spans="2:8" x14ac:dyDescent="0.2">
      <c r="B132">
        <v>2022</v>
      </c>
      <c r="C132">
        <v>17</v>
      </c>
      <c r="D132" t="s">
        <v>130</v>
      </c>
      <c r="E132" t="s">
        <v>33</v>
      </c>
      <c r="F132" s="8">
        <v>113.96</v>
      </c>
      <c r="G132" s="8">
        <v>113.78</v>
      </c>
      <c r="H132" s="8">
        <f t="shared" si="2"/>
        <v>227.74</v>
      </c>
    </row>
    <row r="133" spans="2:8" x14ac:dyDescent="0.2">
      <c r="B133">
        <v>2022</v>
      </c>
      <c r="C133">
        <v>13</v>
      </c>
      <c r="D133" t="s">
        <v>45</v>
      </c>
      <c r="E133" t="s">
        <v>130</v>
      </c>
      <c r="F133" s="8">
        <v>148.74</v>
      </c>
      <c r="G133" s="8">
        <v>78.64</v>
      </c>
      <c r="H133" s="8">
        <f t="shared" si="2"/>
        <v>227.38</v>
      </c>
    </row>
    <row r="134" spans="2:8" x14ac:dyDescent="0.2">
      <c r="B134">
        <v>2022</v>
      </c>
      <c r="C134">
        <v>13</v>
      </c>
      <c r="D134" t="s">
        <v>71</v>
      </c>
      <c r="E134" t="s">
        <v>116</v>
      </c>
      <c r="F134" s="8">
        <v>120</v>
      </c>
      <c r="G134" s="8">
        <v>107.28</v>
      </c>
      <c r="H134" s="8">
        <f t="shared" si="2"/>
        <v>227.28</v>
      </c>
    </row>
    <row r="135" spans="2:8" x14ac:dyDescent="0.2">
      <c r="B135">
        <v>2023</v>
      </c>
      <c r="C135">
        <v>12</v>
      </c>
      <c r="D135" t="s">
        <v>43</v>
      </c>
      <c r="E135" t="s">
        <v>45</v>
      </c>
      <c r="F135" s="8">
        <v>134.06</v>
      </c>
      <c r="G135" s="8">
        <v>92.98</v>
      </c>
      <c r="H135" s="8">
        <f>F135+G135</f>
        <v>227.04000000000002</v>
      </c>
    </row>
    <row r="136" spans="2:8" x14ac:dyDescent="0.2">
      <c r="B136">
        <v>2022</v>
      </c>
      <c r="C136">
        <v>6</v>
      </c>
      <c r="D136" t="s">
        <v>31</v>
      </c>
      <c r="E136" t="s">
        <v>116</v>
      </c>
      <c r="F136" s="8">
        <v>121.98</v>
      </c>
      <c r="G136" s="8">
        <v>105.04</v>
      </c>
      <c r="H136" s="8">
        <f t="shared" ref="H136:H141" si="3">SUM(F136:G136)</f>
        <v>227.02</v>
      </c>
    </row>
    <row r="137" spans="2:8" x14ac:dyDescent="0.2">
      <c r="B137" s="60">
        <v>2021</v>
      </c>
      <c r="C137">
        <v>6</v>
      </c>
      <c r="D137" s="60" t="s">
        <v>127</v>
      </c>
      <c r="E137" s="60" t="s">
        <v>83</v>
      </c>
      <c r="F137" s="120">
        <v>115</v>
      </c>
      <c r="G137" s="120">
        <v>112</v>
      </c>
      <c r="H137" s="8">
        <f t="shared" si="3"/>
        <v>227</v>
      </c>
    </row>
    <row r="138" spans="2:8" x14ac:dyDescent="0.2">
      <c r="B138" s="60">
        <v>2021</v>
      </c>
      <c r="C138">
        <v>14</v>
      </c>
      <c r="D138" s="60" t="s">
        <v>31</v>
      </c>
      <c r="E138" s="60" t="s">
        <v>33</v>
      </c>
      <c r="F138" s="120">
        <v>140.54</v>
      </c>
      <c r="G138" s="120">
        <v>86.3</v>
      </c>
      <c r="H138" s="8">
        <f t="shared" si="3"/>
        <v>226.83999999999997</v>
      </c>
    </row>
    <row r="139" spans="2:8" x14ac:dyDescent="0.2">
      <c r="B139">
        <v>2022</v>
      </c>
      <c r="C139">
        <v>3</v>
      </c>
      <c r="D139" t="s">
        <v>78</v>
      </c>
      <c r="E139" t="s">
        <v>92</v>
      </c>
      <c r="F139" s="8">
        <v>121.04</v>
      </c>
      <c r="G139" s="8">
        <v>105.4</v>
      </c>
      <c r="H139" s="8">
        <f t="shared" si="3"/>
        <v>226.44</v>
      </c>
    </row>
    <row r="140" spans="2:8" x14ac:dyDescent="0.2">
      <c r="B140">
        <v>2022</v>
      </c>
      <c r="C140">
        <v>7</v>
      </c>
      <c r="D140" t="s">
        <v>92</v>
      </c>
      <c r="E140" t="s">
        <v>116</v>
      </c>
      <c r="F140" s="8">
        <v>129.80000000000001</v>
      </c>
      <c r="G140" s="8">
        <v>96.06</v>
      </c>
      <c r="H140" s="8">
        <f t="shared" si="3"/>
        <v>225.86</v>
      </c>
    </row>
    <row r="141" spans="2:8" x14ac:dyDescent="0.2">
      <c r="B141">
        <v>2022</v>
      </c>
      <c r="C141">
        <v>1</v>
      </c>
      <c r="D141" t="s">
        <v>78</v>
      </c>
      <c r="E141" t="s">
        <v>31</v>
      </c>
      <c r="F141" s="8">
        <v>114.16</v>
      </c>
      <c r="G141" s="8">
        <v>110.92</v>
      </c>
      <c r="H141" s="8">
        <f t="shared" si="3"/>
        <v>225.07999999999998</v>
      </c>
    </row>
    <row r="142" spans="2:8" x14ac:dyDescent="0.2">
      <c r="B142">
        <v>2023</v>
      </c>
      <c r="C142">
        <v>8</v>
      </c>
      <c r="D142" t="s">
        <v>35</v>
      </c>
      <c r="E142" t="s">
        <v>27</v>
      </c>
      <c r="F142" s="8">
        <v>113.18</v>
      </c>
      <c r="G142" s="8">
        <v>111.88</v>
      </c>
      <c r="H142" s="8">
        <f>F142+G142</f>
        <v>225.06</v>
      </c>
    </row>
    <row r="143" spans="2:8" x14ac:dyDescent="0.2">
      <c r="B143" s="60">
        <v>2021</v>
      </c>
      <c r="C143">
        <v>2</v>
      </c>
      <c r="D143" s="60" t="s">
        <v>33</v>
      </c>
      <c r="E143" s="60" t="s">
        <v>39</v>
      </c>
      <c r="F143" s="120">
        <v>124.02</v>
      </c>
      <c r="G143" s="120">
        <v>100.12</v>
      </c>
      <c r="H143" s="8">
        <f>SUM(F143:G143)</f>
        <v>224.14</v>
      </c>
    </row>
    <row r="144" spans="2:8" x14ac:dyDescent="0.2">
      <c r="B144">
        <v>2022</v>
      </c>
      <c r="C144">
        <v>1</v>
      </c>
      <c r="D144" t="s">
        <v>45</v>
      </c>
      <c r="E144" t="s">
        <v>71</v>
      </c>
      <c r="F144" s="8">
        <v>143.22</v>
      </c>
      <c r="G144" s="8">
        <v>80.680000000000007</v>
      </c>
      <c r="H144" s="8">
        <f>SUM(F144:G144)</f>
        <v>223.9</v>
      </c>
    </row>
    <row r="145" spans="2:8" x14ac:dyDescent="0.2">
      <c r="B145">
        <v>2023</v>
      </c>
      <c r="C145">
        <v>5</v>
      </c>
      <c r="D145" t="s">
        <v>23</v>
      </c>
      <c r="E145" t="s">
        <v>31</v>
      </c>
      <c r="F145" s="8">
        <v>137.16</v>
      </c>
      <c r="G145" s="8">
        <v>85.6</v>
      </c>
      <c r="H145" s="8">
        <f>F145+G145</f>
        <v>222.76</v>
      </c>
    </row>
    <row r="146" spans="2:8" x14ac:dyDescent="0.2">
      <c r="B146">
        <v>2023</v>
      </c>
      <c r="C146">
        <v>3</v>
      </c>
      <c r="D146" t="s">
        <v>35</v>
      </c>
      <c r="E146" t="s">
        <v>23</v>
      </c>
      <c r="F146" s="8">
        <v>133.78</v>
      </c>
      <c r="G146" s="8">
        <v>88.52</v>
      </c>
      <c r="H146" s="8">
        <f>F146+G146</f>
        <v>222.3</v>
      </c>
    </row>
    <row r="147" spans="2:8" x14ac:dyDescent="0.2">
      <c r="B147" s="60">
        <v>2021</v>
      </c>
      <c r="C147">
        <v>6</v>
      </c>
      <c r="D147" s="60" t="s">
        <v>33</v>
      </c>
      <c r="E147" s="60" t="s">
        <v>27</v>
      </c>
      <c r="F147" s="120">
        <v>136.28</v>
      </c>
      <c r="G147" s="120">
        <v>85.98</v>
      </c>
      <c r="H147" s="8">
        <f>SUM(F147:G147)</f>
        <v>222.26</v>
      </c>
    </row>
    <row r="148" spans="2:8" x14ac:dyDescent="0.2">
      <c r="B148">
        <v>2022</v>
      </c>
      <c r="C148">
        <v>5</v>
      </c>
      <c r="D148" t="s">
        <v>115</v>
      </c>
      <c r="E148" t="s">
        <v>27</v>
      </c>
      <c r="F148" s="8">
        <v>116.56</v>
      </c>
      <c r="G148" s="8">
        <v>105.64</v>
      </c>
      <c r="H148" s="8">
        <f>SUM(F148:G148)</f>
        <v>222.2</v>
      </c>
    </row>
    <row r="149" spans="2:8" x14ac:dyDescent="0.2">
      <c r="B149">
        <v>2023</v>
      </c>
      <c r="C149">
        <v>6</v>
      </c>
      <c r="D149" t="s">
        <v>31</v>
      </c>
      <c r="E149" t="s">
        <v>33</v>
      </c>
      <c r="F149" s="8">
        <v>114.94</v>
      </c>
      <c r="G149" s="8">
        <v>106.68</v>
      </c>
      <c r="H149" s="8">
        <f>F149+G149</f>
        <v>221.62</v>
      </c>
    </row>
    <row r="150" spans="2:8" x14ac:dyDescent="0.2">
      <c r="B150">
        <v>2022</v>
      </c>
      <c r="C150">
        <v>13</v>
      </c>
      <c r="D150" t="s">
        <v>31</v>
      </c>
      <c r="E150" t="s">
        <v>92</v>
      </c>
      <c r="F150" s="8">
        <v>112.58</v>
      </c>
      <c r="G150" s="8">
        <v>109.02</v>
      </c>
      <c r="H150" s="8">
        <f>SUM(F150:G150)</f>
        <v>221.6</v>
      </c>
    </row>
    <row r="151" spans="2:8" x14ac:dyDescent="0.2">
      <c r="B151">
        <v>2023</v>
      </c>
      <c r="C151">
        <v>7</v>
      </c>
      <c r="D151" t="s">
        <v>25</v>
      </c>
      <c r="E151" t="s">
        <v>43</v>
      </c>
      <c r="F151" s="8">
        <v>111.76</v>
      </c>
      <c r="G151" s="8">
        <v>109.32</v>
      </c>
      <c r="H151" s="8">
        <f>F151+G151</f>
        <v>221.07999999999998</v>
      </c>
    </row>
    <row r="152" spans="2:8" x14ac:dyDescent="0.2">
      <c r="B152">
        <v>2022</v>
      </c>
      <c r="C152">
        <v>4</v>
      </c>
      <c r="D152" t="s">
        <v>23</v>
      </c>
      <c r="E152" t="s">
        <v>45</v>
      </c>
      <c r="F152" s="8">
        <v>136.16</v>
      </c>
      <c r="G152" s="8">
        <v>84.86</v>
      </c>
      <c r="H152" s="8">
        <f>SUM(F152:G152)</f>
        <v>221.01999999999998</v>
      </c>
    </row>
    <row r="153" spans="2:8" x14ac:dyDescent="0.2">
      <c r="B153">
        <v>2023</v>
      </c>
      <c r="C153">
        <v>8</v>
      </c>
      <c r="D153" t="s">
        <v>31</v>
      </c>
      <c r="E153" t="s">
        <v>45</v>
      </c>
      <c r="F153" s="8">
        <v>124.98</v>
      </c>
      <c r="G153" s="8">
        <v>95.62</v>
      </c>
      <c r="H153" s="8">
        <f>F153+G153</f>
        <v>220.60000000000002</v>
      </c>
    </row>
    <row r="154" spans="2:8" x14ac:dyDescent="0.2">
      <c r="B154">
        <v>2022</v>
      </c>
      <c r="C154">
        <v>2</v>
      </c>
      <c r="D154" t="s">
        <v>23</v>
      </c>
      <c r="E154" t="s">
        <v>25</v>
      </c>
      <c r="F154" s="8">
        <v>112.1</v>
      </c>
      <c r="G154" s="8">
        <v>108.38</v>
      </c>
      <c r="H154" s="8">
        <f>SUM(F154:G154)</f>
        <v>220.48</v>
      </c>
    </row>
    <row r="155" spans="2:8" x14ac:dyDescent="0.2">
      <c r="B155">
        <v>2022</v>
      </c>
      <c r="C155">
        <v>1</v>
      </c>
      <c r="D155" t="s">
        <v>27</v>
      </c>
      <c r="E155" t="s">
        <v>25</v>
      </c>
      <c r="F155" s="8">
        <v>117.9</v>
      </c>
      <c r="G155" s="8">
        <v>102.48</v>
      </c>
      <c r="H155" s="8">
        <f>SUM(F155:G155)</f>
        <v>220.38</v>
      </c>
    </row>
    <row r="156" spans="2:8" x14ac:dyDescent="0.2">
      <c r="B156">
        <v>2022</v>
      </c>
      <c r="C156">
        <v>15</v>
      </c>
      <c r="D156" t="s">
        <v>92</v>
      </c>
      <c r="E156" t="s">
        <v>25</v>
      </c>
      <c r="F156" s="8">
        <v>120.66</v>
      </c>
      <c r="G156" s="8">
        <v>99.6</v>
      </c>
      <c r="H156" s="8">
        <f>SUM(F156:G156)</f>
        <v>220.26</v>
      </c>
    </row>
    <row r="157" spans="2:8" x14ac:dyDescent="0.2">
      <c r="B157">
        <v>2022</v>
      </c>
      <c r="C157">
        <v>10</v>
      </c>
      <c r="D157" t="s">
        <v>45</v>
      </c>
      <c r="E157" t="s">
        <v>116</v>
      </c>
      <c r="F157" s="8">
        <v>122.8</v>
      </c>
      <c r="G157" s="8">
        <v>97.44</v>
      </c>
      <c r="H157" s="8">
        <f>SUM(F157:G157)</f>
        <v>220.24</v>
      </c>
    </row>
    <row r="158" spans="2:8" x14ac:dyDescent="0.2">
      <c r="B158">
        <v>2023</v>
      </c>
      <c r="C158">
        <v>7</v>
      </c>
      <c r="D158" t="s">
        <v>23</v>
      </c>
      <c r="E158" t="s">
        <v>33</v>
      </c>
      <c r="F158" s="8">
        <v>113.9</v>
      </c>
      <c r="G158" s="8">
        <v>106.14</v>
      </c>
      <c r="H158" s="8">
        <f>F158+G158</f>
        <v>220.04000000000002</v>
      </c>
    </row>
    <row r="159" spans="2:8" x14ac:dyDescent="0.2">
      <c r="B159">
        <v>2022</v>
      </c>
      <c r="C159">
        <v>13</v>
      </c>
      <c r="D159" t="s">
        <v>27</v>
      </c>
      <c r="E159" t="s">
        <v>33</v>
      </c>
      <c r="F159" s="8">
        <v>114.04</v>
      </c>
      <c r="G159" s="8">
        <v>105.84</v>
      </c>
      <c r="H159" s="8">
        <f>SUM(F159:G159)</f>
        <v>219.88</v>
      </c>
    </row>
    <row r="160" spans="2:8" x14ac:dyDescent="0.2">
      <c r="B160" s="60">
        <v>2021</v>
      </c>
      <c r="C160">
        <v>11</v>
      </c>
      <c r="D160" s="60" t="s">
        <v>83</v>
      </c>
      <c r="E160" s="60" t="s">
        <v>39</v>
      </c>
      <c r="F160" s="120">
        <v>123.54</v>
      </c>
      <c r="G160" s="120">
        <v>96.3</v>
      </c>
      <c r="H160" s="8">
        <f>SUM(F160:G160)</f>
        <v>219.84</v>
      </c>
    </row>
    <row r="161" spans="2:8" x14ac:dyDescent="0.2">
      <c r="B161">
        <v>2022</v>
      </c>
      <c r="C161">
        <v>11</v>
      </c>
      <c r="D161" t="s">
        <v>45</v>
      </c>
      <c r="E161" t="s">
        <v>115</v>
      </c>
      <c r="F161" s="8">
        <v>125.86</v>
      </c>
      <c r="G161" s="8">
        <v>93.96</v>
      </c>
      <c r="H161" s="8">
        <f>SUM(F161:G161)</f>
        <v>219.82</v>
      </c>
    </row>
    <row r="162" spans="2:8" x14ac:dyDescent="0.2">
      <c r="B162">
        <v>2023</v>
      </c>
      <c r="C162">
        <v>13</v>
      </c>
      <c r="D162" t="s">
        <v>41</v>
      </c>
      <c r="E162" t="s">
        <v>43</v>
      </c>
      <c r="F162" s="8">
        <v>121.26</v>
      </c>
      <c r="G162" s="8">
        <v>98.06</v>
      </c>
      <c r="H162" s="8">
        <f>F162+G162</f>
        <v>219.32</v>
      </c>
    </row>
    <row r="163" spans="2:8" x14ac:dyDescent="0.2">
      <c r="B163" s="60">
        <v>2021</v>
      </c>
      <c r="C163">
        <v>7</v>
      </c>
      <c r="D163" s="60" t="s">
        <v>39</v>
      </c>
      <c r="E163" s="60" t="s">
        <v>71</v>
      </c>
      <c r="F163" s="120">
        <v>120.24</v>
      </c>
      <c r="G163" s="120">
        <v>99</v>
      </c>
      <c r="H163" s="8">
        <f>SUM(F163:G163)</f>
        <v>219.24</v>
      </c>
    </row>
    <row r="164" spans="2:8" x14ac:dyDescent="0.2">
      <c r="B164">
        <v>2022</v>
      </c>
      <c r="C164">
        <v>12</v>
      </c>
      <c r="D164" t="s">
        <v>45</v>
      </c>
      <c r="E164" t="s">
        <v>71</v>
      </c>
      <c r="F164" s="8">
        <v>121.02</v>
      </c>
      <c r="G164" s="8">
        <v>97.96</v>
      </c>
      <c r="H164" s="8">
        <f>SUM(F164:G164)</f>
        <v>218.98</v>
      </c>
    </row>
    <row r="165" spans="2:8" x14ac:dyDescent="0.2">
      <c r="B165">
        <v>2022</v>
      </c>
      <c r="C165">
        <v>10</v>
      </c>
      <c r="D165" t="s">
        <v>33</v>
      </c>
      <c r="E165" t="s">
        <v>115</v>
      </c>
      <c r="F165" s="8">
        <v>117.18</v>
      </c>
      <c r="G165" s="8">
        <v>101.48</v>
      </c>
      <c r="H165" s="8">
        <f>SUM(F165:G165)</f>
        <v>218.66000000000003</v>
      </c>
    </row>
    <row r="166" spans="2:8" x14ac:dyDescent="0.2">
      <c r="B166" s="60">
        <v>2021</v>
      </c>
      <c r="C166">
        <v>8</v>
      </c>
      <c r="D166" s="60" t="s">
        <v>68</v>
      </c>
      <c r="E166" s="60" t="s">
        <v>71</v>
      </c>
      <c r="F166" s="120">
        <v>135.16</v>
      </c>
      <c r="G166" s="120">
        <v>83.5</v>
      </c>
      <c r="H166" s="8">
        <f>SUM(F166:G166)</f>
        <v>218.66</v>
      </c>
    </row>
    <row r="167" spans="2:8" x14ac:dyDescent="0.2">
      <c r="B167" s="60">
        <v>2021</v>
      </c>
      <c r="C167">
        <v>3</v>
      </c>
      <c r="D167" s="60" t="s">
        <v>71</v>
      </c>
      <c r="E167" s="60" t="s">
        <v>27</v>
      </c>
      <c r="F167" s="120">
        <v>124.98</v>
      </c>
      <c r="G167" s="120">
        <v>92.94</v>
      </c>
      <c r="H167" s="8">
        <f>SUM(F167:G167)</f>
        <v>217.92000000000002</v>
      </c>
    </row>
    <row r="168" spans="2:8" x14ac:dyDescent="0.2">
      <c r="B168">
        <v>2023</v>
      </c>
      <c r="C168">
        <v>9</v>
      </c>
      <c r="D168" t="s">
        <v>43</v>
      </c>
      <c r="E168" t="s">
        <v>37</v>
      </c>
      <c r="F168" s="8">
        <v>136.1</v>
      </c>
      <c r="G168" s="8">
        <v>81.5</v>
      </c>
      <c r="H168" s="8">
        <f>F168+G168</f>
        <v>217.6</v>
      </c>
    </row>
    <row r="169" spans="2:8" x14ac:dyDescent="0.2">
      <c r="B169">
        <v>2022</v>
      </c>
      <c r="C169">
        <v>1</v>
      </c>
      <c r="D169" t="s">
        <v>130</v>
      </c>
      <c r="E169" t="s">
        <v>33</v>
      </c>
      <c r="F169" s="8">
        <v>122.5</v>
      </c>
      <c r="G169" s="8">
        <v>94.62</v>
      </c>
      <c r="H169" s="8">
        <f t="shared" ref="H169:H174" si="4">SUM(F169:G169)</f>
        <v>217.12</v>
      </c>
    </row>
    <row r="170" spans="2:8" x14ac:dyDescent="0.2">
      <c r="B170" s="60">
        <v>2021</v>
      </c>
      <c r="C170">
        <v>8</v>
      </c>
      <c r="D170" s="60" t="s">
        <v>33</v>
      </c>
      <c r="E170" s="60" t="s">
        <v>142</v>
      </c>
      <c r="F170" s="120">
        <v>111.48</v>
      </c>
      <c r="G170" s="120">
        <v>104.36</v>
      </c>
      <c r="H170" s="8">
        <f t="shared" si="4"/>
        <v>215.84</v>
      </c>
    </row>
    <row r="171" spans="2:8" x14ac:dyDescent="0.2">
      <c r="B171" s="60">
        <v>2021</v>
      </c>
      <c r="C171">
        <v>7</v>
      </c>
      <c r="D171" s="60" t="s">
        <v>31</v>
      </c>
      <c r="E171" s="60" t="s">
        <v>27</v>
      </c>
      <c r="F171" s="120">
        <v>122.26</v>
      </c>
      <c r="G171" s="120">
        <v>93.28</v>
      </c>
      <c r="H171" s="8">
        <f t="shared" si="4"/>
        <v>215.54000000000002</v>
      </c>
    </row>
    <row r="172" spans="2:8" x14ac:dyDescent="0.2">
      <c r="B172">
        <v>2022</v>
      </c>
      <c r="C172">
        <v>1</v>
      </c>
      <c r="D172" t="s">
        <v>115</v>
      </c>
      <c r="E172" t="s">
        <v>116</v>
      </c>
      <c r="F172" s="8">
        <v>137.52000000000001</v>
      </c>
      <c r="G172" s="8">
        <v>77.8</v>
      </c>
      <c r="H172" s="8">
        <f t="shared" si="4"/>
        <v>215.32</v>
      </c>
    </row>
    <row r="173" spans="2:8" x14ac:dyDescent="0.2">
      <c r="B173" s="60">
        <v>2021</v>
      </c>
      <c r="C173">
        <v>13</v>
      </c>
      <c r="D173" s="60" t="s">
        <v>78</v>
      </c>
      <c r="E173" s="60" t="s">
        <v>68</v>
      </c>
      <c r="F173" s="120">
        <v>130.80000000000001</v>
      </c>
      <c r="G173" s="120">
        <v>84.5</v>
      </c>
      <c r="H173" s="8">
        <f t="shared" si="4"/>
        <v>215.3</v>
      </c>
    </row>
    <row r="174" spans="2:8" x14ac:dyDescent="0.2">
      <c r="B174" s="60">
        <v>2021</v>
      </c>
      <c r="C174">
        <v>2</v>
      </c>
      <c r="D174" s="60" t="s">
        <v>31</v>
      </c>
      <c r="E174" s="60" t="s">
        <v>83</v>
      </c>
      <c r="F174" s="120">
        <v>163.80000000000001</v>
      </c>
      <c r="G174" s="120">
        <v>51.38</v>
      </c>
      <c r="H174" s="8">
        <f t="shared" si="4"/>
        <v>215.18</v>
      </c>
    </row>
    <row r="175" spans="2:8" x14ac:dyDescent="0.2">
      <c r="B175">
        <v>2023</v>
      </c>
      <c r="C175">
        <v>11</v>
      </c>
      <c r="D175" t="s">
        <v>31</v>
      </c>
      <c r="E175" t="s">
        <v>25</v>
      </c>
      <c r="F175" s="8">
        <v>141.06</v>
      </c>
      <c r="G175" s="8">
        <v>73.84</v>
      </c>
      <c r="H175" s="8">
        <f>F175+G175</f>
        <v>214.9</v>
      </c>
    </row>
    <row r="176" spans="2:8" x14ac:dyDescent="0.2">
      <c r="B176" s="60">
        <v>2021</v>
      </c>
      <c r="C176">
        <v>6</v>
      </c>
      <c r="D176" s="60" t="s">
        <v>31</v>
      </c>
      <c r="E176" s="60" t="s">
        <v>70</v>
      </c>
      <c r="F176" s="120">
        <v>114.2</v>
      </c>
      <c r="G176" s="120">
        <v>100.1</v>
      </c>
      <c r="H176" s="8">
        <f>SUM(F176:G176)</f>
        <v>214.3</v>
      </c>
    </row>
    <row r="177" spans="2:8" x14ac:dyDescent="0.2">
      <c r="B177">
        <v>2023</v>
      </c>
      <c r="C177">
        <v>16</v>
      </c>
      <c r="D177" t="s">
        <v>29</v>
      </c>
      <c r="E177" t="s">
        <v>25</v>
      </c>
      <c r="F177" s="8">
        <v>124.22</v>
      </c>
      <c r="G177" s="8">
        <v>90.04</v>
      </c>
      <c r="H177" s="8">
        <f>F177+G177</f>
        <v>214.26</v>
      </c>
    </row>
    <row r="178" spans="2:8" x14ac:dyDescent="0.2">
      <c r="B178">
        <v>2023</v>
      </c>
      <c r="C178">
        <v>15</v>
      </c>
      <c r="D178" t="s">
        <v>27</v>
      </c>
      <c r="E178" t="s">
        <v>29</v>
      </c>
      <c r="F178" s="8">
        <v>116.94</v>
      </c>
      <c r="G178" s="8">
        <v>97.06</v>
      </c>
      <c r="H178" s="8">
        <f>F178+G178</f>
        <v>214</v>
      </c>
    </row>
    <row r="179" spans="2:8" x14ac:dyDescent="0.2">
      <c r="B179">
        <v>2023</v>
      </c>
      <c r="C179">
        <v>7</v>
      </c>
      <c r="D179" t="s">
        <v>27</v>
      </c>
      <c r="E179" t="s">
        <v>37</v>
      </c>
      <c r="F179" s="8">
        <v>147.69999999999999</v>
      </c>
      <c r="G179" s="8">
        <v>66.16</v>
      </c>
      <c r="H179" s="8">
        <f>F179+G179</f>
        <v>213.85999999999999</v>
      </c>
    </row>
    <row r="180" spans="2:8" x14ac:dyDescent="0.2">
      <c r="B180">
        <v>2022</v>
      </c>
      <c r="C180">
        <v>12</v>
      </c>
      <c r="D180" t="s">
        <v>25</v>
      </c>
      <c r="E180" t="s">
        <v>27</v>
      </c>
      <c r="F180" s="8">
        <v>112.76</v>
      </c>
      <c r="G180" s="8">
        <v>100.84</v>
      </c>
      <c r="H180" s="8">
        <f>SUM(F180:G180)</f>
        <v>213.60000000000002</v>
      </c>
    </row>
    <row r="181" spans="2:8" x14ac:dyDescent="0.2">
      <c r="B181" s="60">
        <v>2021</v>
      </c>
      <c r="C181">
        <v>10</v>
      </c>
      <c r="D181" s="60" t="s">
        <v>25</v>
      </c>
      <c r="E181" s="60" t="s">
        <v>31</v>
      </c>
      <c r="F181" s="120">
        <v>113.52</v>
      </c>
      <c r="G181" s="120">
        <v>100.08</v>
      </c>
      <c r="H181" s="8">
        <f>SUM(F181:G181)</f>
        <v>213.6</v>
      </c>
    </row>
    <row r="182" spans="2:8" x14ac:dyDescent="0.2">
      <c r="B182">
        <v>2022</v>
      </c>
      <c r="C182">
        <v>9</v>
      </c>
      <c r="D182" t="s">
        <v>33</v>
      </c>
      <c r="E182" t="s">
        <v>116</v>
      </c>
      <c r="F182" s="8">
        <v>110.94</v>
      </c>
      <c r="G182" s="8">
        <v>102.14</v>
      </c>
      <c r="H182" s="8">
        <f>SUM(F182:G182)</f>
        <v>213.07999999999998</v>
      </c>
    </row>
    <row r="183" spans="2:8" x14ac:dyDescent="0.2">
      <c r="B183">
        <v>2022</v>
      </c>
      <c r="C183">
        <v>3</v>
      </c>
      <c r="D183" t="s">
        <v>27</v>
      </c>
      <c r="E183" t="s">
        <v>45</v>
      </c>
      <c r="F183" s="8">
        <v>108.56</v>
      </c>
      <c r="G183" s="8">
        <v>104.4</v>
      </c>
      <c r="H183" s="8">
        <f>SUM(F183:G183)</f>
        <v>212.96</v>
      </c>
    </row>
    <row r="184" spans="2:8" x14ac:dyDescent="0.2">
      <c r="B184">
        <v>2023</v>
      </c>
      <c r="C184">
        <v>11</v>
      </c>
      <c r="D184" t="s">
        <v>37</v>
      </c>
      <c r="E184" t="s">
        <v>41</v>
      </c>
      <c r="F184" s="8">
        <v>122.58</v>
      </c>
      <c r="G184" s="8">
        <v>90.14</v>
      </c>
      <c r="H184" s="8">
        <f>F184+G184</f>
        <v>212.72</v>
      </c>
    </row>
    <row r="185" spans="2:8" x14ac:dyDescent="0.2">
      <c r="B185" s="60">
        <v>2021</v>
      </c>
      <c r="C185">
        <v>11</v>
      </c>
      <c r="D185" s="60" t="s">
        <v>142</v>
      </c>
      <c r="E185" s="60" t="s">
        <v>70</v>
      </c>
      <c r="F185" s="120">
        <v>111.22</v>
      </c>
      <c r="G185" s="120">
        <v>101.48</v>
      </c>
      <c r="H185" s="8">
        <f>SUM(F185:G185)</f>
        <v>212.7</v>
      </c>
    </row>
    <row r="186" spans="2:8" x14ac:dyDescent="0.2">
      <c r="B186">
        <v>2023</v>
      </c>
      <c r="C186">
        <v>13</v>
      </c>
      <c r="D186" t="s">
        <v>39</v>
      </c>
      <c r="E186" t="s">
        <v>27</v>
      </c>
      <c r="F186" s="8">
        <v>114.18</v>
      </c>
      <c r="G186" s="8">
        <v>98.28</v>
      </c>
      <c r="H186" s="8">
        <f>F186+G186</f>
        <v>212.46</v>
      </c>
    </row>
    <row r="187" spans="2:8" x14ac:dyDescent="0.2">
      <c r="B187" s="60">
        <v>2021</v>
      </c>
      <c r="C187">
        <v>10</v>
      </c>
      <c r="D187" s="60" t="s">
        <v>33</v>
      </c>
      <c r="E187" s="60" t="s">
        <v>71</v>
      </c>
      <c r="F187" s="120">
        <v>111.94</v>
      </c>
      <c r="G187" s="120">
        <v>100.52</v>
      </c>
      <c r="H187" s="8">
        <f>SUM(F187:G187)</f>
        <v>212.45999999999998</v>
      </c>
    </row>
    <row r="188" spans="2:8" x14ac:dyDescent="0.2">
      <c r="B188" s="60">
        <v>2021</v>
      </c>
      <c r="C188">
        <v>15</v>
      </c>
      <c r="D188" s="60" t="s">
        <v>78</v>
      </c>
      <c r="E188" s="60" t="s">
        <v>33</v>
      </c>
      <c r="F188" s="120">
        <v>123.66</v>
      </c>
      <c r="G188" s="120">
        <v>88.54</v>
      </c>
      <c r="H188" s="8">
        <f>SUM(F188:G188)</f>
        <v>212.2</v>
      </c>
    </row>
    <row r="189" spans="2:8" x14ac:dyDescent="0.2">
      <c r="B189" s="60">
        <v>2021</v>
      </c>
      <c r="C189">
        <v>4</v>
      </c>
      <c r="D189" s="60" t="s">
        <v>25</v>
      </c>
      <c r="E189" s="60" t="s">
        <v>142</v>
      </c>
      <c r="F189" s="120">
        <v>106.04</v>
      </c>
      <c r="G189" s="120">
        <v>105.72</v>
      </c>
      <c r="H189" s="8">
        <f>SUM(F189:G189)</f>
        <v>211.76</v>
      </c>
    </row>
    <row r="190" spans="2:8" x14ac:dyDescent="0.2">
      <c r="B190" s="60">
        <v>2021</v>
      </c>
      <c r="C190">
        <v>9</v>
      </c>
      <c r="D190" s="60" t="s">
        <v>25</v>
      </c>
      <c r="E190" s="60" t="s">
        <v>33</v>
      </c>
      <c r="F190" s="120">
        <v>123.24</v>
      </c>
      <c r="G190" s="120">
        <v>88.5</v>
      </c>
      <c r="H190" s="8">
        <f>SUM(F190:G190)</f>
        <v>211.74</v>
      </c>
    </row>
    <row r="191" spans="2:8" x14ac:dyDescent="0.2">
      <c r="B191">
        <v>2022</v>
      </c>
      <c r="C191">
        <v>3</v>
      </c>
      <c r="D191" t="s">
        <v>25</v>
      </c>
      <c r="E191" t="s">
        <v>31</v>
      </c>
      <c r="F191" s="8">
        <v>113.3</v>
      </c>
      <c r="G191" s="8">
        <v>97.76</v>
      </c>
      <c r="H191" s="8">
        <f>SUM(F191:G191)</f>
        <v>211.06</v>
      </c>
    </row>
    <row r="192" spans="2:8" x14ac:dyDescent="0.2">
      <c r="B192">
        <v>2023</v>
      </c>
      <c r="C192">
        <v>9</v>
      </c>
      <c r="D192" t="s">
        <v>35</v>
      </c>
      <c r="E192" t="s">
        <v>25</v>
      </c>
      <c r="F192" s="8">
        <v>106.2</v>
      </c>
      <c r="G192" s="8">
        <v>104.68</v>
      </c>
      <c r="H192" s="8">
        <f>F192+G192</f>
        <v>210.88</v>
      </c>
    </row>
    <row r="193" spans="2:8" x14ac:dyDescent="0.2">
      <c r="B193">
        <v>2023</v>
      </c>
      <c r="C193">
        <v>5</v>
      </c>
      <c r="D193" t="s">
        <v>41</v>
      </c>
      <c r="E193" t="s">
        <v>33</v>
      </c>
      <c r="F193" s="8">
        <v>114.96</v>
      </c>
      <c r="G193" s="8">
        <v>95.52</v>
      </c>
      <c r="H193" s="8">
        <f>F193+G193</f>
        <v>210.48</v>
      </c>
    </row>
    <row r="194" spans="2:8" x14ac:dyDescent="0.2">
      <c r="B194">
        <v>2022</v>
      </c>
      <c r="C194">
        <v>2</v>
      </c>
      <c r="D194" t="s">
        <v>33</v>
      </c>
      <c r="E194" t="s">
        <v>27</v>
      </c>
      <c r="F194" s="8">
        <v>108.86</v>
      </c>
      <c r="G194" s="8">
        <v>101.18</v>
      </c>
      <c r="H194" s="8">
        <f>SUM(F194:G194)</f>
        <v>210.04000000000002</v>
      </c>
    </row>
    <row r="195" spans="2:8" x14ac:dyDescent="0.2">
      <c r="B195">
        <v>2023</v>
      </c>
      <c r="C195">
        <v>12</v>
      </c>
      <c r="D195" t="s">
        <v>33</v>
      </c>
      <c r="E195" t="s">
        <v>27</v>
      </c>
      <c r="F195" s="8">
        <v>113.5</v>
      </c>
      <c r="G195" s="8">
        <v>95.9</v>
      </c>
      <c r="H195" s="8">
        <f>F195+G195</f>
        <v>209.4</v>
      </c>
    </row>
    <row r="196" spans="2:8" x14ac:dyDescent="0.2">
      <c r="B196">
        <v>2022</v>
      </c>
      <c r="C196">
        <v>11</v>
      </c>
      <c r="D196" t="s">
        <v>25</v>
      </c>
      <c r="E196" t="s">
        <v>130</v>
      </c>
      <c r="F196" s="8">
        <v>109.7</v>
      </c>
      <c r="G196" s="8">
        <v>99.62</v>
      </c>
      <c r="H196" s="8">
        <f t="shared" ref="H196:H202" si="5">SUM(F196:G196)</f>
        <v>209.32</v>
      </c>
    </row>
    <row r="197" spans="2:8" x14ac:dyDescent="0.2">
      <c r="B197" s="60">
        <v>2021</v>
      </c>
      <c r="C197">
        <v>11</v>
      </c>
      <c r="D197" s="60" t="s">
        <v>127</v>
      </c>
      <c r="E197" s="60" t="s">
        <v>27</v>
      </c>
      <c r="F197" s="120">
        <v>124.98</v>
      </c>
      <c r="G197" s="120">
        <v>83.8</v>
      </c>
      <c r="H197" s="8">
        <f t="shared" si="5"/>
        <v>208.78</v>
      </c>
    </row>
    <row r="198" spans="2:8" x14ac:dyDescent="0.2">
      <c r="B198">
        <v>2022</v>
      </c>
      <c r="C198">
        <v>8</v>
      </c>
      <c r="D198" t="s">
        <v>92</v>
      </c>
      <c r="E198" t="s">
        <v>115</v>
      </c>
      <c r="F198" s="8">
        <v>110.58</v>
      </c>
      <c r="G198" s="8">
        <v>98.12</v>
      </c>
      <c r="H198" s="8">
        <f t="shared" si="5"/>
        <v>208.7</v>
      </c>
    </row>
    <row r="199" spans="2:8" x14ac:dyDescent="0.2">
      <c r="B199" s="60">
        <v>2021</v>
      </c>
      <c r="C199">
        <v>3</v>
      </c>
      <c r="D199" s="60" t="s">
        <v>68</v>
      </c>
      <c r="E199" s="60" t="s">
        <v>70</v>
      </c>
      <c r="F199" s="120">
        <v>117.82</v>
      </c>
      <c r="G199" s="120">
        <v>90.64</v>
      </c>
      <c r="H199" s="8">
        <f t="shared" si="5"/>
        <v>208.45999999999998</v>
      </c>
    </row>
    <row r="200" spans="2:8" x14ac:dyDescent="0.2">
      <c r="B200" s="60">
        <v>2021</v>
      </c>
      <c r="C200">
        <v>14</v>
      </c>
      <c r="D200" s="60" t="s">
        <v>25</v>
      </c>
      <c r="E200" s="60" t="s">
        <v>127</v>
      </c>
      <c r="F200" s="120">
        <v>125.38</v>
      </c>
      <c r="G200" s="120">
        <v>82.6</v>
      </c>
      <c r="H200" s="8">
        <f t="shared" si="5"/>
        <v>207.98</v>
      </c>
    </row>
    <row r="201" spans="2:8" x14ac:dyDescent="0.2">
      <c r="B201">
        <v>2022</v>
      </c>
      <c r="C201">
        <v>2</v>
      </c>
      <c r="D201" t="s">
        <v>31</v>
      </c>
      <c r="E201" t="s">
        <v>92</v>
      </c>
      <c r="F201" s="8">
        <v>135.88</v>
      </c>
      <c r="G201" s="8">
        <v>71.739999999999995</v>
      </c>
      <c r="H201" s="8">
        <f t="shared" si="5"/>
        <v>207.62</v>
      </c>
    </row>
    <row r="202" spans="2:8" x14ac:dyDescent="0.2">
      <c r="B202" s="60">
        <v>2021</v>
      </c>
      <c r="C202">
        <v>2</v>
      </c>
      <c r="D202" s="60" t="s">
        <v>78</v>
      </c>
      <c r="E202" s="60" t="s">
        <v>68</v>
      </c>
      <c r="F202" s="120">
        <v>108.22</v>
      </c>
      <c r="G202" s="120">
        <v>99.26</v>
      </c>
      <c r="H202" s="8">
        <f t="shared" si="5"/>
        <v>207.48000000000002</v>
      </c>
    </row>
    <row r="203" spans="2:8" x14ac:dyDescent="0.2">
      <c r="B203">
        <v>2023</v>
      </c>
      <c r="C203">
        <v>12</v>
      </c>
      <c r="D203" t="s">
        <v>41</v>
      </c>
      <c r="E203" t="s">
        <v>35</v>
      </c>
      <c r="F203" s="8">
        <v>117.18</v>
      </c>
      <c r="G203" s="8">
        <v>90.18</v>
      </c>
      <c r="H203" s="8">
        <f>F203+G203</f>
        <v>207.36</v>
      </c>
    </row>
    <row r="204" spans="2:8" x14ac:dyDescent="0.2">
      <c r="B204">
        <v>2023</v>
      </c>
      <c r="C204">
        <v>1</v>
      </c>
      <c r="D204" t="s">
        <v>23</v>
      </c>
      <c r="E204" t="s">
        <v>25</v>
      </c>
      <c r="F204" s="8">
        <v>115.34</v>
      </c>
      <c r="G204" s="8">
        <v>91.8</v>
      </c>
      <c r="H204" s="8">
        <f>F204+G204</f>
        <v>207.14</v>
      </c>
    </row>
    <row r="205" spans="2:8" x14ac:dyDescent="0.2">
      <c r="B205">
        <v>2022</v>
      </c>
      <c r="C205">
        <v>8</v>
      </c>
      <c r="D205" t="s">
        <v>27</v>
      </c>
      <c r="E205" t="s">
        <v>78</v>
      </c>
      <c r="F205" s="8">
        <v>127.18</v>
      </c>
      <c r="G205" s="8">
        <v>79.64</v>
      </c>
      <c r="H205" s="8">
        <f>SUM(F205:G205)</f>
        <v>206.82</v>
      </c>
    </row>
    <row r="206" spans="2:8" x14ac:dyDescent="0.2">
      <c r="B206">
        <v>2023</v>
      </c>
      <c r="C206">
        <v>14</v>
      </c>
      <c r="D206" t="s">
        <v>37</v>
      </c>
      <c r="E206" t="s">
        <v>33</v>
      </c>
      <c r="F206" s="8">
        <v>104.52</v>
      </c>
      <c r="G206" s="8">
        <v>101.5</v>
      </c>
      <c r="H206" s="8">
        <f>F206+G206</f>
        <v>206.01999999999998</v>
      </c>
    </row>
    <row r="207" spans="2:8" x14ac:dyDescent="0.2">
      <c r="B207" s="60">
        <v>2021</v>
      </c>
      <c r="C207">
        <v>2</v>
      </c>
      <c r="D207" s="60" t="s">
        <v>25</v>
      </c>
      <c r="E207" s="60" t="s">
        <v>27</v>
      </c>
      <c r="F207" s="120">
        <v>104.94</v>
      </c>
      <c r="G207" s="120">
        <v>99.98</v>
      </c>
      <c r="H207" s="8">
        <f>SUM(F207:G207)</f>
        <v>204.92000000000002</v>
      </c>
    </row>
    <row r="208" spans="2:8" x14ac:dyDescent="0.2">
      <c r="B208">
        <v>2022</v>
      </c>
      <c r="C208">
        <v>3</v>
      </c>
      <c r="D208" t="s">
        <v>33</v>
      </c>
      <c r="E208" t="s">
        <v>23</v>
      </c>
      <c r="F208" s="8">
        <v>121.1</v>
      </c>
      <c r="G208" s="8">
        <v>83.38</v>
      </c>
      <c r="H208" s="8">
        <f>SUM(F208:G208)</f>
        <v>204.48</v>
      </c>
    </row>
    <row r="209" spans="2:8" x14ac:dyDescent="0.2">
      <c r="B209">
        <v>2023</v>
      </c>
      <c r="C209">
        <v>13</v>
      </c>
      <c r="D209" t="s">
        <v>35</v>
      </c>
      <c r="E209" t="s">
        <v>31</v>
      </c>
      <c r="F209" s="8">
        <v>112.24</v>
      </c>
      <c r="G209" s="8">
        <v>92.22</v>
      </c>
      <c r="H209" s="8">
        <f>F209+G209</f>
        <v>204.45999999999998</v>
      </c>
    </row>
    <row r="210" spans="2:8" x14ac:dyDescent="0.2">
      <c r="B210">
        <v>2023</v>
      </c>
      <c r="C210">
        <v>11</v>
      </c>
      <c r="D210" t="s">
        <v>33</v>
      </c>
      <c r="E210" t="s">
        <v>29</v>
      </c>
      <c r="F210" s="8">
        <v>112.3</v>
      </c>
      <c r="G210" s="8">
        <v>91.66</v>
      </c>
      <c r="H210" s="8">
        <f>F210+G210</f>
        <v>203.95999999999998</v>
      </c>
    </row>
    <row r="211" spans="2:8" x14ac:dyDescent="0.2">
      <c r="B211">
        <v>2023</v>
      </c>
      <c r="C211">
        <v>6</v>
      </c>
      <c r="D211" t="s">
        <v>45</v>
      </c>
      <c r="E211" t="s">
        <v>35</v>
      </c>
      <c r="F211" s="8">
        <v>107.58</v>
      </c>
      <c r="G211" s="8">
        <v>96.02</v>
      </c>
      <c r="H211" s="8">
        <f>F211+G211</f>
        <v>203.6</v>
      </c>
    </row>
    <row r="212" spans="2:8" x14ac:dyDescent="0.2">
      <c r="B212" s="60">
        <v>2021</v>
      </c>
      <c r="C212">
        <v>5</v>
      </c>
      <c r="D212" s="60" t="s">
        <v>83</v>
      </c>
      <c r="E212" s="60" t="s">
        <v>27</v>
      </c>
      <c r="F212" s="120">
        <v>145.08000000000001</v>
      </c>
      <c r="G212" s="120">
        <v>58.28</v>
      </c>
      <c r="H212" s="8">
        <f>SUM(F212:G212)</f>
        <v>203.36</v>
      </c>
    </row>
    <row r="213" spans="2:8" x14ac:dyDescent="0.2">
      <c r="B213">
        <v>2023</v>
      </c>
      <c r="C213">
        <v>1</v>
      </c>
      <c r="D213" t="s">
        <v>35</v>
      </c>
      <c r="E213" t="s">
        <v>41</v>
      </c>
      <c r="F213" s="8">
        <v>123.86</v>
      </c>
      <c r="G213" s="8">
        <v>79.08</v>
      </c>
      <c r="H213" s="8">
        <f>F213+G213</f>
        <v>202.94</v>
      </c>
    </row>
    <row r="214" spans="2:8" x14ac:dyDescent="0.2">
      <c r="B214" s="60">
        <v>2021</v>
      </c>
      <c r="C214">
        <v>8</v>
      </c>
      <c r="D214" s="60" t="s">
        <v>39</v>
      </c>
      <c r="E214" s="60" t="s">
        <v>70</v>
      </c>
      <c r="F214" s="120">
        <v>113.9</v>
      </c>
      <c r="G214" s="120">
        <v>88.32</v>
      </c>
      <c r="H214" s="8">
        <f>SUM(F214:G214)</f>
        <v>202.22</v>
      </c>
    </row>
    <row r="215" spans="2:8" x14ac:dyDescent="0.2">
      <c r="B215">
        <v>2022</v>
      </c>
      <c r="C215">
        <v>10</v>
      </c>
      <c r="D215" t="s">
        <v>92</v>
      </c>
      <c r="E215" t="s">
        <v>130</v>
      </c>
      <c r="F215" s="8">
        <v>107.06</v>
      </c>
      <c r="G215" s="8">
        <v>95.14</v>
      </c>
      <c r="H215" s="8">
        <f>SUM(F215:G215)</f>
        <v>202.2</v>
      </c>
    </row>
    <row r="216" spans="2:8" x14ac:dyDescent="0.2">
      <c r="B216">
        <v>2023</v>
      </c>
      <c r="C216">
        <v>3</v>
      </c>
      <c r="D216" t="s">
        <v>41</v>
      </c>
      <c r="E216" t="s">
        <v>31</v>
      </c>
      <c r="F216" s="8">
        <v>115.14</v>
      </c>
      <c r="G216" s="8">
        <v>86.56</v>
      </c>
      <c r="H216" s="8">
        <f>F216+G216</f>
        <v>201.7</v>
      </c>
    </row>
    <row r="217" spans="2:8" x14ac:dyDescent="0.2">
      <c r="B217">
        <v>2023</v>
      </c>
      <c r="C217">
        <v>10</v>
      </c>
      <c r="D217" t="s">
        <v>27</v>
      </c>
      <c r="E217" t="s">
        <v>31</v>
      </c>
      <c r="F217" s="8">
        <v>116.52</v>
      </c>
      <c r="G217" s="8">
        <v>85.1</v>
      </c>
      <c r="H217" s="8">
        <f>F217+G217</f>
        <v>201.62</v>
      </c>
    </row>
    <row r="218" spans="2:8" x14ac:dyDescent="0.2">
      <c r="B218" s="60">
        <v>2021</v>
      </c>
      <c r="C218">
        <v>3</v>
      </c>
      <c r="D218" s="60" t="s">
        <v>127</v>
      </c>
      <c r="E218" s="60" t="s">
        <v>25</v>
      </c>
      <c r="F218" s="120">
        <v>113.44</v>
      </c>
      <c r="G218" s="120">
        <v>87.78</v>
      </c>
      <c r="H218" s="8">
        <f t="shared" ref="H218:H226" si="6">SUM(F218:G218)</f>
        <v>201.22</v>
      </c>
    </row>
    <row r="219" spans="2:8" x14ac:dyDescent="0.2">
      <c r="B219">
        <v>2022</v>
      </c>
      <c r="C219">
        <v>5</v>
      </c>
      <c r="D219" t="s">
        <v>31</v>
      </c>
      <c r="E219" t="s">
        <v>45</v>
      </c>
      <c r="F219" s="8">
        <v>126.8</v>
      </c>
      <c r="G219" s="8">
        <v>73.86</v>
      </c>
      <c r="H219" s="8">
        <f t="shared" si="6"/>
        <v>200.66</v>
      </c>
    </row>
    <row r="220" spans="2:8" x14ac:dyDescent="0.2">
      <c r="B220" s="60">
        <v>2021</v>
      </c>
      <c r="C220">
        <v>9</v>
      </c>
      <c r="D220" s="60" t="s">
        <v>39</v>
      </c>
      <c r="E220" s="60" t="s">
        <v>68</v>
      </c>
      <c r="F220" s="120">
        <v>102.44</v>
      </c>
      <c r="G220" s="120">
        <v>97.86</v>
      </c>
      <c r="H220" s="8">
        <f t="shared" si="6"/>
        <v>200.3</v>
      </c>
    </row>
    <row r="221" spans="2:8" x14ac:dyDescent="0.2">
      <c r="B221">
        <v>2022</v>
      </c>
      <c r="C221">
        <v>7</v>
      </c>
      <c r="D221" t="s">
        <v>33</v>
      </c>
      <c r="E221" t="s">
        <v>78</v>
      </c>
      <c r="F221" s="8">
        <v>114.94</v>
      </c>
      <c r="G221" s="8">
        <v>85.32</v>
      </c>
      <c r="H221" s="8">
        <f t="shared" si="6"/>
        <v>200.26</v>
      </c>
    </row>
    <row r="222" spans="2:8" x14ac:dyDescent="0.2">
      <c r="B222">
        <v>2022</v>
      </c>
      <c r="C222">
        <v>6</v>
      </c>
      <c r="D222" t="s">
        <v>130</v>
      </c>
      <c r="E222" t="s">
        <v>78</v>
      </c>
      <c r="F222" s="8">
        <v>118.32</v>
      </c>
      <c r="G222" s="8">
        <v>81.72</v>
      </c>
      <c r="H222" s="8">
        <f t="shared" si="6"/>
        <v>200.04</v>
      </c>
    </row>
    <row r="223" spans="2:8" x14ac:dyDescent="0.2">
      <c r="B223">
        <v>2022</v>
      </c>
      <c r="C223">
        <v>16</v>
      </c>
      <c r="D223" t="s">
        <v>45</v>
      </c>
      <c r="E223" t="s">
        <v>130</v>
      </c>
      <c r="F223" s="8">
        <v>105.58</v>
      </c>
      <c r="G223" s="8">
        <v>94.26</v>
      </c>
      <c r="H223" s="8">
        <f t="shared" si="6"/>
        <v>199.84</v>
      </c>
    </row>
    <row r="224" spans="2:8" x14ac:dyDescent="0.2">
      <c r="B224" s="60">
        <v>2021</v>
      </c>
      <c r="C224">
        <v>9</v>
      </c>
      <c r="D224" s="60" t="s">
        <v>127</v>
      </c>
      <c r="E224" s="60" t="s">
        <v>78</v>
      </c>
      <c r="F224" s="120">
        <v>132.94</v>
      </c>
      <c r="G224" s="120">
        <v>66.56</v>
      </c>
      <c r="H224" s="8">
        <f t="shared" si="6"/>
        <v>199.5</v>
      </c>
    </row>
    <row r="225" spans="2:8" x14ac:dyDescent="0.2">
      <c r="B225" s="60">
        <v>2021</v>
      </c>
      <c r="C225">
        <v>7</v>
      </c>
      <c r="D225" s="60" t="s">
        <v>70</v>
      </c>
      <c r="E225" s="60" t="s">
        <v>78</v>
      </c>
      <c r="F225" s="120">
        <v>105.14</v>
      </c>
      <c r="G225" s="120">
        <v>93.66</v>
      </c>
      <c r="H225" s="8">
        <f t="shared" si="6"/>
        <v>198.8</v>
      </c>
    </row>
    <row r="226" spans="2:8" x14ac:dyDescent="0.2">
      <c r="B226">
        <v>2022</v>
      </c>
      <c r="C226">
        <v>14</v>
      </c>
      <c r="D226" t="s">
        <v>115</v>
      </c>
      <c r="E226" t="s">
        <v>71</v>
      </c>
      <c r="F226" s="8">
        <v>129.86000000000001</v>
      </c>
      <c r="G226" s="8">
        <v>68.8</v>
      </c>
      <c r="H226" s="8">
        <f t="shared" si="6"/>
        <v>198.66000000000003</v>
      </c>
    </row>
    <row r="227" spans="2:8" x14ac:dyDescent="0.2">
      <c r="B227">
        <v>2023</v>
      </c>
      <c r="C227">
        <v>15</v>
      </c>
      <c r="D227" t="s">
        <v>43</v>
      </c>
      <c r="E227" t="s">
        <v>31</v>
      </c>
      <c r="F227" s="8">
        <v>126.06</v>
      </c>
      <c r="G227" s="8">
        <v>72.56</v>
      </c>
      <c r="H227" s="8">
        <f>F227+G227</f>
        <v>198.62</v>
      </c>
    </row>
    <row r="228" spans="2:8" x14ac:dyDescent="0.2">
      <c r="B228">
        <v>2023</v>
      </c>
      <c r="C228">
        <v>11</v>
      </c>
      <c r="D228" t="s">
        <v>35</v>
      </c>
      <c r="E228" t="s">
        <v>43</v>
      </c>
      <c r="F228" s="8">
        <v>109.86</v>
      </c>
      <c r="G228" s="8">
        <v>88.74</v>
      </c>
      <c r="H228" s="8">
        <f>F228+G228</f>
        <v>198.6</v>
      </c>
    </row>
    <row r="229" spans="2:8" x14ac:dyDescent="0.2">
      <c r="B229">
        <v>2023</v>
      </c>
      <c r="C229">
        <v>6</v>
      </c>
      <c r="D229" t="s">
        <v>41</v>
      </c>
      <c r="E229" t="s">
        <v>39</v>
      </c>
      <c r="F229" s="8">
        <v>117.02</v>
      </c>
      <c r="G229" s="8">
        <v>81.540000000000006</v>
      </c>
      <c r="H229" s="8">
        <f>F229+G229</f>
        <v>198.56</v>
      </c>
    </row>
    <row r="230" spans="2:8" x14ac:dyDescent="0.2">
      <c r="B230">
        <v>2023</v>
      </c>
      <c r="C230">
        <v>14</v>
      </c>
      <c r="D230" t="s">
        <v>43</v>
      </c>
      <c r="E230" t="s">
        <v>29</v>
      </c>
      <c r="F230" s="8">
        <v>100.44</v>
      </c>
      <c r="G230" s="8">
        <v>97.74</v>
      </c>
      <c r="H230" s="8">
        <f>F230+G230</f>
        <v>198.18</v>
      </c>
    </row>
    <row r="231" spans="2:8" x14ac:dyDescent="0.2">
      <c r="B231">
        <v>2022</v>
      </c>
      <c r="C231">
        <v>3</v>
      </c>
      <c r="D231" t="s">
        <v>115</v>
      </c>
      <c r="E231" t="s">
        <v>71</v>
      </c>
      <c r="F231" s="8">
        <v>107.82</v>
      </c>
      <c r="G231" s="8">
        <v>89.74</v>
      </c>
      <c r="H231" s="8">
        <f>SUM(F231:G231)</f>
        <v>197.56</v>
      </c>
    </row>
    <row r="232" spans="2:8" x14ac:dyDescent="0.2">
      <c r="B232" s="60">
        <v>2021</v>
      </c>
      <c r="C232">
        <v>11</v>
      </c>
      <c r="D232" s="60" t="s">
        <v>71</v>
      </c>
      <c r="E232" s="60" t="s">
        <v>31</v>
      </c>
      <c r="F232" s="120">
        <v>105.02</v>
      </c>
      <c r="G232" s="120">
        <v>92.1</v>
      </c>
      <c r="H232" s="8">
        <f>SUM(F232:G232)</f>
        <v>197.12</v>
      </c>
    </row>
    <row r="233" spans="2:8" x14ac:dyDescent="0.2">
      <c r="B233" s="60">
        <v>2021</v>
      </c>
      <c r="C233">
        <v>10</v>
      </c>
      <c r="D233" s="60" t="s">
        <v>39</v>
      </c>
      <c r="E233" s="60" t="s">
        <v>27</v>
      </c>
      <c r="F233" s="120">
        <v>110.54</v>
      </c>
      <c r="G233" s="120">
        <v>86.44</v>
      </c>
      <c r="H233" s="8">
        <f>SUM(F233:G233)</f>
        <v>196.98000000000002</v>
      </c>
    </row>
    <row r="234" spans="2:8" x14ac:dyDescent="0.2">
      <c r="B234">
        <v>2022</v>
      </c>
      <c r="C234">
        <v>10</v>
      </c>
      <c r="D234" t="s">
        <v>78</v>
      </c>
      <c r="E234" t="s">
        <v>23</v>
      </c>
      <c r="F234" s="8">
        <v>100.14</v>
      </c>
      <c r="G234" s="8">
        <v>96.54</v>
      </c>
      <c r="H234" s="8">
        <f>SUM(F234:G234)</f>
        <v>196.68</v>
      </c>
    </row>
    <row r="235" spans="2:8" x14ac:dyDescent="0.2">
      <c r="B235" s="60">
        <v>2021</v>
      </c>
      <c r="C235">
        <v>13</v>
      </c>
      <c r="D235" s="60" t="s">
        <v>33</v>
      </c>
      <c r="E235" s="60" t="s">
        <v>39</v>
      </c>
      <c r="F235" s="120">
        <v>118.04</v>
      </c>
      <c r="G235" s="120">
        <v>78.16</v>
      </c>
      <c r="H235" s="8">
        <f>SUM(F235:G235)</f>
        <v>196.2</v>
      </c>
    </row>
    <row r="236" spans="2:8" x14ac:dyDescent="0.2">
      <c r="B236">
        <v>2023</v>
      </c>
      <c r="C236">
        <v>9</v>
      </c>
      <c r="D236" t="s">
        <v>33</v>
      </c>
      <c r="E236" t="s">
        <v>39</v>
      </c>
      <c r="F236" s="8">
        <v>123.72</v>
      </c>
      <c r="G236" s="8">
        <v>72.22</v>
      </c>
      <c r="H236" s="8">
        <f>F236+G236</f>
        <v>195.94</v>
      </c>
    </row>
    <row r="237" spans="2:8" x14ac:dyDescent="0.2">
      <c r="B237">
        <v>2023</v>
      </c>
      <c r="C237">
        <v>6</v>
      </c>
      <c r="D237" t="s">
        <v>29</v>
      </c>
      <c r="E237" t="s">
        <v>37</v>
      </c>
      <c r="F237" s="8">
        <v>103</v>
      </c>
      <c r="G237" s="8">
        <v>92.84</v>
      </c>
      <c r="H237" s="8">
        <f>F237+G237</f>
        <v>195.84</v>
      </c>
    </row>
    <row r="238" spans="2:8" x14ac:dyDescent="0.2">
      <c r="B238">
        <v>2022</v>
      </c>
      <c r="C238">
        <v>14</v>
      </c>
      <c r="D238" t="s">
        <v>92</v>
      </c>
      <c r="E238" t="s">
        <v>78</v>
      </c>
      <c r="F238" s="8">
        <v>112.58</v>
      </c>
      <c r="G238" s="8">
        <v>82.38</v>
      </c>
      <c r="H238" s="8">
        <f t="shared" ref="H238:H244" si="7">SUM(F238:G238)</f>
        <v>194.95999999999998</v>
      </c>
    </row>
    <row r="239" spans="2:8" x14ac:dyDescent="0.2">
      <c r="B239">
        <v>2022</v>
      </c>
      <c r="C239">
        <v>4</v>
      </c>
      <c r="D239" t="s">
        <v>78</v>
      </c>
      <c r="E239" t="s">
        <v>71</v>
      </c>
      <c r="F239" s="8">
        <v>130.1</v>
      </c>
      <c r="G239" s="8">
        <v>64.599999999999994</v>
      </c>
      <c r="H239" s="8">
        <f t="shared" si="7"/>
        <v>194.7</v>
      </c>
    </row>
    <row r="240" spans="2:8" x14ac:dyDescent="0.2">
      <c r="B240" s="60">
        <v>2021</v>
      </c>
      <c r="C240">
        <v>4</v>
      </c>
      <c r="D240" s="60" t="s">
        <v>83</v>
      </c>
      <c r="E240" s="60" t="s">
        <v>70</v>
      </c>
      <c r="F240" s="120">
        <v>105.62</v>
      </c>
      <c r="G240" s="120">
        <v>87.88</v>
      </c>
      <c r="H240" s="8">
        <f t="shared" si="7"/>
        <v>193.5</v>
      </c>
    </row>
    <row r="241" spans="2:8" x14ac:dyDescent="0.2">
      <c r="B241" s="60">
        <v>2021</v>
      </c>
      <c r="C241">
        <v>1</v>
      </c>
      <c r="D241" s="60" t="s">
        <v>78</v>
      </c>
      <c r="E241" s="60" t="s">
        <v>71</v>
      </c>
      <c r="F241" s="120">
        <v>101.64</v>
      </c>
      <c r="G241" s="120">
        <v>91.62</v>
      </c>
      <c r="H241" s="8">
        <f t="shared" si="7"/>
        <v>193.26</v>
      </c>
    </row>
    <row r="242" spans="2:8" x14ac:dyDescent="0.2">
      <c r="B242">
        <v>2022</v>
      </c>
      <c r="C242">
        <v>11</v>
      </c>
      <c r="D242" t="s">
        <v>92</v>
      </c>
      <c r="E242" t="s">
        <v>27</v>
      </c>
      <c r="F242" s="8">
        <v>111.28</v>
      </c>
      <c r="G242" s="8">
        <v>81.66</v>
      </c>
      <c r="H242" s="8">
        <f t="shared" si="7"/>
        <v>192.94</v>
      </c>
    </row>
    <row r="243" spans="2:8" x14ac:dyDescent="0.2">
      <c r="B243" s="60">
        <v>2021</v>
      </c>
      <c r="C243">
        <v>12</v>
      </c>
      <c r="D243" s="60" t="s">
        <v>127</v>
      </c>
      <c r="E243" s="60" t="s">
        <v>39</v>
      </c>
      <c r="F243" s="120">
        <v>107.52</v>
      </c>
      <c r="G243" s="120">
        <v>84.78</v>
      </c>
      <c r="H243" s="8">
        <f t="shared" si="7"/>
        <v>192.3</v>
      </c>
    </row>
    <row r="244" spans="2:8" x14ac:dyDescent="0.2">
      <c r="B244" s="60">
        <v>2021</v>
      </c>
      <c r="C244">
        <v>7</v>
      </c>
      <c r="D244" s="60" t="s">
        <v>68</v>
      </c>
      <c r="E244" s="60" t="s">
        <v>25</v>
      </c>
      <c r="F244" s="120">
        <v>129.54</v>
      </c>
      <c r="G244" s="120">
        <v>62.48</v>
      </c>
      <c r="H244" s="8">
        <f t="shared" si="7"/>
        <v>192.01999999999998</v>
      </c>
    </row>
    <row r="245" spans="2:8" x14ac:dyDescent="0.2">
      <c r="B245">
        <v>2023</v>
      </c>
      <c r="C245">
        <v>2</v>
      </c>
      <c r="D245" t="s">
        <v>27</v>
      </c>
      <c r="E245" t="s">
        <v>39</v>
      </c>
      <c r="F245" s="8">
        <v>103.74</v>
      </c>
      <c r="G245" s="8">
        <v>87.14</v>
      </c>
      <c r="H245" s="8">
        <f>F245+G245</f>
        <v>190.88</v>
      </c>
    </row>
    <row r="246" spans="2:8" x14ac:dyDescent="0.2">
      <c r="B246" s="60">
        <v>2021</v>
      </c>
      <c r="C246">
        <v>15</v>
      </c>
      <c r="D246" s="60" t="s">
        <v>31</v>
      </c>
      <c r="E246" s="60" t="s">
        <v>39</v>
      </c>
      <c r="F246" s="120">
        <v>106.12</v>
      </c>
      <c r="G246" s="120">
        <v>84.4</v>
      </c>
      <c r="H246" s="8">
        <f>SUM(F246:G246)</f>
        <v>190.52</v>
      </c>
    </row>
    <row r="247" spans="2:8" x14ac:dyDescent="0.2">
      <c r="B247">
        <v>2022</v>
      </c>
      <c r="C247">
        <v>7</v>
      </c>
      <c r="D247" t="s">
        <v>45</v>
      </c>
      <c r="E247" t="s">
        <v>25</v>
      </c>
      <c r="F247" s="8">
        <v>102.8</v>
      </c>
      <c r="G247" s="8">
        <v>87.12</v>
      </c>
      <c r="H247" s="8">
        <f>SUM(F247:G247)</f>
        <v>189.92000000000002</v>
      </c>
    </row>
    <row r="248" spans="2:8" x14ac:dyDescent="0.2">
      <c r="B248">
        <v>2023</v>
      </c>
      <c r="C248">
        <v>4</v>
      </c>
      <c r="D248" t="s">
        <v>31</v>
      </c>
      <c r="E248" t="s">
        <v>43</v>
      </c>
      <c r="F248" s="8">
        <v>121.46</v>
      </c>
      <c r="G248" s="8">
        <v>68.36</v>
      </c>
      <c r="H248" s="8">
        <f>F248+G248</f>
        <v>189.82</v>
      </c>
    </row>
    <row r="249" spans="2:8" x14ac:dyDescent="0.2">
      <c r="B249">
        <v>2023</v>
      </c>
      <c r="C249">
        <v>14</v>
      </c>
      <c r="D249" t="s">
        <v>39</v>
      </c>
      <c r="E249" t="s">
        <v>25</v>
      </c>
      <c r="F249" s="8">
        <v>106.42</v>
      </c>
      <c r="G249" s="8">
        <v>83.38</v>
      </c>
      <c r="H249" s="8">
        <f>F249+G249</f>
        <v>189.8</v>
      </c>
    </row>
    <row r="250" spans="2:8" x14ac:dyDescent="0.2">
      <c r="B250" s="60">
        <v>2021</v>
      </c>
      <c r="C250">
        <v>8</v>
      </c>
      <c r="D250" s="60" t="s">
        <v>25</v>
      </c>
      <c r="E250" s="60" t="s">
        <v>83</v>
      </c>
      <c r="F250" s="120">
        <v>94.9</v>
      </c>
      <c r="G250" s="120">
        <v>94.48</v>
      </c>
      <c r="H250" s="8">
        <f>SUM(F250:G250)</f>
        <v>189.38</v>
      </c>
    </row>
    <row r="251" spans="2:8" x14ac:dyDescent="0.2">
      <c r="B251">
        <v>2022</v>
      </c>
      <c r="C251">
        <v>5</v>
      </c>
      <c r="D251" t="s">
        <v>71</v>
      </c>
      <c r="E251" t="s">
        <v>130</v>
      </c>
      <c r="F251" s="8">
        <v>102.14</v>
      </c>
      <c r="G251" s="8">
        <v>87.06</v>
      </c>
      <c r="H251" s="8">
        <f>SUM(F251:G251)</f>
        <v>189.2</v>
      </c>
    </row>
    <row r="252" spans="2:8" x14ac:dyDescent="0.2">
      <c r="B252">
        <v>2023</v>
      </c>
      <c r="C252">
        <v>5</v>
      </c>
      <c r="D252" t="s">
        <v>39</v>
      </c>
      <c r="E252" t="s">
        <v>35</v>
      </c>
      <c r="F252" s="8">
        <v>115.58</v>
      </c>
      <c r="G252" s="8">
        <v>73.239999999999995</v>
      </c>
      <c r="H252" s="8">
        <f>F252+G252</f>
        <v>188.82</v>
      </c>
    </row>
    <row r="253" spans="2:8" x14ac:dyDescent="0.2">
      <c r="B253">
        <v>2022</v>
      </c>
      <c r="C253">
        <v>10</v>
      </c>
      <c r="D253" t="s">
        <v>31</v>
      </c>
      <c r="E253" t="s">
        <v>27</v>
      </c>
      <c r="F253" s="8">
        <v>104.1</v>
      </c>
      <c r="G253" s="8">
        <v>84.62</v>
      </c>
      <c r="H253" s="8">
        <f>SUM(F253:G253)</f>
        <v>188.72</v>
      </c>
    </row>
    <row r="254" spans="2:8" x14ac:dyDescent="0.2">
      <c r="B254">
        <v>2022</v>
      </c>
      <c r="C254">
        <v>3</v>
      </c>
      <c r="D254" t="s">
        <v>116</v>
      </c>
      <c r="E254" t="s">
        <v>130</v>
      </c>
      <c r="F254" s="8">
        <v>113.94</v>
      </c>
      <c r="G254" s="8">
        <v>74.459999999999994</v>
      </c>
      <c r="H254" s="8">
        <f>SUM(F254:G254)</f>
        <v>188.39999999999998</v>
      </c>
    </row>
    <row r="255" spans="2:8" x14ac:dyDescent="0.2">
      <c r="B255">
        <v>2023</v>
      </c>
      <c r="C255">
        <v>1</v>
      </c>
      <c r="D255" t="s">
        <v>29</v>
      </c>
      <c r="E255" t="s">
        <v>39</v>
      </c>
      <c r="F255" s="8">
        <v>94.02</v>
      </c>
      <c r="G255" s="8">
        <v>93.9</v>
      </c>
      <c r="H255" s="8">
        <f>F255+G255</f>
        <v>187.92000000000002</v>
      </c>
    </row>
    <row r="256" spans="2:8" x14ac:dyDescent="0.2">
      <c r="B256">
        <v>2023</v>
      </c>
      <c r="C256">
        <v>2</v>
      </c>
      <c r="D256" t="s">
        <v>23</v>
      </c>
      <c r="E256" t="s">
        <v>37</v>
      </c>
      <c r="F256" s="8">
        <v>94.76</v>
      </c>
      <c r="G256" s="8">
        <v>92.9</v>
      </c>
      <c r="H256" s="8">
        <f>F256+G256</f>
        <v>187.66000000000003</v>
      </c>
    </row>
    <row r="257" spans="2:8" x14ac:dyDescent="0.2">
      <c r="B257">
        <v>2023</v>
      </c>
      <c r="C257">
        <v>1</v>
      </c>
      <c r="D257" t="s">
        <v>45</v>
      </c>
      <c r="E257" t="s">
        <v>43</v>
      </c>
      <c r="F257" s="8">
        <v>103.16</v>
      </c>
      <c r="G257" s="8">
        <v>84.46</v>
      </c>
      <c r="H257" s="8">
        <f>F257+G257</f>
        <v>187.62</v>
      </c>
    </row>
    <row r="258" spans="2:8" x14ac:dyDescent="0.2">
      <c r="B258" s="60">
        <v>2021</v>
      </c>
      <c r="C258">
        <v>15</v>
      </c>
      <c r="D258" s="60" t="s">
        <v>68</v>
      </c>
      <c r="E258" s="60" t="s">
        <v>27</v>
      </c>
      <c r="F258" s="120">
        <v>96.3</v>
      </c>
      <c r="G258" s="120">
        <v>89.84</v>
      </c>
      <c r="H258" s="8">
        <f>SUM(F258:G258)</f>
        <v>186.14</v>
      </c>
    </row>
    <row r="259" spans="2:8" x14ac:dyDescent="0.2">
      <c r="B259">
        <v>2023</v>
      </c>
      <c r="C259">
        <v>1</v>
      </c>
      <c r="D259" t="s">
        <v>31</v>
      </c>
      <c r="E259" t="s">
        <v>37</v>
      </c>
      <c r="F259" s="8">
        <v>95.84</v>
      </c>
      <c r="G259" s="8">
        <v>90.24</v>
      </c>
      <c r="H259" s="8">
        <f>F259+G259</f>
        <v>186.07999999999998</v>
      </c>
    </row>
    <row r="260" spans="2:8" x14ac:dyDescent="0.2">
      <c r="B260">
        <v>2022</v>
      </c>
      <c r="C260">
        <v>13</v>
      </c>
      <c r="D260" t="s">
        <v>23</v>
      </c>
      <c r="E260" t="s">
        <v>25</v>
      </c>
      <c r="F260" s="8">
        <v>111.42</v>
      </c>
      <c r="G260" s="8">
        <v>73.84</v>
      </c>
      <c r="H260" s="8">
        <f t="shared" ref="H260:H265" si="8">SUM(F260:G260)</f>
        <v>185.26</v>
      </c>
    </row>
    <row r="261" spans="2:8" x14ac:dyDescent="0.2">
      <c r="B261">
        <v>2022</v>
      </c>
      <c r="C261">
        <v>4</v>
      </c>
      <c r="D261" t="s">
        <v>116</v>
      </c>
      <c r="E261" t="s">
        <v>27</v>
      </c>
      <c r="F261" s="8">
        <v>100.94</v>
      </c>
      <c r="G261" s="8">
        <v>84.26</v>
      </c>
      <c r="H261" s="8">
        <f t="shared" si="8"/>
        <v>185.2</v>
      </c>
    </row>
    <row r="262" spans="2:8" x14ac:dyDescent="0.2">
      <c r="B262">
        <v>2022</v>
      </c>
      <c r="C262">
        <v>15</v>
      </c>
      <c r="D262" t="s">
        <v>116</v>
      </c>
      <c r="E262" t="s">
        <v>27</v>
      </c>
      <c r="F262" s="8">
        <v>97.18</v>
      </c>
      <c r="G262" s="8">
        <v>86.52</v>
      </c>
      <c r="H262" s="8">
        <f t="shared" si="8"/>
        <v>183.7</v>
      </c>
    </row>
    <row r="263" spans="2:8" x14ac:dyDescent="0.2">
      <c r="B263" s="60">
        <v>2021</v>
      </c>
      <c r="C263">
        <v>9</v>
      </c>
      <c r="D263" s="60" t="s">
        <v>70</v>
      </c>
      <c r="E263" s="60" t="s">
        <v>27</v>
      </c>
      <c r="F263" s="120">
        <v>105.1</v>
      </c>
      <c r="G263" s="120">
        <v>77.94</v>
      </c>
      <c r="H263" s="8">
        <f t="shared" si="8"/>
        <v>183.04</v>
      </c>
    </row>
    <row r="264" spans="2:8" x14ac:dyDescent="0.2">
      <c r="B264" s="60">
        <v>2021</v>
      </c>
      <c r="C264">
        <v>8</v>
      </c>
      <c r="D264" s="60" t="s">
        <v>27</v>
      </c>
      <c r="E264" s="60" t="s">
        <v>78</v>
      </c>
      <c r="F264" s="120">
        <v>94.06</v>
      </c>
      <c r="G264" s="120">
        <v>88.6</v>
      </c>
      <c r="H264" s="8">
        <f t="shared" si="8"/>
        <v>182.66</v>
      </c>
    </row>
    <row r="265" spans="2:8" x14ac:dyDescent="0.2">
      <c r="B265" s="60">
        <v>2021</v>
      </c>
      <c r="C265">
        <v>15</v>
      </c>
      <c r="D265" s="60" t="s">
        <v>142</v>
      </c>
      <c r="E265" s="60" t="s">
        <v>25</v>
      </c>
      <c r="F265" s="120">
        <v>99.58</v>
      </c>
      <c r="G265" s="120">
        <v>80.959999999999994</v>
      </c>
      <c r="H265" s="8">
        <f t="shared" si="8"/>
        <v>180.54</v>
      </c>
    </row>
    <row r="266" spans="2:8" x14ac:dyDescent="0.2">
      <c r="B266">
        <v>2023</v>
      </c>
      <c r="C266">
        <v>7</v>
      </c>
      <c r="D266" t="s">
        <v>39</v>
      </c>
      <c r="E266" t="s">
        <v>31</v>
      </c>
      <c r="F266" s="8">
        <v>95.64</v>
      </c>
      <c r="G266" s="8">
        <v>84.56</v>
      </c>
      <c r="H266" s="8">
        <f>F266+G266</f>
        <v>180.2</v>
      </c>
    </row>
    <row r="267" spans="2:8" x14ac:dyDescent="0.2">
      <c r="B267">
        <v>2022</v>
      </c>
      <c r="C267">
        <v>17</v>
      </c>
      <c r="D267" t="s">
        <v>92</v>
      </c>
      <c r="E267" t="s">
        <v>45</v>
      </c>
      <c r="F267" s="8">
        <v>89.42</v>
      </c>
      <c r="G267" s="8">
        <v>89.38</v>
      </c>
      <c r="H267" s="8">
        <f>SUM(F267:G267)</f>
        <v>178.8</v>
      </c>
    </row>
    <row r="268" spans="2:8" x14ac:dyDescent="0.2">
      <c r="B268" s="60">
        <v>2021</v>
      </c>
      <c r="C268">
        <v>12</v>
      </c>
      <c r="D268" s="60" t="s">
        <v>25</v>
      </c>
      <c r="E268" s="60" t="s">
        <v>70</v>
      </c>
      <c r="F268" s="120">
        <v>119.6</v>
      </c>
      <c r="G268" s="120">
        <v>57.06</v>
      </c>
      <c r="H268" s="8">
        <f>SUM(F268:G268)</f>
        <v>176.66</v>
      </c>
    </row>
    <row r="269" spans="2:8" x14ac:dyDescent="0.2">
      <c r="B269">
        <v>2022</v>
      </c>
      <c r="C269">
        <v>15</v>
      </c>
      <c r="D269" t="s">
        <v>130</v>
      </c>
      <c r="E269" t="s">
        <v>115</v>
      </c>
      <c r="F269" s="8">
        <v>116.78</v>
      </c>
      <c r="G269" s="8">
        <v>59</v>
      </c>
      <c r="H269" s="8">
        <f>SUM(F269:G269)</f>
        <v>175.78</v>
      </c>
    </row>
    <row r="270" spans="2:8" x14ac:dyDescent="0.2">
      <c r="B270" s="60">
        <v>2021</v>
      </c>
      <c r="C270">
        <v>13</v>
      </c>
      <c r="D270" s="60" t="s">
        <v>27</v>
      </c>
      <c r="E270" s="60" t="s">
        <v>25</v>
      </c>
      <c r="F270" s="120">
        <v>88.76</v>
      </c>
      <c r="G270" s="120">
        <v>86.92</v>
      </c>
      <c r="H270" s="8">
        <f>SUM(F270:G270)</f>
        <v>175.68</v>
      </c>
    </row>
    <row r="271" spans="2:8" x14ac:dyDescent="0.2">
      <c r="B271" s="60">
        <v>2021</v>
      </c>
      <c r="C271">
        <v>15</v>
      </c>
      <c r="D271" s="60" t="s">
        <v>127</v>
      </c>
      <c r="E271" s="60" t="s">
        <v>71</v>
      </c>
      <c r="F271" s="120">
        <v>92.44</v>
      </c>
      <c r="G271" s="120">
        <v>82.36</v>
      </c>
      <c r="H271" s="8">
        <f>SUM(F271:G271)</f>
        <v>174.8</v>
      </c>
    </row>
    <row r="272" spans="2:8" x14ac:dyDescent="0.2">
      <c r="B272">
        <v>2023</v>
      </c>
      <c r="C272">
        <v>7</v>
      </c>
      <c r="D272" t="s">
        <v>41</v>
      </c>
      <c r="E272" t="s">
        <v>45</v>
      </c>
      <c r="F272" s="8">
        <v>98.36</v>
      </c>
      <c r="G272" s="8">
        <v>74.959999999999994</v>
      </c>
      <c r="H272" s="8">
        <f>F272+G272</f>
        <v>173.32</v>
      </c>
    </row>
    <row r="273" spans="2:8" x14ac:dyDescent="0.2">
      <c r="B273">
        <v>2022</v>
      </c>
      <c r="C273">
        <v>2</v>
      </c>
      <c r="D273" t="s">
        <v>116</v>
      </c>
      <c r="E273" t="s">
        <v>71</v>
      </c>
      <c r="F273" s="8">
        <v>106.86</v>
      </c>
      <c r="G273" s="8">
        <v>65.099999999999994</v>
      </c>
      <c r="H273" s="8">
        <f>SUM(F273:G273)</f>
        <v>171.95999999999998</v>
      </c>
    </row>
    <row r="274" spans="2:8" x14ac:dyDescent="0.2">
      <c r="B274" s="60">
        <v>2021</v>
      </c>
      <c r="C274">
        <v>9</v>
      </c>
      <c r="D274" s="60" t="s">
        <v>31</v>
      </c>
      <c r="E274" s="60" t="s">
        <v>142</v>
      </c>
      <c r="F274" s="120">
        <v>87.88</v>
      </c>
      <c r="G274" s="120">
        <v>83.18</v>
      </c>
      <c r="H274" s="8">
        <f>SUM(F274:G274)</f>
        <v>171.06</v>
      </c>
    </row>
    <row r="275" spans="2:8" x14ac:dyDescent="0.2">
      <c r="B275">
        <v>2022</v>
      </c>
      <c r="C275">
        <v>6</v>
      </c>
      <c r="D275" t="s">
        <v>23</v>
      </c>
      <c r="E275" t="s">
        <v>115</v>
      </c>
      <c r="F275" s="8">
        <v>89.72</v>
      </c>
      <c r="G275" s="8">
        <v>81</v>
      </c>
      <c r="H275" s="8">
        <f>SUM(F275:G275)</f>
        <v>170.72</v>
      </c>
    </row>
    <row r="276" spans="2:8" x14ac:dyDescent="0.2">
      <c r="B276">
        <v>2022</v>
      </c>
      <c r="C276">
        <v>9</v>
      </c>
      <c r="D276" t="s">
        <v>45</v>
      </c>
      <c r="E276" t="s">
        <v>78</v>
      </c>
      <c r="F276" s="8">
        <v>88.54</v>
      </c>
      <c r="G276" s="8">
        <v>82</v>
      </c>
      <c r="H276" s="8">
        <f>SUM(F276:G276)</f>
        <v>170.54000000000002</v>
      </c>
    </row>
    <row r="277" spans="2:8" x14ac:dyDescent="0.2">
      <c r="B277" s="142">
        <v>2023</v>
      </c>
      <c r="C277" s="142">
        <v>15</v>
      </c>
      <c r="D277" s="142" t="s">
        <v>41</v>
      </c>
      <c r="E277" s="142" t="s">
        <v>23</v>
      </c>
      <c r="F277" s="143">
        <v>107.92</v>
      </c>
      <c r="G277" s="143">
        <v>61.96</v>
      </c>
      <c r="H277" s="8">
        <f>F277+G277</f>
        <v>169.88</v>
      </c>
    </row>
    <row r="278" spans="2:8" x14ac:dyDescent="0.2">
      <c r="B278" s="60">
        <v>2021</v>
      </c>
      <c r="C278">
        <v>10</v>
      </c>
      <c r="D278" s="60" t="s">
        <v>78</v>
      </c>
      <c r="E278" s="60" t="s">
        <v>142</v>
      </c>
      <c r="F278" s="120">
        <v>101.32</v>
      </c>
      <c r="G278" s="120">
        <v>67.58</v>
      </c>
      <c r="H278" s="8">
        <f>SUM(F278:G278)</f>
        <v>168.89999999999998</v>
      </c>
    </row>
    <row r="279" spans="2:8" x14ac:dyDescent="0.2">
      <c r="B279" s="60">
        <v>2021</v>
      </c>
      <c r="C279">
        <v>14</v>
      </c>
      <c r="D279" s="60" t="s">
        <v>68</v>
      </c>
      <c r="E279" s="60" t="s">
        <v>70</v>
      </c>
      <c r="F279" s="120">
        <v>96.22</v>
      </c>
      <c r="G279" s="120">
        <v>70.680000000000007</v>
      </c>
      <c r="H279" s="8">
        <f>SUM(F279:G279)</f>
        <v>166.9</v>
      </c>
    </row>
    <row r="280" spans="2:8" x14ac:dyDescent="0.2">
      <c r="B280" s="60">
        <v>2021</v>
      </c>
      <c r="C280">
        <v>1</v>
      </c>
      <c r="D280" s="60" t="s">
        <v>31</v>
      </c>
      <c r="E280" s="60" t="s">
        <v>68</v>
      </c>
      <c r="F280" s="120">
        <v>93.02</v>
      </c>
      <c r="G280" s="120">
        <v>73.099999999999994</v>
      </c>
      <c r="H280" s="8">
        <f>SUM(F280:G280)</f>
        <v>166.12</v>
      </c>
    </row>
    <row r="281" spans="2:8" x14ac:dyDescent="0.2">
      <c r="B281">
        <v>2022</v>
      </c>
      <c r="C281">
        <v>14</v>
      </c>
      <c r="D281" t="s">
        <v>33</v>
      </c>
      <c r="E281" t="s">
        <v>23</v>
      </c>
      <c r="F281" s="8">
        <v>91.56</v>
      </c>
      <c r="G281" s="8">
        <v>72.78</v>
      </c>
      <c r="H281" s="8">
        <f>SUM(F281:G281)</f>
        <v>164.34</v>
      </c>
    </row>
    <row r="282" spans="2:8" x14ac:dyDescent="0.2">
      <c r="B282" s="142">
        <v>2023</v>
      </c>
      <c r="C282" s="142">
        <v>4</v>
      </c>
      <c r="D282" s="142" t="s">
        <v>37</v>
      </c>
      <c r="E282" s="142" t="s">
        <v>39</v>
      </c>
      <c r="F282" s="143">
        <v>91.24</v>
      </c>
      <c r="G282" s="143">
        <v>72.66</v>
      </c>
      <c r="H282" s="8">
        <f>F282+G282</f>
        <v>163.89999999999998</v>
      </c>
    </row>
    <row r="283" spans="2:8" x14ac:dyDescent="0.2">
      <c r="B283">
        <v>2022</v>
      </c>
      <c r="C283">
        <v>9</v>
      </c>
      <c r="D283" t="s">
        <v>23</v>
      </c>
      <c r="E283" t="s">
        <v>27</v>
      </c>
      <c r="F283" s="8">
        <v>83.84</v>
      </c>
      <c r="G283" s="8">
        <v>76.400000000000006</v>
      </c>
      <c r="H283" s="8">
        <f>SUM(F283:G283)</f>
        <v>160.24</v>
      </c>
    </row>
    <row r="284" spans="2:8" x14ac:dyDescent="0.2">
      <c r="B284">
        <v>2022</v>
      </c>
      <c r="C284">
        <v>6</v>
      </c>
      <c r="D284" t="s">
        <v>45</v>
      </c>
      <c r="E284" t="s">
        <v>92</v>
      </c>
      <c r="F284" s="8">
        <v>81.540000000000006</v>
      </c>
      <c r="G284" s="8">
        <v>73.5</v>
      </c>
      <c r="H284" s="8">
        <f>SUM(F284:G284)</f>
        <v>155.04000000000002</v>
      </c>
    </row>
  </sheetData>
  <sortState ref="B2:H281">
    <sortCondition descending="1" ref="H2:H281"/>
  </sortState>
  <mergeCells count="1">
    <mergeCell ref="B2:H2"/>
  </mergeCells>
  <conditionalFormatting sqref="H4:H28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H5 H11:H12 H13 H18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L1" workbookViewId="0">
      <selection activeCell="G15" sqref="G15"/>
    </sheetView>
  </sheetViews>
  <sheetFormatPr baseColWidth="10" defaultRowHeight="16" x14ac:dyDescent="0.2"/>
  <cols>
    <col min="2" max="2" width="22.33203125" customWidth="1"/>
    <col min="5" max="5" width="11.83203125" customWidth="1"/>
    <col min="6" max="6" width="14" customWidth="1"/>
    <col min="7" max="7" width="16.83203125" customWidth="1"/>
    <col min="12" max="12" width="20" customWidth="1"/>
    <col min="13" max="13" width="24.83203125" customWidth="1"/>
    <col min="14" max="14" width="13.83203125" customWidth="1"/>
  </cols>
  <sheetData>
    <row r="1" spans="1:15" x14ac:dyDescent="0.2">
      <c r="A1" s="35"/>
      <c r="B1" s="35"/>
      <c r="C1" s="35"/>
      <c r="D1" s="35"/>
      <c r="E1" s="35"/>
      <c r="F1" s="35"/>
      <c r="G1" s="35"/>
      <c r="H1" s="35"/>
      <c r="J1" s="35"/>
      <c r="K1" s="35"/>
      <c r="L1" s="35"/>
      <c r="M1" s="35"/>
      <c r="N1" s="35"/>
      <c r="O1" s="35"/>
    </row>
    <row r="2" spans="1:15" ht="36" customHeight="1" x14ac:dyDescent="0.25">
      <c r="A2" s="35"/>
      <c r="B2" s="309" t="s">
        <v>179</v>
      </c>
      <c r="C2" s="310"/>
      <c r="D2" s="310"/>
      <c r="E2" s="310"/>
      <c r="F2" s="310"/>
      <c r="G2" s="311"/>
      <c r="H2" s="133"/>
      <c r="I2" s="43"/>
      <c r="J2" s="35"/>
      <c r="K2" s="315" t="s">
        <v>185</v>
      </c>
      <c r="L2" s="316"/>
      <c r="M2" s="316"/>
      <c r="N2" s="317"/>
      <c r="O2" s="35"/>
    </row>
    <row r="3" spans="1:15" x14ac:dyDescent="0.2">
      <c r="A3" s="35"/>
      <c r="B3" s="110" t="s">
        <v>62</v>
      </c>
      <c r="C3" s="63" t="s">
        <v>20</v>
      </c>
      <c r="D3" s="63" t="s">
        <v>19</v>
      </c>
      <c r="E3" s="63" t="s">
        <v>163</v>
      </c>
      <c r="F3" s="63" t="s">
        <v>63</v>
      </c>
      <c r="G3" s="64" t="s">
        <v>178</v>
      </c>
      <c r="H3" s="76"/>
      <c r="I3" s="43"/>
      <c r="J3" s="35"/>
      <c r="K3" s="121" t="s">
        <v>19</v>
      </c>
      <c r="L3" s="122" t="s">
        <v>180</v>
      </c>
      <c r="M3" s="122" t="s">
        <v>181</v>
      </c>
      <c r="N3" s="123" t="s">
        <v>184</v>
      </c>
      <c r="O3" s="35"/>
    </row>
    <row r="4" spans="1:15" x14ac:dyDescent="0.2">
      <c r="A4" s="35"/>
      <c r="B4" s="69" t="s">
        <v>71</v>
      </c>
      <c r="C4" s="43" t="s">
        <v>72</v>
      </c>
      <c r="D4" s="43">
        <v>2020</v>
      </c>
      <c r="E4" s="70">
        <v>1586.02</v>
      </c>
      <c r="F4" s="70">
        <v>113.287142857143</v>
      </c>
      <c r="G4" s="71">
        <v>12.385476190476201</v>
      </c>
      <c r="H4" s="76"/>
      <c r="I4" s="43"/>
      <c r="J4" s="35"/>
      <c r="K4" s="78">
        <v>2023</v>
      </c>
      <c r="L4" s="79" t="s">
        <v>33</v>
      </c>
      <c r="M4" s="79" t="s">
        <v>27</v>
      </c>
      <c r="N4" s="144">
        <v>21.58</v>
      </c>
      <c r="O4" s="35"/>
    </row>
    <row r="5" spans="1:15" x14ac:dyDescent="0.2">
      <c r="A5" s="35"/>
      <c r="B5" s="69" t="s">
        <v>120</v>
      </c>
      <c r="C5" s="43" t="s">
        <v>46</v>
      </c>
      <c r="D5" s="43">
        <v>2012</v>
      </c>
      <c r="E5" s="70">
        <v>1527.62</v>
      </c>
      <c r="F5" s="70">
        <v>109.11571428571401</v>
      </c>
      <c r="G5" s="71">
        <v>11.3422619047619</v>
      </c>
      <c r="H5" s="35"/>
      <c r="J5" s="35"/>
      <c r="K5" s="69">
        <v>2022</v>
      </c>
      <c r="L5" s="43" t="s">
        <v>92</v>
      </c>
      <c r="M5" s="43" t="s">
        <v>23</v>
      </c>
      <c r="N5" s="145">
        <f>1653.46-1640.18</f>
        <v>13.279999999999973</v>
      </c>
      <c r="O5" s="35"/>
    </row>
    <row r="6" spans="1:15" x14ac:dyDescent="0.2">
      <c r="A6" s="35"/>
      <c r="B6" s="69" t="s">
        <v>119</v>
      </c>
      <c r="C6" s="43" t="s">
        <v>34</v>
      </c>
      <c r="D6" s="43">
        <v>2017</v>
      </c>
      <c r="E6" s="70">
        <v>1433.82</v>
      </c>
      <c r="F6" s="70">
        <v>102.415714285714</v>
      </c>
      <c r="G6" s="71">
        <v>9.0170238095238204</v>
      </c>
      <c r="H6" s="35"/>
      <c r="J6" s="35"/>
      <c r="K6" s="69">
        <v>2021</v>
      </c>
      <c r="L6" s="43" t="s">
        <v>127</v>
      </c>
      <c r="M6" s="43" t="s">
        <v>33</v>
      </c>
      <c r="N6" s="145">
        <v>66.98</v>
      </c>
      <c r="O6" s="35"/>
    </row>
    <row r="7" spans="1:15" x14ac:dyDescent="0.2">
      <c r="A7" s="35"/>
      <c r="B7" s="69" t="s">
        <v>71</v>
      </c>
      <c r="C7" s="43" t="s">
        <v>72</v>
      </c>
      <c r="D7" s="43">
        <v>2012</v>
      </c>
      <c r="E7" s="70">
        <v>1490.32</v>
      </c>
      <c r="F7" s="70">
        <v>106.45142857142901</v>
      </c>
      <c r="G7" s="71">
        <v>8.6779761904762207</v>
      </c>
      <c r="H7" s="35"/>
      <c r="J7" s="35"/>
      <c r="K7" s="69">
        <v>2020</v>
      </c>
      <c r="L7" s="43" t="s">
        <v>25</v>
      </c>
      <c r="M7" s="43" t="s">
        <v>71</v>
      </c>
      <c r="N7" s="145">
        <v>3.48</v>
      </c>
      <c r="O7" s="35"/>
    </row>
    <row r="8" spans="1:15" x14ac:dyDescent="0.2">
      <c r="A8" s="35"/>
      <c r="B8" s="69" t="s">
        <v>131</v>
      </c>
      <c r="C8" s="43" t="s">
        <v>40</v>
      </c>
      <c r="D8" s="43">
        <v>2015</v>
      </c>
      <c r="E8" s="70">
        <v>1473.04</v>
      </c>
      <c r="F8" s="70">
        <v>105.217142857143</v>
      </c>
      <c r="G8" s="71">
        <v>8.5490476190476006</v>
      </c>
      <c r="H8" s="35"/>
      <c r="J8" s="35"/>
      <c r="K8" s="69">
        <v>2019</v>
      </c>
      <c r="L8" s="43" t="s">
        <v>68</v>
      </c>
      <c r="M8" s="43" t="s">
        <v>88</v>
      </c>
      <c r="N8" s="92">
        <v>18.899999999999999</v>
      </c>
      <c r="O8" s="35"/>
    </row>
    <row r="9" spans="1:15" x14ac:dyDescent="0.2">
      <c r="A9" s="35"/>
      <c r="B9" s="69" t="s">
        <v>87</v>
      </c>
      <c r="C9" s="43" t="s">
        <v>32</v>
      </c>
      <c r="D9" s="43">
        <v>2018</v>
      </c>
      <c r="E9" s="70">
        <v>1537.26</v>
      </c>
      <c r="F9" s="70">
        <v>109.804285714286</v>
      </c>
      <c r="G9" s="71">
        <v>8.5122619047619299</v>
      </c>
      <c r="H9" s="35"/>
      <c r="J9" s="35"/>
      <c r="K9" s="69">
        <v>2018</v>
      </c>
      <c r="L9" s="43" t="s">
        <v>71</v>
      </c>
      <c r="M9" s="43" t="s">
        <v>33</v>
      </c>
      <c r="N9" s="147" t="s">
        <v>182</v>
      </c>
      <c r="O9" s="35"/>
    </row>
    <row r="10" spans="1:15" x14ac:dyDescent="0.2">
      <c r="A10" s="35"/>
      <c r="B10" s="69" t="s">
        <v>83</v>
      </c>
      <c r="C10" s="43" t="s">
        <v>46</v>
      </c>
      <c r="D10" s="43">
        <v>2021</v>
      </c>
      <c r="E10" s="70">
        <v>1807.58</v>
      </c>
      <c r="F10" s="70">
        <v>120.505333333333</v>
      </c>
      <c r="G10" s="71">
        <v>7.6916666666666798</v>
      </c>
      <c r="H10" s="35"/>
      <c r="J10" s="35"/>
      <c r="K10" s="69">
        <v>2017</v>
      </c>
      <c r="L10" s="43" t="s">
        <v>144</v>
      </c>
      <c r="M10" s="43" t="s">
        <v>119</v>
      </c>
      <c r="N10" s="147" t="s">
        <v>182</v>
      </c>
      <c r="O10" s="35"/>
    </row>
    <row r="11" spans="1:15" x14ac:dyDescent="0.2">
      <c r="A11" s="35"/>
      <c r="B11" s="69" t="s">
        <v>31</v>
      </c>
      <c r="C11" s="43" t="s">
        <v>32</v>
      </c>
      <c r="D11" s="43">
        <v>2022</v>
      </c>
      <c r="E11" s="70">
        <v>1772.4</v>
      </c>
      <c r="F11" s="70">
        <v>118.16</v>
      </c>
      <c r="G11" s="71">
        <v>7.33911111111109</v>
      </c>
      <c r="H11" s="35"/>
      <c r="J11" s="35"/>
      <c r="K11" s="69">
        <v>2016</v>
      </c>
      <c r="L11" s="43" t="s">
        <v>78</v>
      </c>
      <c r="M11" s="43" t="s">
        <v>94</v>
      </c>
      <c r="N11" s="147" t="s">
        <v>182</v>
      </c>
      <c r="O11" s="35"/>
    </row>
    <row r="12" spans="1:15" x14ac:dyDescent="0.2">
      <c r="A12" s="35"/>
      <c r="B12" s="78" t="s">
        <v>27</v>
      </c>
      <c r="C12" s="79" t="s">
        <v>28</v>
      </c>
      <c r="D12" s="79">
        <v>2023</v>
      </c>
      <c r="E12" s="80">
        <v>1802.54</v>
      </c>
      <c r="F12" s="70">
        <v>120.169333333333</v>
      </c>
      <c r="G12" s="71">
        <v>7.1252222222222104</v>
      </c>
      <c r="H12" s="35"/>
      <c r="J12" s="35"/>
      <c r="K12" s="69">
        <v>2015</v>
      </c>
      <c r="L12" s="43" t="s">
        <v>103</v>
      </c>
      <c r="M12" s="43" t="s">
        <v>33</v>
      </c>
      <c r="N12" s="145">
        <v>126.16</v>
      </c>
      <c r="O12" s="35"/>
    </row>
    <row r="13" spans="1:15" x14ac:dyDescent="0.2">
      <c r="A13" s="35"/>
      <c r="B13" s="72" t="s">
        <v>88</v>
      </c>
      <c r="C13" s="73" t="s">
        <v>46</v>
      </c>
      <c r="D13" s="73">
        <v>2017</v>
      </c>
      <c r="E13" s="74">
        <v>1404.16</v>
      </c>
      <c r="F13" s="74">
        <v>100.297142857143</v>
      </c>
      <c r="G13" s="75">
        <v>6.8984523809523797</v>
      </c>
      <c r="H13" s="35"/>
      <c r="J13" s="35"/>
      <c r="K13" s="69">
        <v>2014</v>
      </c>
      <c r="L13" s="43" t="s">
        <v>71</v>
      </c>
      <c r="M13" s="43" t="s">
        <v>183</v>
      </c>
      <c r="N13" s="145">
        <v>60.86</v>
      </c>
      <c r="O13" s="35"/>
    </row>
    <row r="14" spans="1:15" x14ac:dyDescent="0.2">
      <c r="A14" s="35"/>
      <c r="B14" s="35"/>
      <c r="C14" s="35"/>
      <c r="D14" s="35"/>
      <c r="E14" s="35"/>
      <c r="F14" s="35"/>
      <c r="G14" s="35"/>
      <c r="H14" s="35"/>
      <c r="J14" s="35"/>
      <c r="K14" s="69">
        <v>2013</v>
      </c>
      <c r="L14" s="43" t="s">
        <v>39</v>
      </c>
      <c r="M14" s="43" t="s">
        <v>117</v>
      </c>
      <c r="N14" s="147" t="s">
        <v>182</v>
      </c>
      <c r="O14" s="35"/>
    </row>
    <row r="15" spans="1:15" x14ac:dyDescent="0.2">
      <c r="G15" s="8">
        <v>-12</v>
      </c>
      <c r="J15" s="35"/>
      <c r="K15" s="72">
        <v>2012</v>
      </c>
      <c r="L15" s="73" t="s">
        <v>108</v>
      </c>
      <c r="M15" s="73" t="s">
        <v>80</v>
      </c>
      <c r="N15" s="146">
        <v>123.26</v>
      </c>
      <c r="O15" s="35"/>
    </row>
    <row r="16" spans="1:15" x14ac:dyDescent="0.2">
      <c r="J16" s="35"/>
      <c r="K16" s="35"/>
      <c r="L16" s="35"/>
      <c r="M16" s="35"/>
      <c r="N16" s="35"/>
      <c r="O16" s="35"/>
    </row>
  </sheetData>
  <mergeCells count="2">
    <mergeCell ref="B2:G2"/>
    <mergeCell ref="K2:N2"/>
  </mergeCells>
  <conditionalFormatting sqref="G4:G15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F4:F13">
    <cfRule type="colorScale" priority="2">
      <colorScale>
        <cfvo type="min"/>
        <cfvo type="max"/>
        <color rgb="FFFCFCFF"/>
        <color rgb="FF63BE7B"/>
      </colorScale>
    </cfRule>
  </conditionalFormatting>
  <conditionalFormatting sqref="N4:N15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2" zoomScale="90" zoomScaleNormal="90" zoomScalePageLayoutView="90" workbookViewId="0">
      <selection activeCell="K43" sqref="K43"/>
    </sheetView>
  </sheetViews>
  <sheetFormatPr baseColWidth="10" defaultRowHeight="16" x14ac:dyDescent="0.2"/>
  <cols>
    <col min="2" max="2" width="27" customWidth="1"/>
    <col min="3" max="3" width="22.6640625" customWidth="1"/>
    <col min="6" max="6" width="10.83203125" hidden="1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76"/>
      <c r="I1" s="45"/>
    </row>
    <row r="2" spans="1:9" ht="19" x14ac:dyDescent="0.25">
      <c r="A2" s="35"/>
      <c r="B2" s="303" t="s">
        <v>190</v>
      </c>
      <c r="C2" s="304"/>
      <c r="D2" s="304"/>
      <c r="E2" s="304"/>
      <c r="F2" s="304"/>
      <c r="G2" s="305"/>
      <c r="H2" s="133"/>
      <c r="I2" s="45"/>
    </row>
    <row r="3" spans="1:9" ht="32" x14ac:dyDescent="0.2">
      <c r="A3" s="35"/>
      <c r="B3" s="148" t="s">
        <v>48</v>
      </c>
      <c r="C3" s="149" t="s">
        <v>186</v>
      </c>
      <c r="D3" s="149" t="s">
        <v>187</v>
      </c>
      <c r="E3" s="150" t="s">
        <v>188</v>
      </c>
      <c r="F3" s="149" t="s">
        <v>189</v>
      </c>
      <c r="G3" s="151" t="s">
        <v>158</v>
      </c>
      <c r="H3" s="35"/>
    </row>
    <row r="4" spans="1:9" x14ac:dyDescent="0.2">
      <c r="A4" s="35"/>
      <c r="B4" s="69" t="s">
        <v>39</v>
      </c>
      <c r="C4" s="43" t="s">
        <v>211</v>
      </c>
      <c r="D4" s="154">
        <v>80</v>
      </c>
      <c r="E4" s="154">
        <v>63</v>
      </c>
      <c r="F4" s="152">
        <v>45196</v>
      </c>
      <c r="G4" s="95">
        <v>3</v>
      </c>
      <c r="H4" s="35"/>
    </row>
    <row r="5" spans="1:9" x14ac:dyDescent="0.2">
      <c r="A5" s="35"/>
      <c r="B5" s="69" t="s">
        <v>43</v>
      </c>
      <c r="C5" s="43" t="s">
        <v>193</v>
      </c>
      <c r="D5" s="154">
        <v>70</v>
      </c>
      <c r="E5" s="154">
        <v>5</v>
      </c>
      <c r="F5" s="152">
        <v>45273</v>
      </c>
      <c r="G5" s="95">
        <v>14</v>
      </c>
      <c r="H5" s="35"/>
    </row>
    <row r="6" spans="1:9" x14ac:dyDescent="0.2">
      <c r="A6" s="35"/>
      <c r="B6" s="78" t="s">
        <v>27</v>
      </c>
      <c r="C6" s="79" t="s">
        <v>212</v>
      </c>
      <c r="D6" s="154">
        <v>63</v>
      </c>
      <c r="E6" s="159">
        <v>53</v>
      </c>
      <c r="F6" s="160">
        <v>45189</v>
      </c>
      <c r="G6" s="161">
        <v>2</v>
      </c>
      <c r="H6" s="35"/>
    </row>
    <row r="7" spans="1:9" x14ac:dyDescent="0.2">
      <c r="A7" s="35"/>
      <c r="B7" s="69" t="s">
        <v>35</v>
      </c>
      <c r="C7" s="43" t="s">
        <v>215</v>
      </c>
      <c r="D7" s="154">
        <v>45</v>
      </c>
      <c r="E7" s="154">
        <v>6</v>
      </c>
      <c r="F7" s="152">
        <v>45182</v>
      </c>
      <c r="G7" s="95">
        <v>1</v>
      </c>
      <c r="H7" s="35"/>
    </row>
    <row r="8" spans="1:9" x14ac:dyDescent="0.2">
      <c r="A8" s="35"/>
      <c r="B8" s="69" t="s">
        <v>41</v>
      </c>
      <c r="C8" s="43" t="s">
        <v>198</v>
      </c>
      <c r="D8" s="154">
        <v>35</v>
      </c>
      <c r="E8" s="154">
        <v>11</v>
      </c>
      <c r="F8" s="152">
        <v>45234</v>
      </c>
      <c r="G8" s="95">
        <v>8</v>
      </c>
      <c r="H8" s="35"/>
    </row>
    <row r="9" spans="1:9" x14ac:dyDescent="0.2">
      <c r="A9" s="35"/>
      <c r="B9" s="69" t="s">
        <v>31</v>
      </c>
      <c r="C9" s="43" t="s">
        <v>204</v>
      </c>
      <c r="D9" s="154">
        <v>32</v>
      </c>
      <c r="E9" s="154">
        <v>25</v>
      </c>
      <c r="F9" s="152">
        <v>45210</v>
      </c>
      <c r="G9" s="95">
        <v>5</v>
      </c>
      <c r="H9" s="35"/>
    </row>
    <row r="10" spans="1:9" x14ac:dyDescent="0.2">
      <c r="A10" s="35"/>
      <c r="B10" s="69" t="s">
        <v>29</v>
      </c>
      <c r="C10" s="43" t="s">
        <v>197</v>
      </c>
      <c r="D10" s="154">
        <v>30</v>
      </c>
      <c r="E10" s="154">
        <v>17</v>
      </c>
      <c r="F10" s="152">
        <v>45245</v>
      </c>
      <c r="G10" s="95">
        <v>10</v>
      </c>
      <c r="H10" s="35"/>
    </row>
    <row r="11" spans="1:9" x14ac:dyDescent="0.2">
      <c r="A11" s="35"/>
      <c r="B11" s="69" t="s">
        <v>25</v>
      </c>
      <c r="C11" s="43" t="s">
        <v>208</v>
      </c>
      <c r="D11" s="154">
        <v>26</v>
      </c>
      <c r="E11" s="154">
        <v>19</v>
      </c>
      <c r="F11" s="152">
        <v>45203</v>
      </c>
      <c r="G11" s="95">
        <v>4</v>
      </c>
      <c r="H11" s="35"/>
    </row>
    <row r="12" spans="1:9" x14ac:dyDescent="0.2">
      <c r="A12" s="35"/>
      <c r="B12" s="69" t="s">
        <v>37</v>
      </c>
      <c r="C12" s="43" t="s">
        <v>219</v>
      </c>
      <c r="D12" s="154">
        <v>23</v>
      </c>
      <c r="E12" s="154">
        <v>0</v>
      </c>
      <c r="F12" s="152">
        <v>45238</v>
      </c>
      <c r="G12" s="95">
        <v>9</v>
      </c>
      <c r="H12" s="35"/>
    </row>
    <row r="13" spans="1:9" x14ac:dyDescent="0.2">
      <c r="A13" s="35"/>
      <c r="B13" s="78" t="s">
        <v>35</v>
      </c>
      <c r="C13" s="79" t="s">
        <v>201</v>
      </c>
      <c r="D13" s="154">
        <v>21</v>
      </c>
      <c r="E13" s="159">
        <v>4</v>
      </c>
      <c r="F13" s="160">
        <v>45217</v>
      </c>
      <c r="G13" s="161">
        <v>6</v>
      </c>
      <c r="H13" s="35"/>
    </row>
    <row r="14" spans="1:9" x14ac:dyDescent="0.2">
      <c r="A14" s="35"/>
      <c r="B14" s="78" t="s">
        <v>41</v>
      </c>
      <c r="C14" s="79" t="s">
        <v>210</v>
      </c>
      <c r="D14" s="154">
        <v>20</v>
      </c>
      <c r="E14" s="159">
        <v>14</v>
      </c>
      <c r="F14" s="160">
        <v>45196</v>
      </c>
      <c r="G14" s="161">
        <v>3</v>
      </c>
      <c r="H14" s="35"/>
    </row>
    <row r="15" spans="1:9" x14ac:dyDescent="0.2">
      <c r="A15" s="35"/>
      <c r="B15" s="69" t="s">
        <v>31</v>
      </c>
      <c r="C15" s="43" t="s">
        <v>205</v>
      </c>
      <c r="D15" s="154">
        <v>20</v>
      </c>
      <c r="E15" s="154">
        <v>11</v>
      </c>
      <c r="F15" s="152">
        <v>45210</v>
      </c>
      <c r="G15" s="95">
        <v>5</v>
      </c>
      <c r="H15" s="35"/>
    </row>
    <row r="16" spans="1:9" x14ac:dyDescent="0.2">
      <c r="A16" s="35"/>
      <c r="B16" s="69" t="s">
        <v>33</v>
      </c>
      <c r="C16" s="43" t="s">
        <v>202</v>
      </c>
      <c r="D16" s="154">
        <v>20</v>
      </c>
      <c r="E16" s="154">
        <v>15</v>
      </c>
      <c r="F16" s="152">
        <v>45217</v>
      </c>
      <c r="G16" s="95">
        <v>6</v>
      </c>
      <c r="H16" s="35"/>
    </row>
    <row r="17" spans="1:8" x14ac:dyDescent="0.2">
      <c r="A17" s="35"/>
      <c r="B17" s="69" t="s">
        <v>41</v>
      </c>
      <c r="C17" s="43" t="s">
        <v>217</v>
      </c>
      <c r="D17" s="154">
        <v>20</v>
      </c>
      <c r="E17" s="154">
        <v>0</v>
      </c>
      <c r="F17" s="152">
        <v>45245</v>
      </c>
      <c r="G17" s="95">
        <v>10</v>
      </c>
      <c r="H17" s="35"/>
    </row>
    <row r="18" spans="1:8" x14ac:dyDescent="0.2">
      <c r="A18" s="35"/>
      <c r="B18" s="69" t="s">
        <v>43</v>
      </c>
      <c r="C18" s="43" t="s">
        <v>192</v>
      </c>
      <c r="D18" s="154">
        <v>20</v>
      </c>
      <c r="E18" s="154">
        <v>1</v>
      </c>
      <c r="F18" s="152">
        <v>45273</v>
      </c>
      <c r="G18" s="95">
        <v>14</v>
      </c>
      <c r="H18" s="35"/>
    </row>
    <row r="19" spans="1:8" x14ac:dyDescent="0.2">
      <c r="A19" s="35"/>
      <c r="B19" s="78" t="s">
        <v>33</v>
      </c>
      <c r="C19" s="79" t="s">
        <v>213</v>
      </c>
      <c r="D19" s="154">
        <v>19</v>
      </c>
      <c r="E19" s="159">
        <v>11</v>
      </c>
      <c r="F19" s="160">
        <v>45182</v>
      </c>
      <c r="G19" s="161">
        <v>1</v>
      </c>
      <c r="H19" s="35"/>
    </row>
    <row r="20" spans="1:8" x14ac:dyDescent="0.2">
      <c r="A20" s="35"/>
      <c r="B20" s="69" t="s">
        <v>31</v>
      </c>
      <c r="C20" s="43" t="s">
        <v>206</v>
      </c>
      <c r="D20" s="154">
        <v>19</v>
      </c>
      <c r="E20" s="154">
        <v>2</v>
      </c>
      <c r="F20" s="152">
        <v>45210</v>
      </c>
      <c r="G20" s="95">
        <v>5</v>
      </c>
      <c r="H20" s="35"/>
    </row>
    <row r="21" spans="1:8" x14ac:dyDescent="0.2">
      <c r="A21" s="35"/>
      <c r="B21" s="69" t="s">
        <v>35</v>
      </c>
      <c r="C21" s="43" t="s">
        <v>191</v>
      </c>
      <c r="D21" s="154">
        <v>17</v>
      </c>
      <c r="E21" s="154">
        <v>9</v>
      </c>
      <c r="F21" s="152">
        <v>45245</v>
      </c>
      <c r="G21" s="95">
        <v>10</v>
      </c>
      <c r="H21" s="35"/>
    </row>
    <row r="22" spans="1:8" x14ac:dyDescent="0.2">
      <c r="A22" s="35"/>
      <c r="B22" s="69" t="s">
        <v>33</v>
      </c>
      <c r="C22" s="43" t="s">
        <v>218</v>
      </c>
      <c r="D22" s="154">
        <v>16</v>
      </c>
      <c r="E22" s="154">
        <v>0</v>
      </c>
      <c r="F22" s="152">
        <v>45238</v>
      </c>
      <c r="G22" s="95">
        <v>9</v>
      </c>
      <c r="H22" s="35"/>
    </row>
    <row r="23" spans="1:8" x14ac:dyDescent="0.2">
      <c r="A23" s="35"/>
      <c r="B23" s="69" t="s">
        <v>37</v>
      </c>
      <c r="C23" s="43" t="s">
        <v>207</v>
      </c>
      <c r="D23" s="154">
        <v>15</v>
      </c>
      <c r="E23" s="154">
        <v>8</v>
      </c>
      <c r="F23" s="152">
        <v>45203</v>
      </c>
      <c r="G23" s="95">
        <v>4</v>
      </c>
      <c r="H23" s="35"/>
    </row>
    <row r="24" spans="1:8" x14ac:dyDescent="0.2">
      <c r="A24" s="35"/>
      <c r="B24" s="78" t="s">
        <v>37</v>
      </c>
      <c r="C24" s="79" t="s">
        <v>191</v>
      </c>
      <c r="D24" s="154">
        <v>13</v>
      </c>
      <c r="E24" s="159">
        <v>9</v>
      </c>
      <c r="F24" s="160">
        <v>45273</v>
      </c>
      <c r="G24" s="161">
        <v>14</v>
      </c>
      <c r="H24" s="35"/>
    </row>
    <row r="25" spans="1:8" x14ac:dyDescent="0.2">
      <c r="A25" s="35"/>
      <c r="B25" s="69" t="s">
        <v>41</v>
      </c>
      <c r="C25" s="43" t="s">
        <v>199</v>
      </c>
      <c r="D25" s="154">
        <v>12</v>
      </c>
      <c r="E25" s="154">
        <v>0</v>
      </c>
      <c r="F25" s="152">
        <v>45224</v>
      </c>
      <c r="G25" s="95">
        <v>7</v>
      </c>
      <c r="H25" s="35"/>
    </row>
    <row r="26" spans="1:8" x14ac:dyDescent="0.2">
      <c r="A26" s="35"/>
      <c r="B26" s="69" t="s">
        <v>35</v>
      </c>
      <c r="C26" s="43" t="s">
        <v>199</v>
      </c>
      <c r="D26" s="154">
        <v>12</v>
      </c>
      <c r="E26" s="154">
        <v>9</v>
      </c>
      <c r="F26" s="152">
        <v>45231</v>
      </c>
      <c r="G26" s="95">
        <v>8</v>
      </c>
      <c r="H26" s="35"/>
    </row>
    <row r="27" spans="1:8" x14ac:dyDescent="0.2">
      <c r="A27" s="35"/>
      <c r="B27" s="69" t="s">
        <v>37</v>
      </c>
      <c r="C27" s="43" t="s">
        <v>223</v>
      </c>
      <c r="D27" s="154">
        <v>11</v>
      </c>
      <c r="E27" s="154">
        <v>0</v>
      </c>
      <c r="F27" s="152">
        <v>45210</v>
      </c>
      <c r="G27" s="95">
        <v>5</v>
      </c>
      <c r="H27" s="35"/>
    </row>
    <row r="28" spans="1:8" x14ac:dyDescent="0.2">
      <c r="A28" s="35"/>
      <c r="B28" s="69" t="s">
        <v>27</v>
      </c>
      <c r="C28" s="43" t="s">
        <v>226</v>
      </c>
      <c r="D28" s="154">
        <v>10</v>
      </c>
      <c r="E28" s="154">
        <v>7</v>
      </c>
      <c r="F28" s="152">
        <v>45182</v>
      </c>
      <c r="G28" s="95">
        <v>1</v>
      </c>
      <c r="H28" s="35"/>
    </row>
    <row r="29" spans="1:8" x14ac:dyDescent="0.2">
      <c r="A29" s="35"/>
      <c r="B29" s="69" t="s">
        <v>27</v>
      </c>
      <c r="C29" s="43" t="s">
        <v>227</v>
      </c>
      <c r="D29" s="154">
        <v>10</v>
      </c>
      <c r="E29" s="154">
        <v>8</v>
      </c>
      <c r="F29" s="152">
        <v>45182</v>
      </c>
      <c r="G29" s="95">
        <v>1</v>
      </c>
      <c r="H29" s="35"/>
    </row>
    <row r="30" spans="1:8" x14ac:dyDescent="0.2">
      <c r="A30" s="35"/>
      <c r="B30" s="69" t="s">
        <v>27</v>
      </c>
      <c r="C30" s="43" t="s">
        <v>203</v>
      </c>
      <c r="D30" s="154">
        <v>10</v>
      </c>
      <c r="E30" s="154">
        <v>9</v>
      </c>
      <c r="F30" s="152">
        <v>45217</v>
      </c>
      <c r="G30" s="95">
        <v>6</v>
      </c>
      <c r="H30" s="35"/>
    </row>
    <row r="31" spans="1:8" x14ac:dyDescent="0.2">
      <c r="A31" s="35"/>
      <c r="B31" s="78" t="s">
        <v>39</v>
      </c>
      <c r="C31" s="79" t="s">
        <v>200</v>
      </c>
      <c r="D31" s="154">
        <v>10</v>
      </c>
      <c r="E31" s="159">
        <v>0</v>
      </c>
      <c r="F31" s="160">
        <v>45224</v>
      </c>
      <c r="G31" s="161">
        <v>7</v>
      </c>
      <c r="H31" s="35"/>
    </row>
    <row r="32" spans="1:8" x14ac:dyDescent="0.2">
      <c r="A32" s="35"/>
      <c r="B32" s="69" t="s">
        <v>29</v>
      </c>
      <c r="C32" s="43" t="s">
        <v>221</v>
      </c>
      <c r="D32" s="154">
        <v>10</v>
      </c>
      <c r="E32" s="154">
        <v>0</v>
      </c>
      <c r="F32" s="152">
        <v>45231</v>
      </c>
      <c r="G32" s="95">
        <v>8</v>
      </c>
      <c r="H32" s="35"/>
    </row>
    <row r="33" spans="1:8" x14ac:dyDescent="0.2">
      <c r="A33" s="35"/>
      <c r="B33" s="69" t="s">
        <v>23</v>
      </c>
      <c r="C33" s="43" t="s">
        <v>195</v>
      </c>
      <c r="D33" s="154">
        <v>10</v>
      </c>
      <c r="E33" s="154">
        <v>0</v>
      </c>
      <c r="F33" s="152">
        <v>45259</v>
      </c>
      <c r="G33" s="95">
        <v>12</v>
      </c>
      <c r="H33" s="35"/>
    </row>
    <row r="34" spans="1:8" x14ac:dyDescent="0.2">
      <c r="A34" s="35"/>
      <c r="B34" s="69" t="s">
        <v>25</v>
      </c>
      <c r="C34" s="43" t="s">
        <v>194</v>
      </c>
      <c r="D34" s="154">
        <v>10</v>
      </c>
      <c r="E34" s="154">
        <v>0</v>
      </c>
      <c r="F34" s="152">
        <v>45266</v>
      </c>
      <c r="G34" s="95">
        <v>13</v>
      </c>
      <c r="H34" s="35"/>
    </row>
    <row r="35" spans="1:8" x14ac:dyDescent="0.2">
      <c r="A35" s="35"/>
      <c r="B35" s="72" t="s">
        <v>25</v>
      </c>
      <c r="C35" s="73" t="s">
        <v>216</v>
      </c>
      <c r="D35" s="155">
        <v>10</v>
      </c>
      <c r="E35" s="155">
        <v>0</v>
      </c>
      <c r="F35" s="153">
        <v>45280</v>
      </c>
      <c r="G35" s="96">
        <v>15</v>
      </c>
      <c r="H35" s="35"/>
    </row>
    <row r="36" spans="1:8" x14ac:dyDescent="0.2">
      <c r="A36" s="35"/>
      <c r="B36" s="35"/>
      <c r="C36" s="35"/>
      <c r="D36" s="35"/>
      <c r="E36" s="35"/>
      <c r="F36" s="156"/>
      <c r="G36" s="35"/>
      <c r="H36" s="35"/>
    </row>
    <row r="37" spans="1:8" x14ac:dyDescent="0.2">
      <c r="A37" s="35"/>
      <c r="B37" s="35"/>
      <c r="C37" s="35"/>
      <c r="D37" s="35"/>
      <c r="E37" s="35"/>
      <c r="F37" s="35"/>
      <c r="G37" s="35"/>
      <c r="H37" s="35"/>
    </row>
    <row r="38" spans="1:8" ht="19" x14ac:dyDescent="0.25">
      <c r="A38" s="35"/>
      <c r="B38" s="303" t="s">
        <v>230</v>
      </c>
      <c r="C38" s="304"/>
      <c r="D38" s="304"/>
      <c r="E38" s="304"/>
      <c r="F38" s="304"/>
      <c r="G38" s="305"/>
      <c r="H38" s="35"/>
    </row>
    <row r="39" spans="1:8" ht="32" x14ac:dyDescent="0.2">
      <c r="A39" s="35"/>
      <c r="B39" s="148" t="s">
        <v>48</v>
      </c>
      <c r="C39" s="149" t="s">
        <v>186</v>
      </c>
      <c r="D39" s="149" t="s">
        <v>187</v>
      </c>
      <c r="E39" s="150" t="s">
        <v>188</v>
      </c>
      <c r="F39" s="149" t="s">
        <v>189</v>
      </c>
      <c r="G39" s="151" t="s">
        <v>158</v>
      </c>
      <c r="H39" s="35"/>
    </row>
    <row r="40" spans="1:8" x14ac:dyDescent="0.2">
      <c r="A40" s="35"/>
      <c r="B40" s="65" t="s">
        <v>37</v>
      </c>
      <c r="C40" s="66" t="s">
        <v>196</v>
      </c>
      <c r="D40" s="157">
        <v>9</v>
      </c>
      <c r="E40" s="157">
        <v>2</v>
      </c>
      <c r="F40" s="158">
        <v>45252</v>
      </c>
      <c r="G40" s="94">
        <v>11</v>
      </c>
      <c r="H40" s="35"/>
    </row>
    <row r="41" spans="1:8" x14ac:dyDescent="0.2">
      <c r="A41" s="35"/>
      <c r="B41" s="69" t="s">
        <v>43</v>
      </c>
      <c r="C41" s="43" t="s">
        <v>209</v>
      </c>
      <c r="D41" s="154">
        <v>8</v>
      </c>
      <c r="E41" s="154">
        <v>5</v>
      </c>
      <c r="F41" s="152">
        <v>45196</v>
      </c>
      <c r="G41" s="95">
        <v>3</v>
      </c>
      <c r="H41" s="35"/>
    </row>
    <row r="42" spans="1:8" x14ac:dyDescent="0.2">
      <c r="A42" s="35"/>
      <c r="B42" s="69" t="s">
        <v>33</v>
      </c>
      <c r="C42" s="43" t="s">
        <v>214</v>
      </c>
      <c r="D42" s="154">
        <v>7</v>
      </c>
      <c r="E42" s="154">
        <v>6</v>
      </c>
      <c r="F42" s="152">
        <v>45182</v>
      </c>
      <c r="G42" s="95">
        <v>1</v>
      </c>
      <c r="H42" s="35"/>
    </row>
    <row r="43" spans="1:8" x14ac:dyDescent="0.2">
      <c r="A43" s="35"/>
      <c r="B43" s="69" t="s">
        <v>31</v>
      </c>
      <c r="C43" s="43" t="s">
        <v>224</v>
      </c>
      <c r="D43" s="154">
        <v>5</v>
      </c>
      <c r="E43" s="154">
        <v>0</v>
      </c>
      <c r="F43" s="152">
        <v>45189</v>
      </c>
      <c r="G43" s="95">
        <v>2</v>
      </c>
      <c r="H43" s="35"/>
    </row>
    <row r="44" spans="1:8" x14ac:dyDescent="0.2">
      <c r="A44" s="35"/>
      <c r="B44" s="69" t="s">
        <v>29</v>
      </c>
      <c r="C44" s="43" t="s">
        <v>220</v>
      </c>
      <c r="D44" s="154">
        <v>0</v>
      </c>
      <c r="E44" s="154">
        <v>0</v>
      </c>
      <c r="F44" s="152">
        <v>45234</v>
      </c>
      <c r="G44" s="95">
        <v>8</v>
      </c>
      <c r="H44" s="35"/>
    </row>
    <row r="45" spans="1:8" x14ac:dyDescent="0.2">
      <c r="A45" s="35"/>
      <c r="B45" s="69" t="s">
        <v>142</v>
      </c>
      <c r="C45" s="43" t="s">
        <v>222</v>
      </c>
      <c r="D45" s="154">
        <v>0</v>
      </c>
      <c r="E45" s="154">
        <v>0</v>
      </c>
      <c r="F45" s="152">
        <v>45214</v>
      </c>
      <c r="G45" s="95">
        <v>6</v>
      </c>
      <c r="H45" s="35"/>
    </row>
    <row r="46" spans="1:8" x14ac:dyDescent="0.2">
      <c r="A46" s="35"/>
      <c r="B46" s="69" t="s">
        <v>39</v>
      </c>
      <c r="C46" s="43" t="s">
        <v>225</v>
      </c>
      <c r="D46" s="154">
        <v>0</v>
      </c>
      <c r="E46" s="154">
        <v>0</v>
      </c>
      <c r="F46" s="152">
        <v>45189</v>
      </c>
      <c r="G46" s="95">
        <v>2</v>
      </c>
      <c r="H46" s="35"/>
    </row>
    <row r="47" spans="1:8" x14ac:dyDescent="0.2">
      <c r="A47" s="35"/>
      <c r="B47" s="69" t="s">
        <v>33</v>
      </c>
      <c r="C47" s="43" t="s">
        <v>228</v>
      </c>
      <c r="D47" s="154">
        <v>0</v>
      </c>
      <c r="E47" s="154">
        <v>0</v>
      </c>
      <c r="F47" s="152">
        <v>45170</v>
      </c>
      <c r="G47" s="95">
        <v>0</v>
      </c>
      <c r="H47" s="35"/>
    </row>
    <row r="48" spans="1:8" x14ac:dyDescent="0.2">
      <c r="A48" s="35"/>
      <c r="B48" s="72" t="s">
        <v>39</v>
      </c>
      <c r="C48" s="73" t="s">
        <v>229</v>
      </c>
      <c r="D48" s="155">
        <v>0</v>
      </c>
      <c r="E48" s="155">
        <v>0</v>
      </c>
      <c r="F48" s="153">
        <v>45179</v>
      </c>
      <c r="G48" s="96">
        <v>1</v>
      </c>
      <c r="H48" s="35"/>
    </row>
    <row r="49" spans="1:8" x14ac:dyDescent="0.2">
      <c r="A49" s="35"/>
      <c r="B49" s="35"/>
      <c r="C49" s="35"/>
      <c r="D49" s="35"/>
      <c r="E49" s="35"/>
      <c r="F49" s="35"/>
      <c r="G49" s="35"/>
      <c r="H49" s="35"/>
    </row>
    <row r="50" spans="1:8" x14ac:dyDescent="0.2">
      <c r="A50" s="35"/>
      <c r="B50" s="35"/>
      <c r="C50" s="35"/>
      <c r="D50" s="35"/>
      <c r="E50" s="35"/>
      <c r="F50" s="35"/>
      <c r="G50" s="35"/>
      <c r="H50" s="35"/>
    </row>
  </sheetData>
  <sortState ref="B4:G35">
    <sortCondition descending="1" ref="D4:D35"/>
  </sortState>
  <mergeCells count="2">
    <mergeCell ref="B2:G2"/>
    <mergeCell ref="B38:G38"/>
  </mergeCells>
  <conditionalFormatting sqref="D4:D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7"/>
  <sheetViews>
    <sheetView topLeftCell="H1" zoomScale="110" zoomScaleNormal="110" zoomScalePageLayoutView="110" workbookViewId="0">
      <selection activeCell="U23" sqref="U23"/>
    </sheetView>
  </sheetViews>
  <sheetFormatPr baseColWidth="10" defaultRowHeight="16" x14ac:dyDescent="0.2"/>
  <cols>
    <col min="9" max="9" width="7.1640625" customWidth="1"/>
    <col min="10" max="10" width="19.1640625" customWidth="1"/>
    <col min="16" max="16" width="7.83203125" customWidth="1"/>
    <col min="17" max="17" width="19.33203125" customWidth="1"/>
  </cols>
  <sheetData>
    <row r="1" spans="2:22" ht="16" customHeight="1" x14ac:dyDescent="0.2"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2:22" ht="16" customHeight="1" x14ac:dyDescent="0.2">
      <c r="H2" s="35"/>
      <c r="I2" s="318" t="s">
        <v>234</v>
      </c>
      <c r="J2" s="319"/>
      <c r="K2" s="319"/>
      <c r="L2" s="319"/>
      <c r="M2" s="319"/>
      <c r="N2" s="320"/>
      <c r="O2" s="35"/>
      <c r="P2" s="318" t="s">
        <v>233</v>
      </c>
      <c r="Q2" s="319"/>
      <c r="R2" s="319"/>
      <c r="S2" s="319"/>
      <c r="T2" s="319"/>
      <c r="U2" s="320"/>
      <c r="V2" s="35"/>
    </row>
    <row r="3" spans="2:22" ht="30" x14ac:dyDescent="0.2">
      <c r="B3" s="162" t="s">
        <v>231</v>
      </c>
      <c r="C3" s="163" t="s">
        <v>62</v>
      </c>
      <c r="D3" s="163" t="s">
        <v>20</v>
      </c>
      <c r="E3" s="163" t="s">
        <v>19</v>
      </c>
      <c r="F3" s="163" t="s">
        <v>63</v>
      </c>
      <c r="G3" s="164" t="s">
        <v>232</v>
      </c>
      <c r="H3" s="35"/>
      <c r="I3" s="162" t="s">
        <v>231</v>
      </c>
      <c r="J3" s="163" t="s">
        <v>62</v>
      </c>
      <c r="K3" s="163" t="s">
        <v>20</v>
      </c>
      <c r="L3" s="163" t="s">
        <v>19</v>
      </c>
      <c r="M3" s="163" t="s">
        <v>63</v>
      </c>
      <c r="N3" s="164" t="s">
        <v>232</v>
      </c>
      <c r="O3" s="35"/>
      <c r="P3" s="162" t="s">
        <v>231</v>
      </c>
      <c r="Q3" s="163" t="s">
        <v>62</v>
      </c>
      <c r="R3" s="163" t="s">
        <v>20</v>
      </c>
      <c r="S3" s="163" t="s">
        <v>19</v>
      </c>
      <c r="T3" s="163" t="s">
        <v>63</v>
      </c>
      <c r="U3" s="164" t="s">
        <v>232</v>
      </c>
      <c r="V3" s="35"/>
    </row>
    <row r="4" spans="2:22" x14ac:dyDescent="0.2">
      <c r="B4" s="165">
        <v>1</v>
      </c>
      <c r="C4" s="43" t="s">
        <v>87</v>
      </c>
      <c r="D4" s="43" t="s">
        <v>32</v>
      </c>
      <c r="E4" s="43">
        <v>2017</v>
      </c>
      <c r="F4" s="70">
        <v>115.685714285714</v>
      </c>
      <c r="G4" s="71">
        <v>22.287023809523799</v>
      </c>
      <c r="H4" s="35"/>
      <c r="I4" s="165">
        <v>1</v>
      </c>
      <c r="J4" s="43" t="s">
        <v>31</v>
      </c>
      <c r="K4" s="43" t="s">
        <v>32</v>
      </c>
      <c r="L4" s="43">
        <v>2017</v>
      </c>
      <c r="M4" s="70">
        <v>115.685714285714</v>
      </c>
      <c r="N4" s="71">
        <v>22.287023809523799</v>
      </c>
      <c r="O4" s="35"/>
      <c r="P4" s="165">
        <v>1</v>
      </c>
      <c r="Q4" s="43" t="s">
        <v>66</v>
      </c>
      <c r="R4" s="43" t="s">
        <v>67</v>
      </c>
      <c r="S4" s="43">
        <v>2013</v>
      </c>
      <c r="T4" s="70">
        <v>72.554285714285697</v>
      </c>
      <c r="U4" s="71">
        <v>-26.8803571428571</v>
      </c>
      <c r="V4" s="35"/>
    </row>
    <row r="5" spans="2:22" x14ac:dyDescent="0.2">
      <c r="B5" s="165">
        <v>2</v>
      </c>
      <c r="C5" s="43" t="s">
        <v>69</v>
      </c>
      <c r="D5" s="43" t="s">
        <v>24</v>
      </c>
      <c r="E5" s="43">
        <v>2016</v>
      </c>
      <c r="F5" s="70">
        <v>112.808571428571</v>
      </c>
      <c r="G5" s="71">
        <v>16.8069047619048</v>
      </c>
      <c r="H5" s="35"/>
      <c r="I5" s="165">
        <v>2</v>
      </c>
      <c r="J5" s="43" t="s">
        <v>69</v>
      </c>
      <c r="K5" s="43" t="s">
        <v>24</v>
      </c>
      <c r="L5" s="43">
        <v>2016</v>
      </c>
      <c r="M5" s="70">
        <v>112.808571428571</v>
      </c>
      <c r="N5" s="71">
        <v>16.8069047619048</v>
      </c>
      <c r="O5" s="35"/>
      <c r="P5" s="165">
        <v>2</v>
      </c>
      <c r="Q5" s="43" t="s">
        <v>68</v>
      </c>
      <c r="R5" s="43" t="s">
        <v>36</v>
      </c>
      <c r="S5" s="43">
        <v>2017</v>
      </c>
      <c r="T5" s="70">
        <v>71.218571428571394</v>
      </c>
      <c r="U5" s="71">
        <v>-22.180119047619002</v>
      </c>
      <c r="V5" s="35"/>
    </row>
    <row r="6" spans="2:22" x14ac:dyDescent="0.2">
      <c r="B6" s="165">
        <v>3</v>
      </c>
      <c r="C6" s="43" t="s">
        <v>25</v>
      </c>
      <c r="D6" s="43" t="s">
        <v>26</v>
      </c>
      <c r="E6" s="43">
        <v>2019</v>
      </c>
      <c r="F6" s="70">
        <v>115.904285714286</v>
      </c>
      <c r="G6" s="71">
        <v>15.108095238095199</v>
      </c>
      <c r="H6" s="35"/>
      <c r="I6" s="165">
        <v>3</v>
      </c>
      <c r="J6" s="43" t="s">
        <v>25</v>
      </c>
      <c r="K6" s="43" t="s">
        <v>26</v>
      </c>
      <c r="L6" s="43">
        <v>2019</v>
      </c>
      <c r="M6" s="70">
        <v>115.904285714286</v>
      </c>
      <c r="N6" s="71">
        <v>15.108095238095199</v>
      </c>
      <c r="O6" s="35"/>
      <c r="P6" s="165">
        <v>3</v>
      </c>
      <c r="Q6" s="43" t="s">
        <v>27</v>
      </c>
      <c r="R6" s="43" t="s">
        <v>28</v>
      </c>
      <c r="S6" s="43">
        <v>2021</v>
      </c>
      <c r="T6" s="70">
        <v>92.126666666666694</v>
      </c>
      <c r="U6" s="71">
        <v>-20.687000000000001</v>
      </c>
      <c r="V6" s="35"/>
    </row>
    <row r="7" spans="2:22" x14ac:dyDescent="0.2">
      <c r="B7" s="165">
        <v>4</v>
      </c>
      <c r="C7" s="43" t="s">
        <v>129</v>
      </c>
      <c r="D7" s="43" t="s">
        <v>30</v>
      </c>
      <c r="E7" s="43">
        <v>2020</v>
      </c>
      <c r="F7" s="70">
        <v>115.23857142857101</v>
      </c>
      <c r="G7" s="71">
        <v>14.3369047619047</v>
      </c>
      <c r="H7" s="35"/>
      <c r="I7" s="165">
        <v>4</v>
      </c>
      <c r="J7" s="43" t="s">
        <v>129</v>
      </c>
      <c r="K7" s="43" t="s">
        <v>30</v>
      </c>
      <c r="L7" s="43">
        <v>2020</v>
      </c>
      <c r="M7" s="70">
        <v>115.23857142857101</v>
      </c>
      <c r="N7" s="71">
        <v>14.3369047619047</v>
      </c>
      <c r="O7" s="35"/>
      <c r="P7" s="165">
        <v>4</v>
      </c>
      <c r="Q7" s="43" t="s">
        <v>75</v>
      </c>
      <c r="R7" s="43" t="s">
        <v>76</v>
      </c>
      <c r="S7" s="43">
        <v>2012</v>
      </c>
      <c r="T7" s="70">
        <v>78.632857142857105</v>
      </c>
      <c r="U7" s="71">
        <v>-19.140595238095202</v>
      </c>
      <c r="V7" s="35"/>
    </row>
    <row r="8" spans="2:22" x14ac:dyDescent="0.2">
      <c r="B8" s="165">
        <v>5</v>
      </c>
      <c r="C8" s="43" t="s">
        <v>122</v>
      </c>
      <c r="D8" s="43" t="s">
        <v>26</v>
      </c>
      <c r="E8" s="43">
        <v>2014</v>
      </c>
      <c r="F8" s="70">
        <v>111.561428571429</v>
      </c>
      <c r="G8" s="71">
        <v>13.9375</v>
      </c>
      <c r="H8" s="35"/>
      <c r="I8" s="165">
        <v>5</v>
      </c>
      <c r="J8" s="43" t="s">
        <v>122</v>
      </c>
      <c r="K8" s="43" t="s">
        <v>26</v>
      </c>
      <c r="L8" s="43">
        <v>2014</v>
      </c>
      <c r="M8" s="70">
        <v>111.561428571429</v>
      </c>
      <c r="N8" s="71">
        <v>13.9375</v>
      </c>
      <c r="O8" s="35"/>
      <c r="P8" s="165">
        <v>5</v>
      </c>
      <c r="Q8" s="43" t="s">
        <v>69</v>
      </c>
      <c r="R8" s="43" t="s">
        <v>24</v>
      </c>
      <c r="S8" s="43">
        <v>2018</v>
      </c>
      <c r="T8" s="70">
        <v>82.3857142857143</v>
      </c>
      <c r="U8" s="71">
        <v>-18.906309523809501</v>
      </c>
      <c r="V8" s="35"/>
    </row>
    <row r="9" spans="2:22" x14ac:dyDescent="0.2">
      <c r="B9" s="165">
        <v>6</v>
      </c>
      <c r="C9" s="43" t="s">
        <v>132</v>
      </c>
      <c r="D9" s="43" t="s">
        <v>42</v>
      </c>
      <c r="E9" s="43">
        <v>2021</v>
      </c>
      <c r="F9" s="70">
        <v>126.109333333333</v>
      </c>
      <c r="G9" s="71">
        <v>13.295666666666699</v>
      </c>
      <c r="H9" s="35"/>
      <c r="I9" s="165">
        <v>6</v>
      </c>
      <c r="J9" s="43" t="s">
        <v>132</v>
      </c>
      <c r="K9" s="43" t="s">
        <v>42</v>
      </c>
      <c r="L9" s="43">
        <v>2021</v>
      </c>
      <c r="M9" s="70">
        <v>126.109333333333</v>
      </c>
      <c r="N9" s="71">
        <v>13.295666666666699</v>
      </c>
      <c r="O9" s="35"/>
      <c r="P9" s="165">
        <v>6</v>
      </c>
      <c r="Q9" s="43" t="s">
        <v>31</v>
      </c>
      <c r="R9" s="43" t="s">
        <v>32</v>
      </c>
      <c r="S9" s="43">
        <v>2020</v>
      </c>
      <c r="T9" s="70">
        <v>82.715714285714299</v>
      </c>
      <c r="U9" s="71">
        <v>-18.185952380952401</v>
      </c>
      <c r="V9" s="35"/>
    </row>
    <row r="10" spans="2:22" x14ac:dyDescent="0.2">
      <c r="B10" s="165">
        <v>7</v>
      </c>
      <c r="C10" s="43" t="s">
        <v>133</v>
      </c>
      <c r="D10" s="43" t="s">
        <v>104</v>
      </c>
      <c r="E10" s="43">
        <v>2013</v>
      </c>
      <c r="F10" s="70">
        <v>112.52714285714301</v>
      </c>
      <c r="G10" s="71">
        <v>13.092499999999999</v>
      </c>
      <c r="H10" s="35"/>
      <c r="I10" s="165">
        <v>7</v>
      </c>
      <c r="J10" s="43" t="s">
        <v>133</v>
      </c>
      <c r="K10" s="43" t="s">
        <v>104</v>
      </c>
      <c r="L10" s="43">
        <v>2013</v>
      </c>
      <c r="M10" s="70">
        <v>112.52714285714301</v>
      </c>
      <c r="N10" s="71">
        <v>13.092499999999999</v>
      </c>
      <c r="O10" s="35"/>
      <c r="P10" s="165">
        <v>7</v>
      </c>
      <c r="Q10" s="43" t="s">
        <v>78</v>
      </c>
      <c r="R10" s="43" t="s">
        <v>79</v>
      </c>
      <c r="S10" s="43">
        <v>2016</v>
      </c>
      <c r="T10" s="70">
        <v>80.888571428571396</v>
      </c>
      <c r="U10" s="71">
        <v>-15.1130952380952</v>
      </c>
      <c r="V10" s="35"/>
    </row>
    <row r="11" spans="2:22" x14ac:dyDescent="0.2">
      <c r="B11" s="165">
        <v>8</v>
      </c>
      <c r="C11" s="43" t="s">
        <v>25</v>
      </c>
      <c r="D11" s="43" t="s">
        <v>26</v>
      </c>
      <c r="E11" s="43">
        <v>2020</v>
      </c>
      <c r="F11" s="70">
        <v>113.53571428571399</v>
      </c>
      <c r="G11" s="71">
        <v>12.6340476190476</v>
      </c>
      <c r="H11" s="35"/>
      <c r="I11" s="165">
        <v>8</v>
      </c>
      <c r="J11" s="43" t="s">
        <v>25</v>
      </c>
      <c r="K11" s="43" t="s">
        <v>26</v>
      </c>
      <c r="L11" s="43">
        <v>2020</v>
      </c>
      <c r="M11" s="70">
        <v>113.53571428571399</v>
      </c>
      <c r="N11" s="71">
        <v>12.6340476190476</v>
      </c>
      <c r="O11" s="35"/>
      <c r="P11" s="165">
        <v>8</v>
      </c>
      <c r="Q11" s="43" t="s">
        <v>70</v>
      </c>
      <c r="R11" s="43" t="s">
        <v>38</v>
      </c>
      <c r="S11" s="43">
        <v>2021</v>
      </c>
      <c r="T11" s="70">
        <v>98.677333333333294</v>
      </c>
      <c r="U11" s="71">
        <v>-14.136333333333299</v>
      </c>
      <c r="V11" s="35"/>
    </row>
    <row r="12" spans="2:22" x14ac:dyDescent="0.2">
      <c r="B12" s="165">
        <v>9</v>
      </c>
      <c r="C12" s="43" t="s">
        <v>71</v>
      </c>
      <c r="D12" s="43" t="s">
        <v>72</v>
      </c>
      <c r="E12" s="43">
        <v>2020</v>
      </c>
      <c r="F12" s="70">
        <v>113.287142857143</v>
      </c>
      <c r="G12" s="71">
        <v>12.385476190476201</v>
      </c>
      <c r="H12" s="35"/>
      <c r="I12" s="165">
        <v>9</v>
      </c>
      <c r="J12" s="43" t="s">
        <v>71</v>
      </c>
      <c r="K12" s="43" t="s">
        <v>72</v>
      </c>
      <c r="L12" s="43">
        <v>2020</v>
      </c>
      <c r="M12" s="70">
        <v>113.287142857143</v>
      </c>
      <c r="N12" s="71">
        <v>12.385476190476201</v>
      </c>
      <c r="O12" s="35"/>
      <c r="P12" s="165">
        <v>9</v>
      </c>
      <c r="Q12" s="43" t="s">
        <v>84</v>
      </c>
      <c r="R12" s="43" t="s">
        <v>26</v>
      </c>
      <c r="S12" s="43">
        <v>2015</v>
      </c>
      <c r="T12" s="70">
        <v>83.34</v>
      </c>
      <c r="U12" s="71">
        <v>-13.3280952380952</v>
      </c>
      <c r="V12" s="35"/>
    </row>
    <row r="13" spans="2:22" x14ac:dyDescent="0.2">
      <c r="B13" s="166">
        <v>10</v>
      </c>
      <c r="C13" s="73" t="s">
        <v>39</v>
      </c>
      <c r="D13" s="73" t="s">
        <v>40</v>
      </c>
      <c r="E13" s="73">
        <v>2012</v>
      </c>
      <c r="F13" s="74">
        <v>109.335714285714</v>
      </c>
      <c r="G13" s="75">
        <v>11.5622619047619</v>
      </c>
      <c r="H13" s="35"/>
      <c r="I13" s="166">
        <v>10</v>
      </c>
      <c r="J13" s="73" t="s">
        <v>39</v>
      </c>
      <c r="K13" s="73" t="s">
        <v>40</v>
      </c>
      <c r="L13" s="73">
        <v>2012</v>
      </c>
      <c r="M13" s="74">
        <v>109.335714285714</v>
      </c>
      <c r="N13" s="75">
        <v>11.5622619047619</v>
      </c>
      <c r="O13" s="35"/>
      <c r="P13" s="165">
        <v>10</v>
      </c>
      <c r="Q13" s="43" t="s">
        <v>78</v>
      </c>
      <c r="R13" s="43" t="s">
        <v>79</v>
      </c>
      <c r="S13" s="43">
        <v>2017</v>
      </c>
      <c r="T13" s="70">
        <v>80.762857142857101</v>
      </c>
      <c r="U13" s="71">
        <v>-12.6358333333334</v>
      </c>
      <c r="V13" s="35"/>
    </row>
    <row r="14" spans="2:22" x14ac:dyDescent="0.2">
      <c r="B14" s="167">
        <v>11</v>
      </c>
      <c r="C14" t="s">
        <v>103</v>
      </c>
      <c r="D14" t="s">
        <v>104</v>
      </c>
      <c r="E14">
        <v>2015</v>
      </c>
      <c r="F14" s="8">
        <v>108.101428571429</v>
      </c>
      <c r="G14" s="8">
        <v>11.4333333333333</v>
      </c>
      <c r="H14" s="35"/>
      <c r="I14" s="168">
        <v>16</v>
      </c>
      <c r="J14" s="169" t="s">
        <v>25</v>
      </c>
      <c r="K14" s="169" t="s">
        <v>26</v>
      </c>
      <c r="L14" s="169">
        <v>2023</v>
      </c>
      <c r="M14" s="170">
        <v>122.234666666667</v>
      </c>
      <c r="N14" s="171">
        <v>9.1905555555555196</v>
      </c>
      <c r="O14" s="35"/>
      <c r="P14" s="168">
        <v>15</v>
      </c>
      <c r="Q14" s="169" t="s">
        <v>41</v>
      </c>
      <c r="R14" s="169" t="s">
        <v>42</v>
      </c>
      <c r="S14" s="169">
        <v>2023</v>
      </c>
      <c r="T14" s="170">
        <v>102.645333333333</v>
      </c>
      <c r="U14" s="171">
        <v>-10.3987777777778</v>
      </c>
      <c r="V14" s="35"/>
    </row>
    <row r="15" spans="2:22" x14ac:dyDescent="0.2">
      <c r="B15" s="167">
        <v>12</v>
      </c>
      <c r="C15" t="s">
        <v>120</v>
      </c>
      <c r="D15" t="s">
        <v>46</v>
      </c>
      <c r="E15">
        <v>2012</v>
      </c>
      <c r="F15" s="8">
        <v>109.11571428571401</v>
      </c>
      <c r="G15" s="8">
        <v>11.3422619047619</v>
      </c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2:22" x14ac:dyDescent="0.2">
      <c r="B16" s="167">
        <v>13</v>
      </c>
      <c r="C16" t="s">
        <v>71</v>
      </c>
      <c r="D16" t="s">
        <v>72</v>
      </c>
      <c r="E16">
        <v>2016</v>
      </c>
      <c r="F16" s="8">
        <v>107.02285714285701</v>
      </c>
      <c r="G16" s="8">
        <v>11.021190476190499</v>
      </c>
      <c r="V16" s="35"/>
    </row>
    <row r="17" spans="2:21" x14ac:dyDescent="0.2">
      <c r="B17" s="167">
        <v>14</v>
      </c>
      <c r="C17" t="s">
        <v>128</v>
      </c>
      <c r="D17" t="s">
        <v>30</v>
      </c>
      <c r="E17">
        <v>2019</v>
      </c>
      <c r="F17" s="8">
        <v>111.618571428571</v>
      </c>
      <c r="G17" s="8">
        <v>10.822380952381</v>
      </c>
    </row>
    <row r="18" spans="2:21" x14ac:dyDescent="0.2">
      <c r="B18" s="167">
        <v>15</v>
      </c>
      <c r="C18" t="s">
        <v>100</v>
      </c>
      <c r="D18" t="s">
        <v>30</v>
      </c>
      <c r="E18">
        <v>2018</v>
      </c>
      <c r="F18" s="8">
        <v>111.462857142857</v>
      </c>
      <c r="G18" s="8">
        <v>10.170833333333301</v>
      </c>
    </row>
    <row r="19" spans="2:21" x14ac:dyDescent="0.2">
      <c r="B19" s="167">
        <v>16</v>
      </c>
      <c r="C19" t="s">
        <v>25</v>
      </c>
      <c r="D19" t="s">
        <v>26</v>
      </c>
      <c r="E19">
        <v>2023</v>
      </c>
      <c r="F19" s="8">
        <v>122.234666666667</v>
      </c>
      <c r="G19" s="8">
        <v>9.1905555555555196</v>
      </c>
    </row>
    <row r="20" spans="2:21" x14ac:dyDescent="0.2">
      <c r="B20" s="167">
        <v>17</v>
      </c>
      <c r="C20" t="s">
        <v>119</v>
      </c>
      <c r="D20" t="s">
        <v>34</v>
      </c>
      <c r="E20">
        <v>2017</v>
      </c>
      <c r="F20" s="8">
        <v>102.415714285714</v>
      </c>
      <c r="G20" s="8">
        <v>9.0170238095238204</v>
      </c>
    </row>
    <row r="21" spans="2:21" x14ac:dyDescent="0.2">
      <c r="B21" s="167">
        <v>18</v>
      </c>
      <c r="C21" t="s">
        <v>87</v>
      </c>
      <c r="D21" t="s">
        <v>32</v>
      </c>
      <c r="E21">
        <v>2013</v>
      </c>
      <c r="F21" s="8">
        <v>108.28571428571399</v>
      </c>
      <c r="G21" s="8">
        <v>8.8510714285714602</v>
      </c>
      <c r="P21" s="167"/>
      <c r="T21" s="8"/>
      <c r="U21" s="8"/>
    </row>
    <row r="22" spans="2:21" x14ac:dyDescent="0.2">
      <c r="B22" s="167">
        <v>19</v>
      </c>
      <c r="C22" t="s">
        <v>78</v>
      </c>
      <c r="D22" t="s">
        <v>79</v>
      </c>
      <c r="E22">
        <v>2021</v>
      </c>
      <c r="F22" s="8">
        <v>121.548</v>
      </c>
      <c r="G22" s="8">
        <v>8.7343333333333408</v>
      </c>
      <c r="P22" s="167"/>
      <c r="T22" s="8"/>
      <c r="U22" s="8"/>
    </row>
    <row r="23" spans="2:21" x14ac:dyDescent="0.2">
      <c r="B23" s="167">
        <v>20</v>
      </c>
      <c r="C23" t="s">
        <v>71</v>
      </c>
      <c r="D23" t="s">
        <v>72</v>
      </c>
      <c r="E23">
        <v>2012</v>
      </c>
      <c r="F23" s="8">
        <v>106.45142857142901</v>
      </c>
      <c r="G23" s="8">
        <v>8.6779761904762207</v>
      </c>
      <c r="P23" s="167"/>
      <c r="T23" s="8"/>
      <c r="U23" s="8"/>
    </row>
    <row r="24" spans="2:21" x14ac:dyDescent="0.2">
      <c r="B24" s="167">
        <v>21</v>
      </c>
      <c r="C24" t="s">
        <v>29</v>
      </c>
      <c r="D24" t="s">
        <v>30</v>
      </c>
      <c r="E24">
        <v>2023</v>
      </c>
      <c r="F24" s="8">
        <v>121.702666666667</v>
      </c>
      <c r="G24" s="8">
        <v>8.6585555555555391</v>
      </c>
      <c r="P24" s="167"/>
      <c r="T24" s="8"/>
      <c r="U24" s="8"/>
    </row>
    <row r="25" spans="2:21" x14ac:dyDescent="0.2">
      <c r="B25" s="167">
        <v>22</v>
      </c>
      <c r="C25" t="s">
        <v>33</v>
      </c>
      <c r="D25" t="s">
        <v>34</v>
      </c>
      <c r="E25">
        <v>2023</v>
      </c>
      <c r="F25" s="8">
        <v>121.608</v>
      </c>
      <c r="G25" s="8">
        <v>8.5638888888888705</v>
      </c>
      <c r="P25" s="167"/>
      <c r="T25" s="8"/>
      <c r="U25" s="8"/>
    </row>
    <row r="26" spans="2:21" x14ac:dyDescent="0.2">
      <c r="B26" s="167">
        <v>23</v>
      </c>
      <c r="C26" t="s">
        <v>131</v>
      </c>
      <c r="D26" t="s">
        <v>40</v>
      </c>
      <c r="E26">
        <v>2015</v>
      </c>
      <c r="F26" s="8">
        <v>105.217142857143</v>
      </c>
      <c r="G26" s="8">
        <v>8.5490476190476006</v>
      </c>
      <c r="P26" s="167"/>
      <c r="T26" s="8"/>
      <c r="U26" s="8"/>
    </row>
    <row r="27" spans="2:21" x14ac:dyDescent="0.2">
      <c r="B27" s="167">
        <v>24</v>
      </c>
      <c r="C27" t="s">
        <v>87</v>
      </c>
      <c r="D27" t="s">
        <v>32</v>
      </c>
      <c r="E27">
        <v>2018</v>
      </c>
      <c r="F27" s="8">
        <v>109.804285714286</v>
      </c>
      <c r="G27" s="8">
        <v>8.5122619047619299</v>
      </c>
      <c r="P27" s="167"/>
      <c r="T27" s="8"/>
      <c r="U27" s="8"/>
    </row>
    <row r="28" spans="2:21" x14ac:dyDescent="0.2">
      <c r="B28" s="167">
        <v>25</v>
      </c>
      <c r="C28" t="s">
        <v>31</v>
      </c>
      <c r="D28" t="s">
        <v>32</v>
      </c>
      <c r="E28">
        <v>2021</v>
      </c>
      <c r="F28" s="8">
        <v>120.910666666667</v>
      </c>
      <c r="G28" s="8">
        <v>8.0969999999999906</v>
      </c>
      <c r="P28" s="167"/>
      <c r="T28" s="8"/>
      <c r="U28" s="8"/>
    </row>
    <row r="29" spans="2:21" x14ac:dyDescent="0.2">
      <c r="B29" s="167">
        <v>26</v>
      </c>
      <c r="C29" t="s">
        <v>83</v>
      </c>
      <c r="D29" t="s">
        <v>46</v>
      </c>
      <c r="E29">
        <v>2021</v>
      </c>
      <c r="F29" s="8">
        <v>120.505333333333</v>
      </c>
      <c r="G29" s="8">
        <v>7.6916666666666798</v>
      </c>
      <c r="P29" s="167"/>
      <c r="T29" s="8"/>
      <c r="U29" s="8"/>
    </row>
    <row r="30" spans="2:21" x14ac:dyDescent="0.2">
      <c r="B30" s="167">
        <v>27</v>
      </c>
      <c r="C30" t="s">
        <v>124</v>
      </c>
      <c r="D30" t="s">
        <v>125</v>
      </c>
      <c r="E30">
        <v>2013</v>
      </c>
      <c r="F30" s="8">
        <v>107.11</v>
      </c>
      <c r="G30" s="8">
        <v>7.6753571428571403</v>
      </c>
      <c r="P30" s="167"/>
      <c r="T30" s="8"/>
      <c r="U30" s="8"/>
    </row>
    <row r="31" spans="2:21" x14ac:dyDescent="0.2">
      <c r="B31" s="167">
        <v>28</v>
      </c>
      <c r="C31" t="s">
        <v>123</v>
      </c>
      <c r="D31" t="s">
        <v>34</v>
      </c>
      <c r="E31">
        <v>2014</v>
      </c>
      <c r="F31" s="8">
        <v>105.068571428571</v>
      </c>
      <c r="G31" s="8">
        <v>7.4446428571428704</v>
      </c>
      <c r="P31" s="167"/>
      <c r="T31" s="8"/>
      <c r="U31" s="8"/>
    </row>
    <row r="32" spans="2:21" x14ac:dyDescent="0.2">
      <c r="B32" s="167">
        <v>29</v>
      </c>
      <c r="C32" t="s">
        <v>31</v>
      </c>
      <c r="D32" t="s">
        <v>32</v>
      </c>
      <c r="E32">
        <v>2022</v>
      </c>
      <c r="F32" s="8">
        <v>118.16</v>
      </c>
      <c r="G32" s="8">
        <v>7.33911111111109</v>
      </c>
    </row>
    <row r="33" spans="2:7" x14ac:dyDescent="0.2">
      <c r="B33" s="167">
        <v>30</v>
      </c>
      <c r="C33" t="s">
        <v>88</v>
      </c>
      <c r="D33" t="s">
        <v>46</v>
      </c>
      <c r="E33">
        <v>2018</v>
      </c>
      <c r="F33" s="8">
        <v>108.47714285714299</v>
      </c>
      <c r="G33" s="8">
        <v>7.1851190476190396</v>
      </c>
    </row>
    <row r="34" spans="2:7" x14ac:dyDescent="0.2">
      <c r="B34" s="167">
        <v>31</v>
      </c>
      <c r="C34" t="s">
        <v>27</v>
      </c>
      <c r="D34" t="s">
        <v>28</v>
      </c>
      <c r="E34">
        <v>2023</v>
      </c>
      <c r="F34" s="8">
        <v>120.169333333333</v>
      </c>
      <c r="G34" s="8">
        <v>7.1252222222222104</v>
      </c>
    </row>
    <row r="35" spans="2:7" x14ac:dyDescent="0.2">
      <c r="B35" s="167">
        <v>32</v>
      </c>
      <c r="C35" t="s">
        <v>23</v>
      </c>
      <c r="D35" t="s">
        <v>24</v>
      </c>
      <c r="E35">
        <v>2023</v>
      </c>
      <c r="F35" s="8">
        <v>119.958666666667</v>
      </c>
      <c r="G35" s="8">
        <v>6.91455555555555</v>
      </c>
    </row>
    <row r="36" spans="2:7" x14ac:dyDescent="0.2">
      <c r="B36" s="167">
        <v>33</v>
      </c>
      <c r="C36" t="s">
        <v>88</v>
      </c>
      <c r="D36" t="s">
        <v>46</v>
      </c>
      <c r="E36">
        <v>2017</v>
      </c>
      <c r="F36" s="8">
        <v>100.297142857143</v>
      </c>
      <c r="G36" s="8">
        <v>6.8984523809523797</v>
      </c>
    </row>
    <row r="37" spans="2:7" x14ac:dyDescent="0.2">
      <c r="B37" s="167">
        <v>34</v>
      </c>
      <c r="C37" t="s">
        <v>33</v>
      </c>
      <c r="D37" t="s">
        <v>34</v>
      </c>
      <c r="E37">
        <v>2018</v>
      </c>
      <c r="F37" s="8">
        <v>108.14</v>
      </c>
      <c r="G37" s="8">
        <v>6.8479761904761904</v>
      </c>
    </row>
    <row r="38" spans="2:7" x14ac:dyDescent="0.2">
      <c r="B38" s="167">
        <v>35</v>
      </c>
      <c r="C38" t="s">
        <v>127</v>
      </c>
      <c r="D38" t="s">
        <v>30</v>
      </c>
      <c r="E38">
        <v>2021</v>
      </c>
      <c r="F38" s="8">
        <v>119.13866666666701</v>
      </c>
      <c r="G38" s="8">
        <v>6.3250000000000197</v>
      </c>
    </row>
    <row r="39" spans="2:7" x14ac:dyDescent="0.2">
      <c r="B39" s="167">
        <v>36</v>
      </c>
      <c r="C39" t="s">
        <v>33</v>
      </c>
      <c r="D39" t="s">
        <v>34</v>
      </c>
      <c r="E39">
        <v>2022</v>
      </c>
      <c r="F39" s="8">
        <v>116.717333333333</v>
      </c>
      <c r="G39" s="8">
        <v>5.8964444444444402</v>
      </c>
    </row>
    <row r="40" spans="2:7" x14ac:dyDescent="0.2">
      <c r="B40" s="167">
        <v>37</v>
      </c>
      <c r="C40" t="s">
        <v>115</v>
      </c>
      <c r="D40" t="s">
        <v>30</v>
      </c>
      <c r="E40">
        <v>2022</v>
      </c>
      <c r="F40" s="8">
        <v>116.488</v>
      </c>
      <c r="G40" s="8">
        <v>5.6671111111111303</v>
      </c>
    </row>
    <row r="41" spans="2:7" x14ac:dyDescent="0.2">
      <c r="B41" s="167">
        <v>38</v>
      </c>
      <c r="C41" t="s">
        <v>94</v>
      </c>
      <c r="D41" t="s">
        <v>34</v>
      </c>
      <c r="E41">
        <v>2016</v>
      </c>
      <c r="F41" s="8">
        <v>101.538571428571</v>
      </c>
      <c r="G41" s="8">
        <v>5.5369047619047604</v>
      </c>
    </row>
    <row r="42" spans="2:7" x14ac:dyDescent="0.2">
      <c r="B42" s="167">
        <v>39</v>
      </c>
      <c r="C42" t="s">
        <v>113</v>
      </c>
      <c r="D42" t="s">
        <v>42</v>
      </c>
      <c r="E42">
        <v>2015</v>
      </c>
      <c r="F42" s="8">
        <v>102.202857142857</v>
      </c>
      <c r="G42" s="8">
        <v>5.5347619047619103</v>
      </c>
    </row>
    <row r="43" spans="2:7" x14ac:dyDescent="0.2">
      <c r="B43" s="167">
        <v>40</v>
      </c>
      <c r="C43" t="s">
        <v>121</v>
      </c>
      <c r="D43" t="s">
        <v>104</v>
      </c>
      <c r="E43">
        <v>2012</v>
      </c>
      <c r="F43" s="8">
        <v>103.301428571429</v>
      </c>
      <c r="G43" s="8">
        <v>5.5279761904762097</v>
      </c>
    </row>
    <row r="44" spans="2:7" x14ac:dyDescent="0.2">
      <c r="B44" s="167">
        <v>41</v>
      </c>
      <c r="C44" t="s">
        <v>114</v>
      </c>
      <c r="D44" t="s">
        <v>38</v>
      </c>
      <c r="E44">
        <v>2018</v>
      </c>
      <c r="F44" s="8">
        <v>106.82</v>
      </c>
      <c r="G44" s="8">
        <v>5.5279761904761697</v>
      </c>
    </row>
    <row r="45" spans="2:7" x14ac:dyDescent="0.2">
      <c r="B45" s="167">
        <v>42</v>
      </c>
      <c r="C45" t="s">
        <v>39</v>
      </c>
      <c r="D45" t="s">
        <v>40</v>
      </c>
      <c r="E45">
        <v>2014</v>
      </c>
      <c r="F45" s="8">
        <v>103.061428571429</v>
      </c>
      <c r="G45" s="8">
        <v>5.4375000000000098</v>
      </c>
    </row>
    <row r="46" spans="2:7" x14ac:dyDescent="0.2">
      <c r="B46" s="167">
        <v>43</v>
      </c>
      <c r="C46" t="s">
        <v>39</v>
      </c>
      <c r="D46" t="s">
        <v>40</v>
      </c>
      <c r="E46">
        <v>2013</v>
      </c>
      <c r="F46" s="8">
        <v>104.467142857143</v>
      </c>
      <c r="G46" s="8">
        <v>5.0325000000000104</v>
      </c>
    </row>
    <row r="47" spans="2:7" x14ac:dyDescent="0.2">
      <c r="B47" s="167">
        <v>44</v>
      </c>
      <c r="C47" t="s">
        <v>114</v>
      </c>
      <c r="D47" t="s">
        <v>38</v>
      </c>
      <c r="E47">
        <v>2017</v>
      </c>
      <c r="F47" s="8">
        <v>98.414285714285697</v>
      </c>
      <c r="G47" s="8">
        <v>5.01559523809523</v>
      </c>
    </row>
    <row r="48" spans="2:7" x14ac:dyDescent="0.2">
      <c r="B48" s="167">
        <v>45</v>
      </c>
      <c r="C48" t="s">
        <v>27</v>
      </c>
      <c r="D48" t="s">
        <v>28</v>
      </c>
      <c r="E48">
        <v>2015</v>
      </c>
      <c r="F48" s="8">
        <v>101.46428571428601</v>
      </c>
      <c r="G48" s="8">
        <v>4.7961904761904597</v>
      </c>
    </row>
    <row r="49" spans="2:7" x14ac:dyDescent="0.2">
      <c r="B49" s="167">
        <v>46</v>
      </c>
      <c r="C49" t="s">
        <v>112</v>
      </c>
      <c r="D49" t="s">
        <v>26</v>
      </c>
      <c r="E49">
        <v>2017</v>
      </c>
      <c r="F49" s="8">
        <v>97.822857142857202</v>
      </c>
      <c r="G49" s="8">
        <v>4.4241666666666903</v>
      </c>
    </row>
    <row r="50" spans="2:7" x14ac:dyDescent="0.2">
      <c r="B50" s="167">
        <v>47</v>
      </c>
      <c r="C50" t="s">
        <v>68</v>
      </c>
      <c r="D50" t="s">
        <v>36</v>
      </c>
      <c r="E50">
        <v>2016</v>
      </c>
      <c r="F50" s="8">
        <v>100.39571428571401</v>
      </c>
      <c r="G50" s="8">
        <v>4.3940476190476101</v>
      </c>
    </row>
    <row r="51" spans="2:7" x14ac:dyDescent="0.2">
      <c r="B51" s="167">
        <v>48</v>
      </c>
      <c r="C51" t="s">
        <v>108</v>
      </c>
      <c r="D51" t="s">
        <v>30</v>
      </c>
      <c r="E51">
        <v>2012</v>
      </c>
      <c r="F51" s="8">
        <v>101.85428571428599</v>
      </c>
      <c r="G51" s="8">
        <v>4.0808333333333699</v>
      </c>
    </row>
    <row r="52" spans="2:7" x14ac:dyDescent="0.2">
      <c r="B52" s="167">
        <v>49</v>
      </c>
      <c r="C52" t="s">
        <v>97</v>
      </c>
      <c r="D52" t="s">
        <v>98</v>
      </c>
      <c r="E52">
        <v>2012</v>
      </c>
      <c r="F52" s="8">
        <v>101.85428571428599</v>
      </c>
      <c r="G52" s="8">
        <v>4.0808333333333602</v>
      </c>
    </row>
    <row r="53" spans="2:7" x14ac:dyDescent="0.2">
      <c r="B53" s="167">
        <v>50</v>
      </c>
      <c r="C53" t="s">
        <v>88</v>
      </c>
      <c r="D53" t="s">
        <v>46</v>
      </c>
      <c r="E53">
        <v>2013</v>
      </c>
      <c r="F53" s="8">
        <v>103.48</v>
      </c>
      <c r="G53" s="8">
        <v>4.0453571428571404</v>
      </c>
    </row>
    <row r="54" spans="2:7" x14ac:dyDescent="0.2">
      <c r="B54" s="167">
        <v>51</v>
      </c>
      <c r="C54" t="s">
        <v>130</v>
      </c>
      <c r="D54" t="s">
        <v>38</v>
      </c>
      <c r="E54">
        <v>2022</v>
      </c>
      <c r="F54" s="8">
        <v>114.701333333333</v>
      </c>
      <c r="G54" s="8">
        <v>3.8804444444444499</v>
      </c>
    </row>
    <row r="55" spans="2:7" x14ac:dyDescent="0.2">
      <c r="B55" s="167">
        <v>52</v>
      </c>
      <c r="C55" t="s">
        <v>45</v>
      </c>
      <c r="D55" t="s">
        <v>46</v>
      </c>
      <c r="E55">
        <v>2022</v>
      </c>
      <c r="F55" s="8">
        <v>113.794666666667</v>
      </c>
      <c r="G55" s="8">
        <v>2.9737777777777699</v>
      </c>
    </row>
    <row r="56" spans="2:7" x14ac:dyDescent="0.2">
      <c r="B56" s="167">
        <v>53</v>
      </c>
      <c r="C56" t="s">
        <v>33</v>
      </c>
      <c r="D56" t="s">
        <v>34</v>
      </c>
      <c r="E56">
        <v>2020</v>
      </c>
      <c r="F56" s="8">
        <v>103.855714285714</v>
      </c>
      <c r="G56" s="8">
        <v>2.9540476190475999</v>
      </c>
    </row>
    <row r="57" spans="2:7" x14ac:dyDescent="0.2">
      <c r="B57" s="167">
        <v>54</v>
      </c>
      <c r="C57" t="s">
        <v>71</v>
      </c>
      <c r="D57" t="s">
        <v>72</v>
      </c>
      <c r="E57">
        <v>2018</v>
      </c>
      <c r="F57" s="8">
        <v>103.937142857143</v>
      </c>
      <c r="G57" s="8">
        <v>2.6451190476190498</v>
      </c>
    </row>
    <row r="58" spans="2:7" x14ac:dyDescent="0.2">
      <c r="B58" s="167">
        <v>55</v>
      </c>
      <c r="C58" t="s">
        <v>116</v>
      </c>
      <c r="D58" t="s">
        <v>42</v>
      </c>
      <c r="E58">
        <v>2022</v>
      </c>
      <c r="F58" s="8">
        <v>113.42400000000001</v>
      </c>
      <c r="G58" s="8">
        <v>2.6031111111111001</v>
      </c>
    </row>
    <row r="59" spans="2:7" x14ac:dyDescent="0.2">
      <c r="B59" s="167">
        <v>56</v>
      </c>
      <c r="C59" t="s">
        <v>118</v>
      </c>
      <c r="D59" t="s">
        <v>104</v>
      </c>
      <c r="E59">
        <v>2014</v>
      </c>
      <c r="F59" s="8">
        <v>100.062857142857</v>
      </c>
      <c r="G59" s="8">
        <v>2.43892857142855</v>
      </c>
    </row>
    <row r="60" spans="2:7" x14ac:dyDescent="0.2">
      <c r="B60" s="167">
        <v>57</v>
      </c>
      <c r="C60" t="s">
        <v>33</v>
      </c>
      <c r="D60" t="s">
        <v>34</v>
      </c>
      <c r="E60">
        <v>2015</v>
      </c>
      <c r="F60" s="8">
        <v>99.09</v>
      </c>
      <c r="G60" s="8">
        <v>2.4219047619047802</v>
      </c>
    </row>
    <row r="61" spans="2:7" x14ac:dyDescent="0.2">
      <c r="B61" s="167">
        <v>58</v>
      </c>
      <c r="C61" t="s">
        <v>86</v>
      </c>
      <c r="D61" t="s">
        <v>42</v>
      </c>
      <c r="E61">
        <v>2017</v>
      </c>
      <c r="F61" s="8">
        <v>95.657142857142901</v>
      </c>
      <c r="G61" s="8">
        <v>2.25845238095238</v>
      </c>
    </row>
    <row r="62" spans="2:7" x14ac:dyDescent="0.2">
      <c r="B62" s="167">
        <v>59</v>
      </c>
      <c r="C62" t="s">
        <v>71</v>
      </c>
      <c r="D62" t="s">
        <v>72</v>
      </c>
      <c r="E62">
        <v>2014</v>
      </c>
      <c r="F62" s="8">
        <v>99.835714285714303</v>
      </c>
      <c r="G62" s="8">
        <v>2.21178571428571</v>
      </c>
    </row>
    <row r="63" spans="2:7" x14ac:dyDescent="0.2">
      <c r="B63" s="167">
        <v>60</v>
      </c>
      <c r="C63" t="s">
        <v>88</v>
      </c>
      <c r="D63" t="s">
        <v>46</v>
      </c>
      <c r="E63">
        <v>2020</v>
      </c>
      <c r="F63" s="8">
        <v>103.08285714285699</v>
      </c>
      <c r="G63" s="8">
        <v>2.1811904761904501</v>
      </c>
    </row>
    <row r="64" spans="2:7" x14ac:dyDescent="0.2">
      <c r="B64" s="167">
        <v>61</v>
      </c>
      <c r="C64" t="s">
        <v>88</v>
      </c>
      <c r="D64" t="s">
        <v>46</v>
      </c>
      <c r="E64">
        <v>2014</v>
      </c>
      <c r="F64" s="8">
        <v>99.791428571428597</v>
      </c>
      <c r="G64" s="8">
        <v>2.16750000000002</v>
      </c>
    </row>
    <row r="65" spans="2:7" x14ac:dyDescent="0.2">
      <c r="B65" s="167">
        <v>62</v>
      </c>
      <c r="C65" t="s">
        <v>33</v>
      </c>
      <c r="D65" t="s">
        <v>34</v>
      </c>
      <c r="E65">
        <v>2021</v>
      </c>
      <c r="F65" s="8">
        <v>114.848</v>
      </c>
      <c r="G65" s="8">
        <v>2.0343333333333198</v>
      </c>
    </row>
    <row r="66" spans="2:7" x14ac:dyDescent="0.2">
      <c r="B66" s="167">
        <v>63</v>
      </c>
      <c r="C66" t="s">
        <v>68</v>
      </c>
      <c r="D66" t="s">
        <v>36</v>
      </c>
      <c r="E66">
        <v>2019</v>
      </c>
      <c r="F66" s="8">
        <v>102.385714285714</v>
      </c>
      <c r="G66" s="8">
        <v>1.58952380952383</v>
      </c>
    </row>
    <row r="67" spans="2:7" x14ac:dyDescent="0.2">
      <c r="B67" s="167">
        <v>64</v>
      </c>
      <c r="C67" t="s">
        <v>87</v>
      </c>
      <c r="D67" t="s">
        <v>32</v>
      </c>
      <c r="E67">
        <v>2016</v>
      </c>
      <c r="F67" s="8">
        <v>97.3685714285714</v>
      </c>
      <c r="G67" s="8">
        <v>1.3669047619047601</v>
      </c>
    </row>
    <row r="68" spans="2:7" x14ac:dyDescent="0.2">
      <c r="B68" s="167">
        <v>65</v>
      </c>
      <c r="C68" t="s">
        <v>82</v>
      </c>
      <c r="D68" t="s">
        <v>34</v>
      </c>
      <c r="E68">
        <v>2013</v>
      </c>
      <c r="F68" s="8">
        <v>100.471428571429</v>
      </c>
      <c r="G68" s="8">
        <v>1.03678571428573</v>
      </c>
    </row>
    <row r="69" spans="2:7" x14ac:dyDescent="0.2">
      <c r="B69" s="167">
        <v>66</v>
      </c>
      <c r="C69" t="s">
        <v>39</v>
      </c>
      <c r="D69" t="s">
        <v>110</v>
      </c>
      <c r="E69">
        <v>2021</v>
      </c>
      <c r="F69" s="8">
        <v>113.690666666667</v>
      </c>
      <c r="G69" s="8">
        <v>0.87700000000000999</v>
      </c>
    </row>
    <row r="70" spans="2:7" x14ac:dyDescent="0.2">
      <c r="B70" s="167">
        <v>67</v>
      </c>
      <c r="C70" t="s">
        <v>25</v>
      </c>
      <c r="D70" t="s">
        <v>26</v>
      </c>
      <c r="E70">
        <v>2018</v>
      </c>
      <c r="F70" s="8">
        <v>102.042857142857</v>
      </c>
      <c r="G70" s="8">
        <v>0.75083333333331803</v>
      </c>
    </row>
    <row r="71" spans="2:7" x14ac:dyDescent="0.2">
      <c r="B71" s="167">
        <v>68</v>
      </c>
      <c r="C71" t="s">
        <v>107</v>
      </c>
      <c r="D71" t="s">
        <v>42</v>
      </c>
      <c r="E71">
        <v>2020</v>
      </c>
      <c r="F71" s="8">
        <v>101.625714285714</v>
      </c>
      <c r="G71" s="8">
        <v>0.72404761904758197</v>
      </c>
    </row>
    <row r="72" spans="2:7" x14ac:dyDescent="0.2">
      <c r="B72" s="167">
        <v>69</v>
      </c>
      <c r="C72" t="s">
        <v>111</v>
      </c>
      <c r="D72" t="s">
        <v>24</v>
      </c>
      <c r="E72">
        <v>2014</v>
      </c>
      <c r="F72" s="8">
        <v>98.3</v>
      </c>
      <c r="G72" s="8">
        <v>0.67607142857146096</v>
      </c>
    </row>
    <row r="73" spans="2:7" x14ac:dyDescent="0.2">
      <c r="B73" s="167">
        <v>70</v>
      </c>
      <c r="C73" t="s">
        <v>71</v>
      </c>
      <c r="D73" t="s">
        <v>72</v>
      </c>
      <c r="E73">
        <v>2017</v>
      </c>
      <c r="F73" s="8">
        <v>93.858571428571494</v>
      </c>
      <c r="G73" s="8">
        <v>0.45988095238098498</v>
      </c>
    </row>
    <row r="74" spans="2:7" x14ac:dyDescent="0.2">
      <c r="B74" s="167">
        <v>71</v>
      </c>
      <c r="C74" t="s">
        <v>31</v>
      </c>
      <c r="D74" t="s">
        <v>32</v>
      </c>
      <c r="E74">
        <v>2019</v>
      </c>
      <c r="F74" s="8">
        <v>101.185714285714</v>
      </c>
      <c r="G74" s="8">
        <v>0.38952380952382298</v>
      </c>
    </row>
    <row r="75" spans="2:7" x14ac:dyDescent="0.2">
      <c r="B75" s="167">
        <v>72</v>
      </c>
      <c r="C75" t="s">
        <v>43</v>
      </c>
      <c r="D75" t="s">
        <v>44</v>
      </c>
      <c r="E75">
        <v>2023</v>
      </c>
      <c r="F75" s="8">
        <v>113.336</v>
      </c>
      <c r="G75" s="8">
        <v>0.29188888888884901</v>
      </c>
    </row>
    <row r="76" spans="2:7" x14ac:dyDescent="0.2">
      <c r="B76" s="167">
        <v>73</v>
      </c>
      <c r="C76" t="s">
        <v>126</v>
      </c>
      <c r="D76" t="s">
        <v>67</v>
      </c>
      <c r="E76">
        <v>2012</v>
      </c>
      <c r="F76" s="8">
        <v>98.04</v>
      </c>
      <c r="G76" s="8">
        <v>0.26654761904762803</v>
      </c>
    </row>
    <row r="77" spans="2:7" x14ac:dyDescent="0.2">
      <c r="B77" s="167">
        <v>74</v>
      </c>
      <c r="C77" t="s">
        <v>88</v>
      </c>
      <c r="D77" t="s">
        <v>46</v>
      </c>
      <c r="E77">
        <v>2019</v>
      </c>
      <c r="F77" s="8">
        <v>101.03571428571399</v>
      </c>
      <c r="G77" s="8">
        <v>0.23952380952380301</v>
      </c>
    </row>
    <row r="78" spans="2:7" x14ac:dyDescent="0.2">
      <c r="B78" s="167">
        <v>75</v>
      </c>
      <c r="C78" t="s">
        <v>117</v>
      </c>
      <c r="D78" t="s">
        <v>26</v>
      </c>
      <c r="E78">
        <v>2013</v>
      </c>
      <c r="F78" s="8">
        <v>99.52</v>
      </c>
      <c r="G78" s="8">
        <v>8.5357142857162699E-2</v>
      </c>
    </row>
    <row r="79" spans="2:7" x14ac:dyDescent="0.2">
      <c r="B79" s="167">
        <v>76</v>
      </c>
      <c r="C79" t="s">
        <v>71</v>
      </c>
      <c r="D79" t="s">
        <v>72</v>
      </c>
      <c r="E79">
        <v>2013</v>
      </c>
      <c r="F79" s="8">
        <v>99.481428571428594</v>
      </c>
      <c r="G79" s="8">
        <v>4.6785714285718399E-2</v>
      </c>
    </row>
    <row r="80" spans="2:7" x14ac:dyDescent="0.2">
      <c r="B80" s="167">
        <v>77</v>
      </c>
      <c r="C80" t="s">
        <v>71</v>
      </c>
      <c r="D80" t="s">
        <v>72</v>
      </c>
      <c r="E80">
        <v>2015</v>
      </c>
      <c r="F80" s="8">
        <v>96.431428571428597</v>
      </c>
      <c r="G80" s="8">
        <v>-0.236666666666665</v>
      </c>
    </row>
    <row r="81" spans="2:7" x14ac:dyDescent="0.2">
      <c r="B81" s="167">
        <v>78</v>
      </c>
      <c r="C81" t="s">
        <v>109</v>
      </c>
      <c r="D81" t="s">
        <v>110</v>
      </c>
      <c r="E81">
        <v>2019</v>
      </c>
      <c r="F81" s="8">
        <v>100.512857142857</v>
      </c>
      <c r="G81" s="8">
        <v>-0.28333333333331701</v>
      </c>
    </row>
    <row r="82" spans="2:7" x14ac:dyDescent="0.2">
      <c r="B82" s="167">
        <v>79</v>
      </c>
      <c r="C82" t="s">
        <v>78</v>
      </c>
      <c r="D82" t="s">
        <v>79</v>
      </c>
      <c r="E82">
        <v>2019</v>
      </c>
      <c r="F82" s="8">
        <v>100.49</v>
      </c>
      <c r="G82" s="8">
        <v>-0.30619047619048001</v>
      </c>
    </row>
    <row r="83" spans="2:7" x14ac:dyDescent="0.2">
      <c r="B83" s="167">
        <v>80</v>
      </c>
      <c r="C83" t="s">
        <v>87</v>
      </c>
      <c r="D83" t="s">
        <v>32</v>
      </c>
      <c r="E83">
        <v>2015</v>
      </c>
      <c r="F83" s="8">
        <v>96.3</v>
      </c>
      <c r="G83" s="8">
        <v>-0.36809523809523598</v>
      </c>
    </row>
    <row r="84" spans="2:7" x14ac:dyDescent="0.2">
      <c r="B84" s="167">
        <v>81</v>
      </c>
      <c r="C84" t="s">
        <v>92</v>
      </c>
      <c r="D84" t="s">
        <v>36</v>
      </c>
      <c r="E84">
        <v>2022</v>
      </c>
      <c r="F84" s="8">
        <v>110.23066666666701</v>
      </c>
      <c r="G84" s="8">
        <v>-0.59022222222222398</v>
      </c>
    </row>
    <row r="85" spans="2:7" x14ac:dyDescent="0.2">
      <c r="B85" s="167">
        <v>82</v>
      </c>
      <c r="C85" t="s">
        <v>27</v>
      </c>
      <c r="D85" t="s">
        <v>28</v>
      </c>
      <c r="E85">
        <v>2017</v>
      </c>
      <c r="F85" s="8">
        <v>92.587142857142894</v>
      </c>
      <c r="G85" s="8">
        <v>-0.81154761904761596</v>
      </c>
    </row>
    <row r="86" spans="2:7" x14ac:dyDescent="0.2">
      <c r="B86" s="167">
        <v>83</v>
      </c>
      <c r="C86" t="s">
        <v>35</v>
      </c>
      <c r="D86" t="s">
        <v>36</v>
      </c>
      <c r="E86">
        <v>2023</v>
      </c>
      <c r="F86" s="8">
        <v>112.14400000000001</v>
      </c>
      <c r="G86" s="8">
        <v>-0.90011111111111597</v>
      </c>
    </row>
    <row r="87" spans="2:7" x14ac:dyDescent="0.2">
      <c r="B87" s="167">
        <v>84</v>
      </c>
      <c r="C87" t="s">
        <v>88</v>
      </c>
      <c r="D87" t="s">
        <v>46</v>
      </c>
      <c r="E87">
        <v>2015</v>
      </c>
      <c r="F87" s="8">
        <v>95.588571428571399</v>
      </c>
      <c r="G87" s="8">
        <v>-1.07952380952381</v>
      </c>
    </row>
    <row r="88" spans="2:7" x14ac:dyDescent="0.2">
      <c r="B88" s="167">
        <v>85</v>
      </c>
      <c r="C88" t="s">
        <v>27</v>
      </c>
      <c r="D88" t="s">
        <v>28</v>
      </c>
      <c r="E88">
        <v>2019</v>
      </c>
      <c r="F88" s="8">
        <v>99.572857142857103</v>
      </c>
      <c r="G88" s="8">
        <v>-1.2233333333333301</v>
      </c>
    </row>
    <row r="89" spans="2:7" x14ac:dyDescent="0.2">
      <c r="B89" s="167">
        <v>86</v>
      </c>
      <c r="C89" t="s">
        <v>23</v>
      </c>
      <c r="D89" t="s">
        <v>24</v>
      </c>
      <c r="E89">
        <v>2022</v>
      </c>
      <c r="F89" s="8">
        <v>109.345333333333</v>
      </c>
      <c r="G89" s="8">
        <v>-1.47555555555554</v>
      </c>
    </row>
    <row r="90" spans="2:7" x14ac:dyDescent="0.2">
      <c r="B90" s="167">
        <v>87</v>
      </c>
      <c r="C90" t="s">
        <v>68</v>
      </c>
      <c r="D90" t="s">
        <v>36</v>
      </c>
      <c r="E90">
        <v>2021</v>
      </c>
      <c r="F90" s="8">
        <v>110.893333333333</v>
      </c>
      <c r="G90" s="8">
        <v>-1.9203333333333299</v>
      </c>
    </row>
    <row r="91" spans="2:7" x14ac:dyDescent="0.2">
      <c r="B91" s="167">
        <v>88</v>
      </c>
      <c r="C91" t="s">
        <v>77</v>
      </c>
      <c r="D91" t="s">
        <v>38</v>
      </c>
      <c r="E91">
        <v>2015</v>
      </c>
      <c r="F91" s="8">
        <v>94.538571428571402</v>
      </c>
      <c r="G91" s="8">
        <v>-2.1295238095237998</v>
      </c>
    </row>
    <row r="92" spans="2:7" x14ac:dyDescent="0.2">
      <c r="B92" s="167">
        <v>89</v>
      </c>
      <c r="C92" t="s">
        <v>105</v>
      </c>
      <c r="D92" t="s">
        <v>38</v>
      </c>
      <c r="E92">
        <v>2014</v>
      </c>
      <c r="F92" s="8">
        <v>95.488571428571404</v>
      </c>
      <c r="G92" s="8">
        <v>-2.1353571428571501</v>
      </c>
    </row>
    <row r="93" spans="2:7" x14ac:dyDescent="0.2">
      <c r="B93" s="167">
        <v>90</v>
      </c>
      <c r="C93" t="s">
        <v>68</v>
      </c>
      <c r="D93" t="s">
        <v>36</v>
      </c>
      <c r="E93">
        <v>2020</v>
      </c>
      <c r="F93" s="8">
        <v>98.512857142857101</v>
      </c>
      <c r="G93" s="8">
        <v>-2.3888095238095399</v>
      </c>
    </row>
    <row r="94" spans="2:7" x14ac:dyDescent="0.2">
      <c r="B94" s="167">
        <v>91</v>
      </c>
      <c r="C94" t="s">
        <v>86</v>
      </c>
      <c r="D94" t="s">
        <v>42</v>
      </c>
      <c r="E94">
        <v>2016</v>
      </c>
      <c r="F94" s="8">
        <v>93.607142857142904</v>
      </c>
      <c r="G94" s="8">
        <v>-2.3945238095238</v>
      </c>
    </row>
    <row r="95" spans="2:7" x14ac:dyDescent="0.2">
      <c r="B95" s="167">
        <v>92</v>
      </c>
      <c r="C95" t="s">
        <v>91</v>
      </c>
      <c r="D95" t="s">
        <v>26</v>
      </c>
      <c r="E95">
        <v>2012</v>
      </c>
      <c r="F95" s="8">
        <v>95.295714285714297</v>
      </c>
      <c r="G95" s="8">
        <v>-2.4777380952380801</v>
      </c>
    </row>
    <row r="96" spans="2:7" x14ac:dyDescent="0.2">
      <c r="B96" s="167">
        <v>93</v>
      </c>
      <c r="C96" t="s">
        <v>96</v>
      </c>
      <c r="D96" t="s">
        <v>38</v>
      </c>
      <c r="E96">
        <v>2020</v>
      </c>
      <c r="F96" s="8">
        <v>98.378571428571405</v>
      </c>
      <c r="G96" s="8">
        <v>-2.5230952380952401</v>
      </c>
    </row>
    <row r="97" spans="2:7" x14ac:dyDescent="0.2">
      <c r="B97" s="167">
        <v>94</v>
      </c>
      <c r="C97" t="s">
        <v>25</v>
      </c>
      <c r="D97" t="s">
        <v>26</v>
      </c>
      <c r="E97">
        <v>2022</v>
      </c>
      <c r="F97" s="8">
        <v>108.116</v>
      </c>
      <c r="G97" s="8">
        <v>-2.70488888888889</v>
      </c>
    </row>
    <row r="98" spans="2:7" x14ac:dyDescent="0.2">
      <c r="B98" s="167">
        <v>95</v>
      </c>
      <c r="C98" t="s">
        <v>106</v>
      </c>
      <c r="D98" t="s">
        <v>26</v>
      </c>
      <c r="E98">
        <v>2016</v>
      </c>
      <c r="F98" s="8">
        <v>93.237142857142899</v>
      </c>
      <c r="G98" s="8">
        <v>-2.7645238095237898</v>
      </c>
    </row>
    <row r="99" spans="2:7" x14ac:dyDescent="0.2">
      <c r="B99" s="167">
        <v>96</v>
      </c>
      <c r="C99" t="s">
        <v>114</v>
      </c>
      <c r="D99" t="s">
        <v>38</v>
      </c>
      <c r="E99">
        <v>2019</v>
      </c>
      <c r="F99" s="8">
        <v>97.907142857142901</v>
      </c>
      <c r="G99" s="8">
        <v>-2.8890476190475902</v>
      </c>
    </row>
    <row r="100" spans="2:7" x14ac:dyDescent="0.2">
      <c r="B100" s="167">
        <v>97</v>
      </c>
      <c r="C100" t="s">
        <v>27</v>
      </c>
      <c r="D100" t="s">
        <v>28</v>
      </c>
      <c r="E100">
        <v>2018</v>
      </c>
      <c r="F100" s="8">
        <v>98.382857142857105</v>
      </c>
      <c r="G100" s="8">
        <v>-2.90916666666666</v>
      </c>
    </row>
    <row r="101" spans="2:7" x14ac:dyDescent="0.2">
      <c r="B101" s="167">
        <v>98</v>
      </c>
      <c r="C101" t="s">
        <v>101</v>
      </c>
      <c r="D101" t="s">
        <v>98</v>
      </c>
      <c r="E101">
        <v>2013</v>
      </c>
      <c r="F101" s="8">
        <v>96.274285714285696</v>
      </c>
      <c r="G101" s="8">
        <v>-3.1603571428571202</v>
      </c>
    </row>
    <row r="102" spans="2:7" x14ac:dyDescent="0.2">
      <c r="B102" s="167">
        <v>99</v>
      </c>
      <c r="C102" t="s">
        <v>100</v>
      </c>
      <c r="D102" t="s">
        <v>30</v>
      </c>
      <c r="E102">
        <v>2017</v>
      </c>
      <c r="F102" s="8">
        <v>90.1228571428571</v>
      </c>
      <c r="G102" s="8">
        <v>-3.27583333333334</v>
      </c>
    </row>
    <row r="103" spans="2:7" x14ac:dyDescent="0.2">
      <c r="B103" s="167">
        <v>100</v>
      </c>
      <c r="C103" t="s">
        <v>89</v>
      </c>
      <c r="D103" t="s">
        <v>24</v>
      </c>
      <c r="E103">
        <v>2013</v>
      </c>
      <c r="F103" s="8">
        <v>96.047142857142802</v>
      </c>
      <c r="G103" s="8">
        <v>-3.3875000000000002</v>
      </c>
    </row>
    <row r="104" spans="2:7" x14ac:dyDescent="0.2">
      <c r="B104" s="167">
        <v>101</v>
      </c>
      <c r="C104" t="s">
        <v>100</v>
      </c>
      <c r="D104" t="s">
        <v>30</v>
      </c>
      <c r="E104">
        <v>2016</v>
      </c>
      <c r="F104" s="8">
        <v>92.538571428571402</v>
      </c>
      <c r="G104" s="8">
        <v>-3.46309523809524</v>
      </c>
    </row>
    <row r="105" spans="2:7" x14ac:dyDescent="0.2">
      <c r="B105" s="167">
        <v>102</v>
      </c>
      <c r="C105" t="s">
        <v>102</v>
      </c>
      <c r="D105" t="s">
        <v>38</v>
      </c>
      <c r="E105">
        <v>2016</v>
      </c>
      <c r="F105" s="8">
        <v>92.225714285714304</v>
      </c>
      <c r="G105" s="8">
        <v>-3.7759523809523898</v>
      </c>
    </row>
    <row r="106" spans="2:7" x14ac:dyDescent="0.2">
      <c r="B106" s="167">
        <v>103</v>
      </c>
      <c r="C106" t="s">
        <v>68</v>
      </c>
      <c r="D106" t="s">
        <v>36</v>
      </c>
      <c r="E106">
        <v>2018</v>
      </c>
      <c r="F106" s="8">
        <v>97.168571428571397</v>
      </c>
      <c r="G106" s="8">
        <v>-4.12345238095239</v>
      </c>
    </row>
    <row r="107" spans="2:7" x14ac:dyDescent="0.2">
      <c r="B107" s="167">
        <v>104</v>
      </c>
      <c r="C107" t="s">
        <v>90</v>
      </c>
      <c r="D107" t="s">
        <v>42</v>
      </c>
      <c r="E107">
        <v>2018</v>
      </c>
      <c r="F107" s="8">
        <v>96.684285714285707</v>
      </c>
      <c r="G107" s="8">
        <v>-4.6077380952381004</v>
      </c>
    </row>
    <row r="108" spans="2:7" x14ac:dyDescent="0.2">
      <c r="B108" s="167">
        <v>105</v>
      </c>
      <c r="C108" t="s">
        <v>80</v>
      </c>
      <c r="D108" t="s">
        <v>36</v>
      </c>
      <c r="E108">
        <v>2012</v>
      </c>
      <c r="F108" s="8">
        <v>93.05</v>
      </c>
      <c r="G108" s="8">
        <v>-4.7234523809523399</v>
      </c>
    </row>
    <row r="109" spans="2:7" x14ac:dyDescent="0.2">
      <c r="B109" s="167">
        <v>106</v>
      </c>
      <c r="C109" t="s">
        <v>87</v>
      </c>
      <c r="D109" t="s">
        <v>32</v>
      </c>
      <c r="E109">
        <v>2014</v>
      </c>
      <c r="F109" s="8">
        <v>92.87</v>
      </c>
      <c r="G109" s="8">
        <v>-4.75392857142855</v>
      </c>
    </row>
    <row r="110" spans="2:7" x14ac:dyDescent="0.2">
      <c r="B110" s="167">
        <v>107</v>
      </c>
      <c r="C110" t="s">
        <v>93</v>
      </c>
      <c r="D110" t="s">
        <v>72</v>
      </c>
      <c r="E110">
        <v>2019</v>
      </c>
      <c r="F110" s="8">
        <v>95.9914285714286</v>
      </c>
      <c r="G110" s="8">
        <v>-4.8047619047619001</v>
      </c>
    </row>
    <row r="111" spans="2:7" x14ac:dyDescent="0.2">
      <c r="B111" s="167">
        <v>108</v>
      </c>
      <c r="C111" t="s">
        <v>71</v>
      </c>
      <c r="D111" t="s">
        <v>72</v>
      </c>
      <c r="E111">
        <v>2021</v>
      </c>
      <c r="F111" s="8">
        <v>107.985333333333</v>
      </c>
      <c r="G111" s="8">
        <v>-4.82833333333335</v>
      </c>
    </row>
    <row r="112" spans="2:7" x14ac:dyDescent="0.2">
      <c r="B112" s="167">
        <v>109</v>
      </c>
      <c r="C112" t="s">
        <v>25</v>
      </c>
      <c r="D112" t="s">
        <v>26</v>
      </c>
      <c r="E112">
        <v>2021</v>
      </c>
      <c r="F112" s="8">
        <v>107.330666666667</v>
      </c>
      <c r="G112" s="8">
        <v>-5.4829999999999899</v>
      </c>
    </row>
    <row r="113" spans="2:7" x14ac:dyDescent="0.2">
      <c r="B113" s="167">
        <v>110</v>
      </c>
      <c r="C113" t="s">
        <v>39</v>
      </c>
      <c r="D113" t="s">
        <v>110</v>
      </c>
      <c r="E113">
        <v>2020</v>
      </c>
      <c r="F113" s="8">
        <v>95.348571428571404</v>
      </c>
      <c r="G113" s="8">
        <v>-5.5530952380952501</v>
      </c>
    </row>
    <row r="114" spans="2:7" x14ac:dyDescent="0.2">
      <c r="B114" s="167">
        <v>111</v>
      </c>
      <c r="C114" t="s">
        <v>27</v>
      </c>
      <c r="D114" t="s">
        <v>28</v>
      </c>
      <c r="E114">
        <v>2020</v>
      </c>
      <c r="F114" s="8">
        <v>95.29</v>
      </c>
      <c r="G114" s="8">
        <v>-5.6116666666666797</v>
      </c>
    </row>
    <row r="115" spans="2:7" x14ac:dyDescent="0.2">
      <c r="B115" s="167">
        <v>112</v>
      </c>
      <c r="C115" t="s">
        <v>27</v>
      </c>
      <c r="D115" t="s">
        <v>28</v>
      </c>
      <c r="E115">
        <v>2016</v>
      </c>
      <c r="F115" s="8">
        <v>90.224285714285699</v>
      </c>
      <c r="G115" s="8">
        <v>-5.7773809523809403</v>
      </c>
    </row>
    <row r="116" spans="2:7" x14ac:dyDescent="0.2">
      <c r="B116" s="167">
        <v>113</v>
      </c>
      <c r="C116" t="s">
        <v>88</v>
      </c>
      <c r="D116" t="s">
        <v>46</v>
      </c>
      <c r="E116">
        <v>2016</v>
      </c>
      <c r="F116" s="8">
        <v>90.164285714285697</v>
      </c>
      <c r="G116" s="8">
        <v>-5.8373809523809497</v>
      </c>
    </row>
    <row r="117" spans="2:7" x14ac:dyDescent="0.2">
      <c r="B117" s="167">
        <v>114</v>
      </c>
      <c r="C117" t="s">
        <v>78</v>
      </c>
      <c r="D117" t="s">
        <v>79</v>
      </c>
      <c r="E117">
        <v>2022</v>
      </c>
      <c r="F117" s="8">
        <v>104.830666666667</v>
      </c>
      <c r="G117" s="8">
        <v>-5.9902222222221999</v>
      </c>
    </row>
    <row r="118" spans="2:7" x14ac:dyDescent="0.2">
      <c r="B118" s="167">
        <v>115</v>
      </c>
      <c r="C118" t="s">
        <v>85</v>
      </c>
      <c r="D118" t="s">
        <v>30</v>
      </c>
      <c r="E118">
        <v>2014</v>
      </c>
      <c r="F118" s="8">
        <v>91.35</v>
      </c>
      <c r="G118" s="8">
        <v>-6.27392857142857</v>
      </c>
    </row>
    <row r="119" spans="2:7" x14ac:dyDescent="0.2">
      <c r="B119" s="167">
        <v>116</v>
      </c>
      <c r="C119" t="s">
        <v>99</v>
      </c>
      <c r="D119" t="s">
        <v>38</v>
      </c>
      <c r="E119">
        <v>2013</v>
      </c>
      <c r="F119" s="8">
        <v>92.997142857142904</v>
      </c>
      <c r="G119" s="8">
        <v>-6.4374999999999902</v>
      </c>
    </row>
    <row r="120" spans="2:7" x14ac:dyDescent="0.2">
      <c r="B120" s="167">
        <v>117</v>
      </c>
      <c r="C120" t="s">
        <v>31</v>
      </c>
      <c r="D120" t="s">
        <v>32</v>
      </c>
      <c r="E120">
        <v>2023</v>
      </c>
      <c r="F120" s="8">
        <v>106.381333333333</v>
      </c>
      <c r="G120" s="8">
        <v>-6.6627777777777997</v>
      </c>
    </row>
    <row r="121" spans="2:7" x14ac:dyDescent="0.2">
      <c r="B121" s="167">
        <v>118</v>
      </c>
      <c r="C121" t="s">
        <v>45</v>
      </c>
      <c r="D121" t="s">
        <v>46</v>
      </c>
      <c r="E121">
        <v>2023</v>
      </c>
      <c r="F121" s="8">
        <v>106.270666666667</v>
      </c>
      <c r="G121" s="8">
        <v>-6.7734444444444399</v>
      </c>
    </row>
    <row r="122" spans="2:7" x14ac:dyDescent="0.2">
      <c r="B122" s="167">
        <v>119</v>
      </c>
      <c r="C122" t="s">
        <v>37</v>
      </c>
      <c r="D122" t="s">
        <v>38</v>
      </c>
      <c r="E122">
        <v>2023</v>
      </c>
      <c r="F122" s="8">
        <v>105.884</v>
      </c>
      <c r="G122" s="8">
        <v>-7.1601111111111404</v>
      </c>
    </row>
    <row r="123" spans="2:7" x14ac:dyDescent="0.2">
      <c r="B123" s="167">
        <v>120</v>
      </c>
      <c r="C123" t="s">
        <v>73</v>
      </c>
      <c r="D123" t="s">
        <v>30</v>
      </c>
      <c r="E123">
        <v>2015</v>
      </c>
      <c r="F123" s="8">
        <v>89.022857142857106</v>
      </c>
      <c r="G123" s="8">
        <v>-7.6452380952381001</v>
      </c>
    </row>
    <row r="124" spans="2:7" x14ac:dyDescent="0.2">
      <c r="B124" s="167">
        <v>121</v>
      </c>
      <c r="C124" t="s">
        <v>68</v>
      </c>
      <c r="D124" t="s">
        <v>36</v>
      </c>
      <c r="E124">
        <v>2015</v>
      </c>
      <c r="F124" s="8">
        <v>88.72</v>
      </c>
      <c r="G124" s="8">
        <v>-7.9480952380952301</v>
      </c>
    </row>
    <row r="125" spans="2:7" x14ac:dyDescent="0.2">
      <c r="B125" s="167">
        <v>122</v>
      </c>
      <c r="C125" t="s">
        <v>33</v>
      </c>
      <c r="D125" t="s">
        <v>34</v>
      </c>
      <c r="E125">
        <v>2019</v>
      </c>
      <c r="F125" s="8">
        <v>92.265714285714296</v>
      </c>
      <c r="G125" s="8">
        <v>-8.5304761904761897</v>
      </c>
    </row>
    <row r="126" spans="2:7" x14ac:dyDescent="0.2">
      <c r="B126" s="167">
        <v>123</v>
      </c>
      <c r="C126" t="s">
        <v>71</v>
      </c>
      <c r="D126" t="s">
        <v>72</v>
      </c>
      <c r="E126">
        <v>2022</v>
      </c>
      <c r="F126" s="8">
        <v>102.232</v>
      </c>
      <c r="G126" s="8">
        <v>-8.5888888888888992</v>
      </c>
    </row>
    <row r="127" spans="2:7" x14ac:dyDescent="0.2">
      <c r="B127" s="167">
        <v>124</v>
      </c>
      <c r="C127" t="s">
        <v>74</v>
      </c>
      <c r="D127" t="s">
        <v>34</v>
      </c>
      <c r="E127">
        <v>2012</v>
      </c>
      <c r="F127" s="8">
        <v>88.944285714285698</v>
      </c>
      <c r="G127" s="8">
        <v>-8.8291666666666497</v>
      </c>
    </row>
    <row r="128" spans="2:7" x14ac:dyDescent="0.2">
      <c r="B128" s="167">
        <v>125</v>
      </c>
      <c r="C128" t="s">
        <v>27</v>
      </c>
      <c r="D128" t="s">
        <v>28</v>
      </c>
      <c r="E128">
        <v>2014</v>
      </c>
      <c r="F128" s="8">
        <v>88.784285714285701</v>
      </c>
      <c r="G128" s="8">
        <v>-8.8396428571428505</v>
      </c>
    </row>
    <row r="129" spans="2:7" x14ac:dyDescent="0.2">
      <c r="B129" s="167">
        <v>126</v>
      </c>
      <c r="C129" t="s">
        <v>39</v>
      </c>
      <c r="D129" t="s">
        <v>40</v>
      </c>
      <c r="E129">
        <v>2023</v>
      </c>
      <c r="F129" s="8">
        <v>104.194666666667</v>
      </c>
      <c r="G129" s="8">
        <v>-8.8494444444444404</v>
      </c>
    </row>
    <row r="130" spans="2:7" x14ac:dyDescent="0.2">
      <c r="B130" s="167">
        <v>127</v>
      </c>
      <c r="C130" t="s">
        <v>27</v>
      </c>
      <c r="D130" t="s">
        <v>95</v>
      </c>
      <c r="E130">
        <v>2022</v>
      </c>
      <c r="F130" s="8">
        <v>101.810666666667</v>
      </c>
      <c r="G130" s="8">
        <v>-9.0102222222222306</v>
      </c>
    </row>
    <row r="131" spans="2:7" x14ac:dyDescent="0.2">
      <c r="B131" s="167">
        <v>128</v>
      </c>
      <c r="C131" t="s">
        <v>81</v>
      </c>
      <c r="D131" t="s">
        <v>42</v>
      </c>
      <c r="E131">
        <v>2019</v>
      </c>
      <c r="F131" s="8">
        <v>90.684285714285707</v>
      </c>
      <c r="G131" s="8">
        <v>-10.1119047619048</v>
      </c>
    </row>
    <row r="132" spans="2:7" x14ac:dyDescent="0.2">
      <c r="B132" s="167">
        <v>129</v>
      </c>
      <c r="C132" t="s">
        <v>99</v>
      </c>
      <c r="D132" t="s">
        <v>38</v>
      </c>
      <c r="E132">
        <v>2012</v>
      </c>
      <c r="F132" s="8">
        <v>87.405714285714296</v>
      </c>
      <c r="G132" s="8">
        <v>-10.367738095238099</v>
      </c>
    </row>
    <row r="133" spans="2:7" x14ac:dyDescent="0.2">
      <c r="B133" s="167">
        <v>130</v>
      </c>
      <c r="C133" t="s">
        <v>41</v>
      </c>
      <c r="D133" t="s">
        <v>42</v>
      </c>
      <c r="E133">
        <v>2023</v>
      </c>
      <c r="F133" s="8">
        <v>102.645333333333</v>
      </c>
      <c r="G133" s="8">
        <v>-10.3987777777778</v>
      </c>
    </row>
    <row r="134" spans="2:7" x14ac:dyDescent="0.2">
      <c r="B134" s="167">
        <v>131</v>
      </c>
      <c r="C134" t="s">
        <v>78</v>
      </c>
      <c r="D134" t="s">
        <v>79</v>
      </c>
      <c r="E134">
        <v>2020</v>
      </c>
      <c r="F134" s="8">
        <v>89.948571428571398</v>
      </c>
      <c r="G134" s="8">
        <v>-10.953095238095299</v>
      </c>
    </row>
    <row r="135" spans="2:7" x14ac:dyDescent="0.2">
      <c r="B135" s="167">
        <v>132</v>
      </c>
      <c r="C135" t="s">
        <v>78</v>
      </c>
      <c r="D135" t="s">
        <v>79</v>
      </c>
      <c r="E135">
        <v>2018</v>
      </c>
      <c r="F135" s="8">
        <v>90.198571428571398</v>
      </c>
      <c r="G135" s="8">
        <v>-11.093452380952399</v>
      </c>
    </row>
    <row r="136" spans="2:7" x14ac:dyDescent="0.2">
      <c r="B136" s="167">
        <v>133</v>
      </c>
      <c r="C136" t="s">
        <v>69</v>
      </c>
      <c r="D136" t="s">
        <v>24</v>
      </c>
      <c r="E136">
        <v>2017</v>
      </c>
      <c r="F136" s="8">
        <v>81.941428571428602</v>
      </c>
      <c r="G136" s="8">
        <v>-11.4572619047619</v>
      </c>
    </row>
    <row r="137" spans="2:7" x14ac:dyDescent="0.2">
      <c r="B137" s="167">
        <v>134</v>
      </c>
      <c r="C137" t="s">
        <v>68</v>
      </c>
      <c r="D137" t="s">
        <v>36</v>
      </c>
      <c r="E137">
        <v>2014</v>
      </c>
      <c r="F137" s="8">
        <v>85.312857142857098</v>
      </c>
      <c r="G137" s="8">
        <v>-12.3110714285715</v>
      </c>
    </row>
    <row r="138" spans="2:7" x14ac:dyDescent="0.2">
      <c r="B138" s="167">
        <v>135</v>
      </c>
      <c r="C138" t="s">
        <v>78</v>
      </c>
      <c r="D138" t="s">
        <v>79</v>
      </c>
      <c r="E138">
        <v>2017</v>
      </c>
      <c r="F138" s="8">
        <v>80.762857142857101</v>
      </c>
      <c r="G138" s="8">
        <v>-12.6358333333334</v>
      </c>
    </row>
    <row r="139" spans="2:7" x14ac:dyDescent="0.2">
      <c r="B139" s="167">
        <v>136</v>
      </c>
      <c r="C139" t="s">
        <v>84</v>
      </c>
      <c r="D139" t="s">
        <v>26</v>
      </c>
      <c r="E139">
        <v>2015</v>
      </c>
      <c r="F139" s="8">
        <v>83.34</v>
      </c>
      <c r="G139" s="8">
        <v>-13.3280952380952</v>
      </c>
    </row>
    <row r="140" spans="2:7" x14ac:dyDescent="0.2">
      <c r="B140" s="167">
        <v>137</v>
      </c>
      <c r="C140" t="s">
        <v>70</v>
      </c>
      <c r="D140" t="s">
        <v>38</v>
      </c>
      <c r="E140">
        <v>2021</v>
      </c>
      <c r="F140" s="8">
        <v>98.677333333333294</v>
      </c>
      <c r="G140" s="8">
        <v>-14.136333333333299</v>
      </c>
    </row>
    <row r="141" spans="2:7" x14ac:dyDescent="0.2">
      <c r="B141" s="167">
        <v>138</v>
      </c>
      <c r="C141" t="s">
        <v>78</v>
      </c>
      <c r="D141" t="s">
        <v>79</v>
      </c>
      <c r="E141">
        <v>2016</v>
      </c>
      <c r="F141" s="8">
        <v>80.888571428571396</v>
      </c>
      <c r="G141" s="8">
        <v>-15.1130952380952</v>
      </c>
    </row>
    <row r="142" spans="2:7" x14ac:dyDescent="0.2">
      <c r="B142" s="167">
        <v>139</v>
      </c>
      <c r="C142" t="s">
        <v>31</v>
      </c>
      <c r="D142" t="s">
        <v>32</v>
      </c>
      <c r="E142">
        <v>2020</v>
      </c>
      <c r="F142" s="8">
        <v>82.715714285714299</v>
      </c>
      <c r="G142" s="8">
        <v>-18.185952380952401</v>
      </c>
    </row>
    <row r="143" spans="2:7" x14ac:dyDescent="0.2">
      <c r="B143" s="167">
        <v>140</v>
      </c>
      <c r="C143" t="s">
        <v>69</v>
      </c>
      <c r="D143" t="s">
        <v>24</v>
      </c>
      <c r="E143">
        <v>2018</v>
      </c>
      <c r="F143" s="8">
        <v>82.3857142857143</v>
      </c>
      <c r="G143" s="8">
        <v>-18.906309523809501</v>
      </c>
    </row>
    <row r="144" spans="2:7" x14ac:dyDescent="0.2">
      <c r="B144" s="167">
        <v>141</v>
      </c>
      <c r="C144" t="s">
        <v>75</v>
      </c>
      <c r="D144" t="s">
        <v>76</v>
      </c>
      <c r="E144">
        <v>2012</v>
      </c>
      <c r="F144" s="8">
        <v>78.632857142857105</v>
      </c>
      <c r="G144" s="8">
        <v>-19.140595238095202</v>
      </c>
    </row>
    <row r="145" spans="2:7" x14ac:dyDescent="0.2">
      <c r="B145" s="167">
        <v>142</v>
      </c>
      <c r="C145" t="s">
        <v>27</v>
      </c>
      <c r="D145" t="s">
        <v>28</v>
      </c>
      <c r="E145">
        <v>2021</v>
      </c>
      <c r="F145" s="8">
        <v>92.126666666666694</v>
      </c>
      <c r="G145" s="8">
        <v>-20.687000000000001</v>
      </c>
    </row>
    <row r="146" spans="2:7" x14ac:dyDescent="0.2">
      <c r="B146" s="167">
        <v>143</v>
      </c>
      <c r="C146" t="s">
        <v>68</v>
      </c>
      <c r="D146" t="s">
        <v>36</v>
      </c>
      <c r="E146">
        <v>2017</v>
      </c>
      <c r="F146" s="8">
        <v>71.218571428571394</v>
      </c>
      <c r="G146" s="8">
        <v>-22.180119047619002</v>
      </c>
    </row>
    <row r="147" spans="2:7" x14ac:dyDescent="0.2">
      <c r="B147" s="167">
        <v>144</v>
      </c>
      <c r="C147" t="s">
        <v>66</v>
      </c>
      <c r="D147" t="s">
        <v>67</v>
      </c>
      <c r="E147">
        <v>2013</v>
      </c>
      <c r="F147" s="8">
        <v>72.554285714285697</v>
      </c>
      <c r="G147" s="8">
        <v>-26.8803571428571</v>
      </c>
    </row>
  </sheetData>
  <mergeCells count="2">
    <mergeCell ref="I2:N2"/>
    <mergeCell ref="P2:U2"/>
  </mergeCells>
  <conditionalFormatting sqref="G4:G1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1:U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4">
    <cfRule type="colorScale" priority="2">
      <colorScale>
        <cfvo type="num" val="0"/>
        <cfvo type="max"/>
        <color rgb="FFFCFCFF"/>
        <color rgb="FF63BE7B"/>
      </colorScale>
    </cfRule>
  </conditionalFormatting>
  <conditionalFormatting sqref="U4:U14">
    <cfRule type="colorScale" priority="1">
      <colorScale>
        <cfvo type="min"/>
        <cfvo type="num" val="0"/>
        <color rgb="FFF8696B"/>
        <color rgb="FFFCFCFF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30" zoomScaleNormal="130" zoomScalePageLayoutView="130" workbookViewId="0">
      <selection activeCell="G12" sqref="G12"/>
    </sheetView>
  </sheetViews>
  <sheetFormatPr baseColWidth="10" defaultRowHeight="16" x14ac:dyDescent="0.2"/>
  <cols>
    <col min="5" max="5" width="4.1640625" customWidth="1"/>
  </cols>
  <sheetData>
    <row r="1" spans="1:5" x14ac:dyDescent="0.2">
      <c r="A1" s="35"/>
      <c r="B1" s="35"/>
      <c r="C1" s="35"/>
      <c r="D1" s="35"/>
      <c r="E1" s="35"/>
    </row>
    <row r="2" spans="1:5" ht="19" x14ac:dyDescent="0.25">
      <c r="A2" s="35"/>
      <c r="B2" s="303" t="s">
        <v>235</v>
      </c>
      <c r="C2" s="304"/>
      <c r="D2" s="305"/>
      <c r="E2" s="35"/>
    </row>
    <row r="3" spans="1:5" ht="32" x14ac:dyDescent="0.2">
      <c r="A3" s="35"/>
      <c r="B3" s="172" t="s">
        <v>19</v>
      </c>
      <c r="C3" s="173" t="s">
        <v>236</v>
      </c>
      <c r="D3" s="174" t="s">
        <v>237</v>
      </c>
      <c r="E3" s="35"/>
    </row>
    <row r="4" spans="1:5" x14ac:dyDescent="0.2">
      <c r="A4" s="35"/>
      <c r="B4" s="177">
        <v>2023</v>
      </c>
      <c r="C4" s="178">
        <v>7.7</v>
      </c>
      <c r="D4" s="179">
        <v>19.600000000000001</v>
      </c>
      <c r="E4" s="35"/>
    </row>
    <row r="5" spans="1:5" x14ac:dyDescent="0.2">
      <c r="A5" s="35"/>
      <c r="B5" s="69">
        <v>2022</v>
      </c>
      <c r="C5" s="43">
        <v>5.7</v>
      </c>
      <c r="D5" s="175">
        <v>16.3</v>
      </c>
      <c r="E5" s="35"/>
    </row>
    <row r="6" spans="1:5" x14ac:dyDescent="0.2">
      <c r="A6" s="35"/>
      <c r="B6" s="69">
        <v>2021</v>
      </c>
      <c r="C6" s="59">
        <v>10</v>
      </c>
      <c r="D6" s="175">
        <v>34</v>
      </c>
      <c r="E6" s="35"/>
    </row>
    <row r="7" spans="1:5" x14ac:dyDescent="0.2">
      <c r="A7" s="35"/>
      <c r="B7" s="69">
        <v>2020</v>
      </c>
      <c r="C7" s="43">
        <v>9.8000000000000007</v>
      </c>
      <c r="D7" s="175">
        <v>32.5</v>
      </c>
      <c r="E7" s="35"/>
    </row>
    <row r="8" spans="1:5" x14ac:dyDescent="0.2">
      <c r="A8" s="35"/>
      <c r="B8" s="69">
        <v>2019</v>
      </c>
      <c r="C8" s="43">
        <v>7.1</v>
      </c>
      <c r="D8" s="175">
        <v>25.2</v>
      </c>
      <c r="E8" s="35"/>
    </row>
    <row r="9" spans="1:5" x14ac:dyDescent="0.2">
      <c r="A9" s="35"/>
      <c r="B9" s="69">
        <v>2018</v>
      </c>
      <c r="C9" s="43">
        <v>8.6999999999999993</v>
      </c>
      <c r="D9" s="175">
        <v>29.1</v>
      </c>
      <c r="E9" s="35"/>
    </row>
    <row r="10" spans="1:5" x14ac:dyDescent="0.2">
      <c r="A10" s="35"/>
      <c r="B10" s="69">
        <v>2017</v>
      </c>
      <c r="C10" s="43">
        <v>11.6</v>
      </c>
      <c r="D10" s="175">
        <v>44.5</v>
      </c>
      <c r="E10" s="35"/>
    </row>
    <row r="11" spans="1:5" x14ac:dyDescent="0.2">
      <c r="A11" s="35"/>
      <c r="B11" s="69">
        <v>2016</v>
      </c>
      <c r="C11" s="43">
        <v>8.5</v>
      </c>
      <c r="D11" s="175">
        <v>31.9</v>
      </c>
      <c r="E11" s="35"/>
    </row>
    <row r="12" spans="1:5" x14ac:dyDescent="0.2">
      <c r="A12" s="35"/>
      <c r="B12" s="69">
        <v>2015</v>
      </c>
      <c r="C12" s="43">
        <v>7.2</v>
      </c>
      <c r="D12" s="175">
        <v>24.8</v>
      </c>
      <c r="E12" s="35"/>
    </row>
    <row r="13" spans="1:5" x14ac:dyDescent="0.2">
      <c r="A13" s="35"/>
      <c r="B13" s="69">
        <v>2014</v>
      </c>
      <c r="C13" s="43">
        <v>7.3</v>
      </c>
      <c r="D13" s="175">
        <v>26.2</v>
      </c>
      <c r="E13" s="35"/>
    </row>
    <row r="14" spans="1:5" x14ac:dyDescent="0.2">
      <c r="A14" s="35"/>
      <c r="B14" s="69">
        <v>2013</v>
      </c>
      <c r="C14" s="43">
        <v>10.199999999999999</v>
      </c>
      <c r="D14" s="175">
        <v>40</v>
      </c>
      <c r="E14" s="35"/>
    </row>
    <row r="15" spans="1:5" x14ac:dyDescent="0.2">
      <c r="A15" s="35"/>
      <c r="B15" s="72">
        <v>2012</v>
      </c>
      <c r="C15" s="73">
        <v>9.4</v>
      </c>
      <c r="D15" s="176">
        <v>30.7</v>
      </c>
      <c r="E15" s="35"/>
    </row>
    <row r="16" spans="1:5" ht="31" customHeight="1" x14ac:dyDescent="0.2">
      <c r="A16" s="35"/>
      <c r="B16" s="322" t="s">
        <v>239</v>
      </c>
      <c r="C16" s="322"/>
      <c r="D16" s="322"/>
      <c r="E16" s="35"/>
    </row>
    <row r="17" spans="1:5" ht="32" customHeight="1" x14ac:dyDescent="0.2">
      <c r="A17" s="35"/>
      <c r="B17" s="321" t="s">
        <v>238</v>
      </c>
      <c r="C17" s="321"/>
      <c r="D17" s="321"/>
      <c r="E17" s="321"/>
    </row>
    <row r="18" spans="1:5" x14ac:dyDescent="0.2">
      <c r="A18" s="35"/>
      <c r="B18" s="35"/>
      <c r="C18" s="35"/>
      <c r="D18" s="35"/>
      <c r="E18" s="35"/>
    </row>
  </sheetData>
  <mergeCells count="3">
    <mergeCell ref="B2:D2"/>
    <mergeCell ref="B17:E17"/>
    <mergeCell ref="B16:D16"/>
  </mergeCells>
  <conditionalFormatting sqref="C4:C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15">
    <cfRule type="colorScale" priority="3">
      <colorScale>
        <cfvo type="min"/>
        <cfvo type="max"/>
        <color rgb="FFFCFCFF"/>
        <color rgb="FFF8696B"/>
      </colorScale>
    </cfRule>
  </conditionalFormatting>
  <conditionalFormatting sqref="D4:D1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E18" sqref="E18"/>
    </sheetView>
  </sheetViews>
  <sheetFormatPr baseColWidth="10" defaultRowHeight="16" x14ac:dyDescent="0.2"/>
  <cols>
    <col min="2" max="2" width="14.33203125" customWidth="1"/>
    <col min="3" max="3" width="10.83203125" customWidth="1"/>
    <col min="5" max="5" width="14.1640625" customWidth="1"/>
  </cols>
  <sheetData>
    <row r="1" spans="1:6" x14ac:dyDescent="0.2">
      <c r="A1" s="35"/>
      <c r="B1" s="35"/>
      <c r="C1" s="35"/>
      <c r="D1" s="35"/>
      <c r="E1" s="35"/>
      <c r="F1" s="35"/>
    </row>
    <row r="2" spans="1:6" x14ac:dyDescent="0.2">
      <c r="A2" s="35"/>
      <c r="B2" s="323" t="s">
        <v>241</v>
      </c>
      <c r="C2" s="324"/>
      <c r="D2" s="324"/>
      <c r="E2" s="325"/>
      <c r="F2" s="35"/>
    </row>
    <row r="3" spans="1:6" x14ac:dyDescent="0.2">
      <c r="A3" s="35"/>
      <c r="B3" s="182" t="s">
        <v>242</v>
      </c>
      <c r="C3" s="183" t="s">
        <v>250</v>
      </c>
      <c r="D3" s="183" t="s">
        <v>251</v>
      </c>
      <c r="E3" s="184" t="s">
        <v>252</v>
      </c>
      <c r="F3" s="35"/>
    </row>
    <row r="4" spans="1:6" x14ac:dyDescent="0.2">
      <c r="A4" s="35"/>
      <c r="B4" s="69" t="s">
        <v>243</v>
      </c>
      <c r="C4" s="43">
        <v>0</v>
      </c>
      <c r="D4" s="43">
        <v>38</v>
      </c>
      <c r="E4" s="180">
        <f>C4/(C4+D4)</f>
        <v>0</v>
      </c>
      <c r="F4" s="35"/>
    </row>
    <row r="5" spans="1:6" x14ac:dyDescent="0.2">
      <c r="A5" s="35"/>
      <c r="B5" s="69" t="s">
        <v>244</v>
      </c>
      <c r="C5" s="43">
        <v>7</v>
      </c>
      <c r="D5" s="43">
        <v>55</v>
      </c>
      <c r="E5" s="180">
        <f t="shared" ref="E5:E12" si="0">C5/(C5+D5)</f>
        <v>0.11290322580645161</v>
      </c>
      <c r="F5" s="35"/>
    </row>
    <row r="6" spans="1:6" x14ac:dyDescent="0.2">
      <c r="A6" s="35"/>
      <c r="B6" s="69" t="s">
        <v>245</v>
      </c>
      <c r="C6" s="43">
        <v>16</v>
      </c>
      <c r="D6" s="43">
        <v>60</v>
      </c>
      <c r="E6" s="180">
        <f t="shared" si="0"/>
        <v>0.21052631578947367</v>
      </c>
      <c r="F6" s="35"/>
    </row>
    <row r="7" spans="1:6" x14ac:dyDescent="0.2">
      <c r="A7" s="35"/>
      <c r="B7" s="69" t="s">
        <v>246</v>
      </c>
      <c r="C7" s="43">
        <v>34</v>
      </c>
      <c r="D7" s="43">
        <v>57</v>
      </c>
      <c r="E7" s="180">
        <f t="shared" si="0"/>
        <v>0.37362637362637363</v>
      </c>
      <c r="F7" s="35"/>
    </row>
    <row r="8" spans="1:6" x14ac:dyDescent="0.2">
      <c r="A8" s="35"/>
      <c r="B8" s="69" t="s">
        <v>247</v>
      </c>
      <c r="C8" s="43">
        <v>54</v>
      </c>
      <c r="D8" s="43">
        <v>39</v>
      </c>
      <c r="E8" s="180">
        <f t="shared" si="0"/>
        <v>0.58064516129032262</v>
      </c>
      <c r="F8" s="35"/>
    </row>
    <row r="9" spans="1:6" x14ac:dyDescent="0.2">
      <c r="A9" s="35"/>
      <c r="B9" s="69" t="s">
        <v>248</v>
      </c>
      <c r="C9" s="43">
        <v>63</v>
      </c>
      <c r="D9" s="43">
        <v>20</v>
      </c>
      <c r="E9" s="180">
        <f t="shared" si="0"/>
        <v>0.75903614457831325</v>
      </c>
      <c r="F9" s="35"/>
    </row>
    <row r="10" spans="1:6" x14ac:dyDescent="0.2">
      <c r="A10" s="35"/>
      <c r="B10" s="69" t="s">
        <v>249</v>
      </c>
      <c r="C10" s="43">
        <v>38</v>
      </c>
      <c r="D10" s="43">
        <v>9</v>
      </c>
      <c r="E10" s="180">
        <f t="shared" si="0"/>
        <v>0.80851063829787229</v>
      </c>
      <c r="F10" s="35"/>
    </row>
    <row r="11" spans="1:6" x14ac:dyDescent="0.2">
      <c r="A11" s="35"/>
      <c r="B11" s="69" t="s">
        <v>254</v>
      </c>
      <c r="C11" s="43">
        <v>33</v>
      </c>
      <c r="D11" s="43">
        <v>3</v>
      </c>
      <c r="E11" s="180">
        <f t="shared" si="0"/>
        <v>0.91666666666666663</v>
      </c>
      <c r="F11" s="35"/>
    </row>
    <row r="12" spans="1:6" x14ac:dyDescent="0.2">
      <c r="A12" s="35"/>
      <c r="B12" s="72" t="s">
        <v>253</v>
      </c>
      <c r="C12" s="73">
        <v>37</v>
      </c>
      <c r="D12" s="73">
        <v>1</v>
      </c>
      <c r="E12" s="181">
        <f t="shared" si="0"/>
        <v>0.97368421052631582</v>
      </c>
      <c r="F12" s="35"/>
    </row>
    <row r="13" spans="1:6" x14ac:dyDescent="0.2">
      <c r="A13" s="35"/>
      <c r="B13" s="35"/>
      <c r="C13" s="35"/>
      <c r="D13" s="35"/>
      <c r="E13" s="35"/>
      <c r="F13" s="35"/>
    </row>
  </sheetData>
  <mergeCells count="1">
    <mergeCell ref="B2:E2"/>
  </mergeCells>
  <conditionalFormatting sqref="E4: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5" sqref="D25"/>
    </sheetView>
  </sheetViews>
  <sheetFormatPr baseColWidth="10" defaultRowHeight="16" x14ac:dyDescent="0.2"/>
  <cols>
    <col min="2" max="2" width="15.5" customWidth="1"/>
    <col min="3" max="3" width="23.1640625" customWidth="1"/>
  </cols>
  <sheetData>
    <row r="1" spans="1:7" x14ac:dyDescent="0.2">
      <c r="A1" s="35"/>
      <c r="B1" s="35"/>
      <c r="C1" s="35"/>
      <c r="D1" s="35"/>
      <c r="E1" s="35"/>
      <c r="F1" s="35"/>
      <c r="G1" s="35"/>
    </row>
    <row r="2" spans="1:7" x14ac:dyDescent="0.2">
      <c r="A2" s="35"/>
      <c r="B2" s="326" t="s">
        <v>257</v>
      </c>
      <c r="C2" s="327"/>
      <c r="D2" s="327"/>
      <c r="E2" s="327"/>
      <c r="F2" s="328"/>
      <c r="G2" s="35"/>
    </row>
    <row r="3" spans="1:7" ht="30" customHeight="1" x14ac:dyDescent="0.2">
      <c r="A3" s="35"/>
      <c r="B3" s="185" t="s">
        <v>20</v>
      </c>
      <c r="C3" s="186" t="s">
        <v>62</v>
      </c>
      <c r="D3" s="97" t="s">
        <v>255</v>
      </c>
      <c r="E3" s="98" t="s">
        <v>256</v>
      </c>
      <c r="F3" s="98" t="s">
        <v>135</v>
      </c>
      <c r="G3" s="35"/>
    </row>
    <row r="4" spans="1:7" x14ac:dyDescent="0.2">
      <c r="A4" s="35"/>
      <c r="B4" s="65" t="s">
        <v>34</v>
      </c>
      <c r="C4" s="66" t="s">
        <v>33</v>
      </c>
      <c r="D4" s="87">
        <v>124.38249999999999</v>
      </c>
      <c r="E4" s="68">
        <v>100.34</v>
      </c>
      <c r="F4" s="68">
        <f>D4-E4</f>
        <v>24.04249999999999</v>
      </c>
      <c r="G4" s="35"/>
    </row>
    <row r="5" spans="1:7" x14ac:dyDescent="0.2">
      <c r="A5" s="35"/>
      <c r="B5" s="69" t="s">
        <v>30</v>
      </c>
      <c r="C5" s="43" t="s">
        <v>29</v>
      </c>
      <c r="D5" s="88">
        <v>114.72499999999999</v>
      </c>
      <c r="E5" s="71">
        <v>111.857142857143</v>
      </c>
      <c r="F5" s="71">
        <f t="shared" ref="F5:F15" si="0">D5-E5</f>
        <v>2.867857142856991</v>
      </c>
      <c r="G5" s="35"/>
    </row>
    <row r="6" spans="1:7" x14ac:dyDescent="0.2">
      <c r="A6" s="35"/>
      <c r="B6" s="69" t="s">
        <v>26</v>
      </c>
      <c r="C6" s="43" t="s">
        <v>25</v>
      </c>
      <c r="D6" s="88">
        <v>112.05500000000001</v>
      </c>
      <c r="E6" s="71">
        <v>116.954285714286</v>
      </c>
      <c r="F6" s="71">
        <f t="shared" si="0"/>
        <v>-4.8992857142859947</v>
      </c>
      <c r="G6" s="35"/>
    </row>
    <row r="7" spans="1:7" x14ac:dyDescent="0.2">
      <c r="A7" s="35"/>
      <c r="B7" s="69" t="s">
        <v>24</v>
      </c>
      <c r="C7" s="43" t="s">
        <v>23</v>
      </c>
      <c r="D7" s="88">
        <v>107.9025</v>
      </c>
      <c r="E7" s="71">
        <v>118.874285714286</v>
      </c>
      <c r="F7" s="71">
        <f t="shared" si="0"/>
        <v>-10.971785714286</v>
      </c>
      <c r="G7" s="35"/>
    </row>
    <row r="8" spans="1:7" x14ac:dyDescent="0.2">
      <c r="A8" s="35"/>
      <c r="B8" s="69" t="s">
        <v>28</v>
      </c>
      <c r="C8" s="43" t="s">
        <v>27</v>
      </c>
      <c r="D8" s="88">
        <v>109.0625</v>
      </c>
      <c r="E8" s="71">
        <v>109.842857142857</v>
      </c>
      <c r="F8" s="71">
        <f t="shared" si="0"/>
        <v>-0.78035714285699953</v>
      </c>
      <c r="G8" s="35"/>
    </row>
    <row r="9" spans="1:7" x14ac:dyDescent="0.2">
      <c r="A9" s="35"/>
      <c r="B9" s="69" t="s">
        <v>36</v>
      </c>
      <c r="C9" s="43" t="s">
        <v>35</v>
      </c>
      <c r="D9" s="88">
        <v>106.42749999999999</v>
      </c>
      <c r="E9" s="71">
        <v>114.08</v>
      </c>
      <c r="F9" s="71">
        <f t="shared" si="0"/>
        <v>-7.6525000000000034</v>
      </c>
      <c r="G9" s="35"/>
    </row>
    <row r="10" spans="1:7" x14ac:dyDescent="0.2">
      <c r="A10" s="35"/>
      <c r="B10" s="69" t="s">
        <v>42</v>
      </c>
      <c r="C10" s="43" t="s">
        <v>41</v>
      </c>
      <c r="D10" s="88">
        <v>115.4575</v>
      </c>
      <c r="E10" s="71">
        <v>112.385714285714</v>
      </c>
      <c r="F10" s="71">
        <f t="shared" si="0"/>
        <v>3.0717857142859941</v>
      </c>
      <c r="G10" s="35"/>
    </row>
    <row r="11" spans="1:7" x14ac:dyDescent="0.2">
      <c r="A11" s="35"/>
      <c r="B11" s="69" t="s">
        <v>40</v>
      </c>
      <c r="C11" s="43" t="s">
        <v>39</v>
      </c>
      <c r="D11" s="88">
        <v>108.595</v>
      </c>
      <c r="E11" s="71">
        <v>113.391428571429</v>
      </c>
      <c r="F11" s="71">
        <f t="shared" si="0"/>
        <v>-4.7964285714290043</v>
      </c>
      <c r="G11" s="35"/>
    </row>
    <row r="12" spans="1:7" x14ac:dyDescent="0.2">
      <c r="A12" s="35"/>
      <c r="B12" s="69" t="s">
        <v>38</v>
      </c>
      <c r="C12" s="43" t="s">
        <v>37</v>
      </c>
      <c r="D12" s="88">
        <v>111.86499999999999</v>
      </c>
      <c r="E12" s="71">
        <v>113.631428571429</v>
      </c>
      <c r="F12" s="71">
        <f t="shared" si="0"/>
        <v>-1.7664285714290031</v>
      </c>
      <c r="G12" s="35"/>
    </row>
    <row r="13" spans="1:7" x14ac:dyDescent="0.2">
      <c r="A13" s="35"/>
      <c r="B13" s="69" t="s">
        <v>46</v>
      </c>
      <c r="C13" s="43" t="s">
        <v>45</v>
      </c>
      <c r="D13" s="88">
        <v>115.9975</v>
      </c>
      <c r="E13" s="71">
        <v>141.36857142857099</v>
      </c>
      <c r="F13" s="71">
        <f t="shared" si="0"/>
        <v>-25.371071428570986</v>
      </c>
      <c r="G13" s="35"/>
    </row>
    <row r="14" spans="1:7" x14ac:dyDescent="0.2">
      <c r="A14" s="35"/>
      <c r="B14" s="69" t="s">
        <v>44</v>
      </c>
      <c r="C14" s="43" t="s">
        <v>43</v>
      </c>
      <c r="D14" s="88">
        <v>118.5575</v>
      </c>
      <c r="E14" s="71">
        <v>100.308571428571</v>
      </c>
      <c r="F14" s="71">
        <f t="shared" si="0"/>
        <v>18.248928571429005</v>
      </c>
      <c r="G14" s="35"/>
    </row>
    <row r="15" spans="1:7" x14ac:dyDescent="0.2">
      <c r="A15" s="35"/>
      <c r="B15" s="72" t="s">
        <v>32</v>
      </c>
      <c r="C15" s="73" t="s">
        <v>31</v>
      </c>
      <c r="D15" s="89">
        <v>103.6275</v>
      </c>
      <c r="E15" s="75">
        <v>112.49428571428599</v>
      </c>
      <c r="F15" s="75">
        <f t="shared" si="0"/>
        <v>-8.8667857142859958</v>
      </c>
      <c r="G15" s="35"/>
    </row>
    <row r="16" spans="1:7" x14ac:dyDescent="0.2">
      <c r="A16" s="35"/>
      <c r="B16" s="35"/>
      <c r="C16" s="35"/>
      <c r="D16" s="35"/>
      <c r="E16" s="35"/>
      <c r="F16" s="35"/>
      <c r="G16" s="35"/>
    </row>
  </sheetData>
  <mergeCells count="1">
    <mergeCell ref="B2:F2"/>
  </mergeCells>
  <conditionalFormatting sqref="F4:F15">
    <cfRule type="colorScale" priority="1">
      <colorScale>
        <cfvo type="min"/>
        <cfvo type="percentile" val="50"/>
        <cfvo type="max"/>
        <color theme="5"/>
        <color rgb="FFFCFCFF"/>
        <color theme="4"/>
      </colorScale>
    </cfRule>
  </conditionalFormatting>
  <conditionalFormatting sqref="D4:E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G14" sqref="G14"/>
    </sheetView>
  </sheetViews>
  <sheetFormatPr baseColWidth="10" defaultRowHeight="16" x14ac:dyDescent="0.2"/>
  <cols>
    <col min="2" max="2" width="25.5" customWidth="1"/>
    <col min="3" max="3" width="13.1640625" customWidth="1"/>
  </cols>
  <sheetData>
    <row r="2" spans="2:5" ht="19" x14ac:dyDescent="0.25">
      <c r="B2" s="312" t="s">
        <v>265</v>
      </c>
      <c r="C2" s="313"/>
      <c r="D2" s="313"/>
      <c r="E2" s="314"/>
    </row>
    <row r="3" spans="2:5" ht="32" x14ac:dyDescent="0.2">
      <c r="B3" s="189" t="s">
        <v>48</v>
      </c>
      <c r="C3" s="190" t="s">
        <v>264</v>
      </c>
      <c r="D3" s="191" t="s">
        <v>63</v>
      </c>
      <c r="E3" s="192" t="s">
        <v>258</v>
      </c>
    </row>
    <row r="4" spans="2:5" x14ac:dyDescent="0.2">
      <c r="B4" s="69" t="s">
        <v>33</v>
      </c>
      <c r="C4" s="70">
        <v>624.38</v>
      </c>
      <c r="D4" s="70">
        <f>C4/5</f>
        <v>124.876</v>
      </c>
      <c r="E4" s="187" t="s">
        <v>259</v>
      </c>
    </row>
    <row r="5" spans="2:5" x14ac:dyDescent="0.2">
      <c r="B5" s="69" t="s">
        <v>39</v>
      </c>
      <c r="C5" s="70">
        <v>607.76</v>
      </c>
      <c r="D5" s="70">
        <f t="shared" ref="D5:D14" si="0">C5/5</f>
        <v>121.55199999999999</v>
      </c>
      <c r="E5" s="187" t="s">
        <v>260</v>
      </c>
    </row>
    <row r="6" spans="2:5" x14ac:dyDescent="0.2">
      <c r="B6" s="69" t="s">
        <v>23</v>
      </c>
      <c r="C6" s="70">
        <v>599.28000000000009</v>
      </c>
      <c r="D6" s="70">
        <f t="shared" si="0"/>
        <v>119.85600000000002</v>
      </c>
      <c r="E6" s="187" t="s">
        <v>259</v>
      </c>
    </row>
    <row r="7" spans="2:5" x14ac:dyDescent="0.2">
      <c r="B7" s="69" t="s">
        <v>29</v>
      </c>
      <c r="C7" s="70">
        <v>581.55999999999995</v>
      </c>
      <c r="D7" s="70">
        <f t="shared" si="0"/>
        <v>116.31199999999998</v>
      </c>
      <c r="E7" s="187" t="s">
        <v>261</v>
      </c>
    </row>
    <row r="8" spans="2:5" x14ac:dyDescent="0.2">
      <c r="B8" s="69" t="s">
        <v>37</v>
      </c>
      <c r="C8" s="70">
        <v>569.02</v>
      </c>
      <c r="D8" s="70">
        <f t="shared" si="0"/>
        <v>113.804</v>
      </c>
      <c r="E8" s="187" t="s">
        <v>262</v>
      </c>
    </row>
    <row r="9" spans="2:5" x14ac:dyDescent="0.2">
      <c r="B9" s="69" t="s">
        <v>41</v>
      </c>
      <c r="C9" s="70">
        <v>566.21999999999991</v>
      </c>
      <c r="D9" s="70">
        <f t="shared" si="0"/>
        <v>113.24399999999999</v>
      </c>
      <c r="E9" s="187" t="s">
        <v>259</v>
      </c>
    </row>
    <row r="10" spans="2:5" x14ac:dyDescent="0.2">
      <c r="B10" s="69" t="s">
        <v>25</v>
      </c>
      <c r="C10" s="70">
        <v>564.76</v>
      </c>
      <c r="D10" s="70">
        <f t="shared" si="0"/>
        <v>112.952</v>
      </c>
      <c r="E10" s="187" t="s">
        <v>261</v>
      </c>
    </row>
    <row r="11" spans="2:5" x14ac:dyDescent="0.2">
      <c r="B11" s="69" t="s">
        <v>35</v>
      </c>
      <c r="C11" s="70">
        <v>557.16000000000008</v>
      </c>
      <c r="D11" s="70">
        <f t="shared" si="0"/>
        <v>111.43200000000002</v>
      </c>
      <c r="E11" s="187" t="s">
        <v>262</v>
      </c>
    </row>
    <row r="12" spans="2:5" x14ac:dyDescent="0.2">
      <c r="B12" s="69" t="s">
        <v>31</v>
      </c>
      <c r="C12" s="70">
        <v>554.1</v>
      </c>
      <c r="D12" s="70">
        <f t="shared" si="0"/>
        <v>110.82000000000001</v>
      </c>
      <c r="E12" s="187" t="s">
        <v>262</v>
      </c>
    </row>
    <row r="13" spans="2:5" x14ac:dyDescent="0.2">
      <c r="B13" s="69" t="s">
        <v>43</v>
      </c>
      <c r="C13" s="70">
        <v>547.36</v>
      </c>
      <c r="D13" s="70">
        <f t="shared" si="0"/>
        <v>109.47200000000001</v>
      </c>
      <c r="E13" s="187" t="s">
        <v>263</v>
      </c>
    </row>
    <row r="14" spans="2:5" x14ac:dyDescent="0.2">
      <c r="B14" s="69" t="s">
        <v>27</v>
      </c>
      <c r="C14" s="70">
        <v>520.81999999999994</v>
      </c>
      <c r="D14" s="70">
        <f t="shared" si="0"/>
        <v>104.16399999999999</v>
      </c>
      <c r="E14" s="187" t="s">
        <v>261</v>
      </c>
    </row>
    <row r="15" spans="2:5" x14ac:dyDescent="0.2">
      <c r="B15" s="72" t="s">
        <v>45</v>
      </c>
      <c r="C15" s="74">
        <v>516.16</v>
      </c>
      <c r="D15" s="74">
        <f>C15/5</f>
        <v>103.232</v>
      </c>
      <c r="E15" s="188" t="s">
        <v>261</v>
      </c>
    </row>
  </sheetData>
  <mergeCells count="1">
    <mergeCell ref="B2:E2"/>
  </mergeCells>
  <conditionalFormatting sqref="B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E5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RowHeight="16" x14ac:dyDescent="0.2"/>
  <cols>
    <col min="3" max="3" width="23.5" customWidth="1"/>
    <col min="6" max="6" width="12.1640625" customWidth="1"/>
  </cols>
  <sheetData>
    <row r="1" spans="1:7" x14ac:dyDescent="0.2">
      <c r="A1" s="35"/>
      <c r="B1" s="35"/>
      <c r="C1" s="35"/>
      <c r="D1" s="35"/>
      <c r="E1" s="35"/>
      <c r="F1" s="35"/>
      <c r="G1" s="35"/>
    </row>
    <row r="2" spans="1:7" ht="19" x14ac:dyDescent="0.25">
      <c r="A2" s="35"/>
      <c r="B2" s="303" t="s">
        <v>274</v>
      </c>
      <c r="C2" s="304"/>
      <c r="D2" s="304"/>
      <c r="E2" s="304"/>
      <c r="F2" s="305"/>
      <c r="G2" s="35"/>
    </row>
    <row r="3" spans="1:7" ht="28" x14ac:dyDescent="0.2">
      <c r="A3" s="35"/>
      <c r="B3" s="182" t="s">
        <v>19</v>
      </c>
      <c r="C3" s="183" t="s">
        <v>48</v>
      </c>
      <c r="D3" s="183" t="s">
        <v>20</v>
      </c>
      <c r="E3" s="183" t="s">
        <v>63</v>
      </c>
      <c r="F3" s="240" t="s">
        <v>275</v>
      </c>
      <c r="G3" s="35"/>
    </row>
    <row r="4" spans="1:7" x14ac:dyDescent="0.2">
      <c r="A4" s="35"/>
      <c r="B4" s="69">
        <v>2023</v>
      </c>
      <c r="C4" s="43" t="s">
        <v>29</v>
      </c>
      <c r="D4" s="43" t="s">
        <v>30</v>
      </c>
      <c r="E4" s="43">
        <v>121.9</v>
      </c>
      <c r="F4" s="175">
        <v>8.9000000000000057</v>
      </c>
      <c r="G4" s="35"/>
    </row>
    <row r="5" spans="1:7" x14ac:dyDescent="0.2">
      <c r="A5" s="35"/>
      <c r="B5" s="69">
        <v>2022</v>
      </c>
      <c r="C5" s="43" t="s">
        <v>92</v>
      </c>
      <c r="D5" s="43" t="s">
        <v>36</v>
      </c>
      <c r="E5" s="59">
        <v>110.23</v>
      </c>
      <c r="F5" s="175">
        <v>-0.5899999999999892</v>
      </c>
      <c r="G5" s="35"/>
    </row>
    <row r="6" spans="1:7" x14ac:dyDescent="0.2">
      <c r="A6" s="35"/>
      <c r="B6" s="69">
        <v>2021</v>
      </c>
      <c r="C6" s="43" t="s">
        <v>142</v>
      </c>
      <c r="D6" s="43" t="s">
        <v>42</v>
      </c>
      <c r="E6" s="59">
        <v>126.11</v>
      </c>
      <c r="F6" s="175">
        <v>13.299999999999997</v>
      </c>
      <c r="G6" s="35"/>
    </row>
    <row r="7" spans="1:7" x14ac:dyDescent="0.2">
      <c r="A7" s="35"/>
      <c r="B7" s="237">
        <v>2020</v>
      </c>
      <c r="C7" s="238" t="s">
        <v>115</v>
      </c>
      <c r="D7" s="238" t="s">
        <v>30</v>
      </c>
      <c r="E7" s="238">
        <v>115.2</v>
      </c>
      <c r="F7" s="239">
        <v>14.299999999999997</v>
      </c>
      <c r="G7" s="35"/>
    </row>
    <row r="8" spans="1:7" x14ac:dyDescent="0.2">
      <c r="A8" s="35"/>
      <c r="B8" s="69">
        <v>2019</v>
      </c>
      <c r="C8" s="45" t="s">
        <v>27</v>
      </c>
      <c r="D8" s="43" t="s">
        <v>28</v>
      </c>
      <c r="E8" s="45">
        <v>99.6</v>
      </c>
      <c r="F8" s="175">
        <v>-1.2000000000000028</v>
      </c>
      <c r="G8" s="35"/>
    </row>
    <row r="9" spans="1:7" x14ac:dyDescent="0.2">
      <c r="A9" s="35"/>
      <c r="B9" s="69">
        <v>2018</v>
      </c>
      <c r="C9" s="45" t="s">
        <v>88</v>
      </c>
      <c r="D9" s="43" t="s">
        <v>46</v>
      </c>
      <c r="E9" s="45">
        <v>108.5</v>
      </c>
      <c r="F9" s="175">
        <v>7.2000000000000028</v>
      </c>
      <c r="G9" s="35"/>
    </row>
    <row r="10" spans="1:7" x14ac:dyDescent="0.2">
      <c r="A10" s="35"/>
      <c r="B10" s="69">
        <v>2017</v>
      </c>
      <c r="C10" s="43" t="s">
        <v>31</v>
      </c>
      <c r="D10" s="43" t="s">
        <v>32</v>
      </c>
      <c r="E10" s="45">
        <v>115.7</v>
      </c>
      <c r="F10" s="175">
        <v>22.299999999999997</v>
      </c>
      <c r="G10" s="35"/>
    </row>
    <row r="11" spans="1:7" x14ac:dyDescent="0.2">
      <c r="A11" s="35"/>
      <c r="B11" s="69">
        <v>2016</v>
      </c>
      <c r="C11" s="43" t="s">
        <v>69</v>
      </c>
      <c r="D11" s="43" t="s">
        <v>24</v>
      </c>
      <c r="E11" s="43">
        <v>112.8</v>
      </c>
      <c r="F11" s="175">
        <v>16.799999999999997</v>
      </c>
      <c r="G11" s="35"/>
    </row>
    <row r="12" spans="1:7" x14ac:dyDescent="0.2">
      <c r="A12" s="35"/>
      <c r="B12" s="69">
        <v>2015</v>
      </c>
      <c r="C12" s="45" t="s">
        <v>27</v>
      </c>
      <c r="D12" s="43" t="s">
        <v>28</v>
      </c>
      <c r="E12" s="45">
        <v>101.5</v>
      </c>
      <c r="F12" s="175">
        <v>4.7999999999999972</v>
      </c>
      <c r="G12" s="35"/>
    </row>
    <row r="13" spans="1:7" x14ac:dyDescent="0.2">
      <c r="A13" s="35"/>
      <c r="B13" s="69">
        <v>2014</v>
      </c>
      <c r="C13" s="43" t="s">
        <v>123</v>
      </c>
      <c r="D13" s="43" t="s">
        <v>34</v>
      </c>
      <c r="E13" s="43">
        <v>105.1</v>
      </c>
      <c r="F13" s="175">
        <v>7.5</v>
      </c>
      <c r="G13" s="35"/>
    </row>
    <row r="14" spans="1:7" x14ac:dyDescent="0.2">
      <c r="A14" s="35"/>
      <c r="B14" s="69">
        <v>2013</v>
      </c>
      <c r="C14" s="45" t="s">
        <v>31</v>
      </c>
      <c r="D14" s="43" t="s">
        <v>32</v>
      </c>
      <c r="E14" s="45">
        <v>108.3</v>
      </c>
      <c r="F14" s="175">
        <v>8.8999999999999915</v>
      </c>
      <c r="G14" s="35"/>
    </row>
    <row r="15" spans="1:7" x14ac:dyDescent="0.2">
      <c r="A15" s="35"/>
      <c r="B15" s="72">
        <v>2012</v>
      </c>
      <c r="C15" s="131" t="s">
        <v>276</v>
      </c>
      <c r="D15" s="73" t="s">
        <v>104</v>
      </c>
      <c r="E15" s="131">
        <v>103.3</v>
      </c>
      <c r="F15" s="176">
        <v>5.5</v>
      </c>
      <c r="G15" s="35"/>
    </row>
    <row r="16" spans="1:7" x14ac:dyDescent="0.2">
      <c r="A16" s="35"/>
      <c r="B16" s="35"/>
      <c r="C16" s="35"/>
      <c r="D16" s="35"/>
      <c r="E16" s="35"/>
      <c r="F16" s="35"/>
      <c r="G16" s="35"/>
    </row>
  </sheetData>
  <mergeCells count="1">
    <mergeCell ref="B2:F2"/>
  </mergeCells>
  <conditionalFormatting sqref="F4:F15">
    <cfRule type="colorScale" priority="1">
      <colorScale>
        <cfvo type="num" val="-22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4:L19"/>
  <sheetViews>
    <sheetView topLeftCell="F2" workbookViewId="0">
      <selection activeCell="B5" sqref="B5:K18"/>
    </sheetView>
  </sheetViews>
  <sheetFormatPr baseColWidth="10" defaultRowHeight="16" x14ac:dyDescent="0.2"/>
  <cols>
    <col min="1" max="1" width="8.5" customWidth="1"/>
    <col min="2" max="2" width="2.33203125" customWidth="1"/>
    <col min="3" max="3" width="23" customWidth="1"/>
    <col min="4" max="4" width="10.1640625" customWidth="1"/>
    <col min="5" max="5" width="12.33203125" customWidth="1"/>
    <col min="6" max="6" width="13.5" customWidth="1"/>
    <col min="7" max="7" width="10" customWidth="1"/>
    <col min="9" max="9" width="3.6640625" customWidth="1"/>
    <col min="10" max="10" width="24.5" customWidth="1"/>
    <col min="11" max="11" width="9" customWidth="1"/>
  </cols>
  <sheetData>
    <row r="4" spans="2:12" x14ac:dyDescent="0.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2:12" ht="24" x14ac:dyDescent="0.3">
      <c r="B5" s="35"/>
      <c r="C5" s="329" t="s">
        <v>266</v>
      </c>
      <c r="D5" s="330"/>
      <c r="E5" s="330"/>
      <c r="F5" s="330"/>
      <c r="G5" s="330"/>
      <c r="H5" s="331"/>
      <c r="I5" s="35"/>
      <c r="J5" s="35"/>
      <c r="K5" s="35"/>
      <c r="L5" s="35"/>
    </row>
    <row r="6" spans="2:12" x14ac:dyDescent="0.2">
      <c r="B6" s="35"/>
      <c r="C6" s="219" t="s">
        <v>48</v>
      </c>
      <c r="D6" s="220" t="s">
        <v>258</v>
      </c>
      <c r="E6" s="220" t="s">
        <v>267</v>
      </c>
      <c r="F6" s="220" t="s">
        <v>140</v>
      </c>
      <c r="G6" s="220" t="s">
        <v>63</v>
      </c>
      <c r="H6" s="221" t="s">
        <v>268</v>
      </c>
      <c r="I6" s="35"/>
      <c r="J6" s="332" t="s">
        <v>269</v>
      </c>
      <c r="K6" s="333"/>
      <c r="L6" s="193"/>
    </row>
    <row r="7" spans="2:12" x14ac:dyDescent="0.2">
      <c r="B7" s="235">
        <v>3</v>
      </c>
      <c r="C7" s="194" t="s">
        <v>23</v>
      </c>
      <c r="D7" s="195" t="s">
        <v>59</v>
      </c>
      <c r="E7" s="232">
        <v>1799.38</v>
      </c>
      <c r="F7" s="196">
        <v>1695.34</v>
      </c>
      <c r="G7" s="197">
        <v>120</v>
      </c>
      <c r="H7" s="198" t="s">
        <v>270</v>
      </c>
      <c r="I7" s="35"/>
      <c r="J7" s="211" t="s">
        <v>23</v>
      </c>
      <c r="K7" s="95">
        <v>152.58000000000001</v>
      </c>
      <c r="L7" s="35"/>
    </row>
    <row r="8" spans="2:12" x14ac:dyDescent="0.2">
      <c r="B8" s="35"/>
      <c r="C8" s="199" t="s">
        <v>25</v>
      </c>
      <c r="D8" s="200" t="s">
        <v>57</v>
      </c>
      <c r="E8" s="37">
        <v>1833.5199999999995</v>
      </c>
      <c r="F8" s="201">
        <v>1715.12</v>
      </c>
      <c r="G8" s="57">
        <v>122.2</v>
      </c>
      <c r="H8" s="202" t="s">
        <v>270</v>
      </c>
      <c r="I8" s="35"/>
      <c r="J8" s="203" t="s">
        <v>33</v>
      </c>
      <c r="K8" s="95">
        <v>167.22</v>
      </c>
      <c r="L8" s="35"/>
    </row>
    <row r="9" spans="2:12" x14ac:dyDescent="0.2">
      <c r="B9" s="236">
        <v>1</v>
      </c>
      <c r="C9" s="226" t="s">
        <v>29</v>
      </c>
      <c r="D9" s="223" t="s">
        <v>57</v>
      </c>
      <c r="E9" s="222">
        <v>1825.54</v>
      </c>
      <c r="F9" s="224">
        <v>1700.8</v>
      </c>
      <c r="G9" s="225">
        <v>121.9</v>
      </c>
      <c r="H9" s="227" t="s">
        <v>270</v>
      </c>
      <c r="I9" s="35"/>
      <c r="J9" s="212" t="s">
        <v>29</v>
      </c>
      <c r="K9" s="94">
        <v>124.22</v>
      </c>
      <c r="L9" s="35"/>
    </row>
    <row r="10" spans="2:12" x14ac:dyDescent="0.2">
      <c r="B10" s="81">
        <v>2</v>
      </c>
      <c r="C10" s="228" t="s">
        <v>33</v>
      </c>
      <c r="D10" s="39" t="s">
        <v>57</v>
      </c>
      <c r="E10" s="40">
        <v>1824.12</v>
      </c>
      <c r="F10" s="229">
        <v>1697.44</v>
      </c>
      <c r="G10" s="58">
        <v>121.6</v>
      </c>
      <c r="H10" s="230" t="s">
        <v>270</v>
      </c>
      <c r="I10" s="35"/>
      <c r="J10" s="213" t="s">
        <v>25</v>
      </c>
      <c r="K10" s="96">
        <v>90.04</v>
      </c>
      <c r="L10" s="204"/>
    </row>
    <row r="11" spans="2:12" x14ac:dyDescent="0.2">
      <c r="B11" s="35"/>
      <c r="C11" s="69" t="s">
        <v>27</v>
      </c>
      <c r="D11" s="42" t="s">
        <v>57</v>
      </c>
      <c r="E11">
        <v>1802.54</v>
      </c>
      <c r="F11" s="8">
        <v>1641.4</v>
      </c>
      <c r="G11" s="208">
        <v>120.2</v>
      </c>
      <c r="H11" s="209" t="s">
        <v>270</v>
      </c>
      <c r="I11" s="35"/>
      <c r="J11" s="205"/>
      <c r="K11" s="206"/>
      <c r="L11" s="207"/>
    </row>
    <row r="12" spans="2:12" x14ac:dyDescent="0.2">
      <c r="B12" s="35"/>
      <c r="C12" s="69" t="s">
        <v>39</v>
      </c>
      <c r="D12" s="42" t="s">
        <v>57</v>
      </c>
      <c r="E12">
        <v>1562.92</v>
      </c>
      <c r="F12" s="8">
        <v>1662.5</v>
      </c>
      <c r="G12" s="208">
        <v>104.2</v>
      </c>
      <c r="H12" s="209" t="s">
        <v>58</v>
      </c>
      <c r="I12" s="35"/>
      <c r="J12" s="332" t="s">
        <v>271</v>
      </c>
      <c r="K12" s="333"/>
      <c r="L12" s="204"/>
    </row>
    <row r="13" spans="2:12" x14ac:dyDescent="0.2">
      <c r="B13" s="35"/>
      <c r="C13" s="69" t="s">
        <v>41</v>
      </c>
      <c r="D13" s="42" t="s">
        <v>57</v>
      </c>
      <c r="E13">
        <v>1539.68</v>
      </c>
      <c r="F13" s="8">
        <v>1710.36</v>
      </c>
      <c r="G13" s="208">
        <v>102.7</v>
      </c>
      <c r="H13" s="209" t="s">
        <v>273</v>
      </c>
      <c r="I13" s="35"/>
      <c r="J13" s="210" t="s">
        <v>29</v>
      </c>
      <c r="K13" s="71">
        <v>120.4</v>
      </c>
      <c r="L13" s="204"/>
    </row>
    <row r="14" spans="2:12" x14ac:dyDescent="0.2">
      <c r="B14" s="35"/>
      <c r="C14" s="69" t="s">
        <v>35</v>
      </c>
      <c r="D14" s="42" t="s">
        <v>60</v>
      </c>
      <c r="E14">
        <v>1682.16</v>
      </c>
      <c r="F14" s="8">
        <v>1649.98</v>
      </c>
      <c r="G14" s="208">
        <v>112.1</v>
      </c>
      <c r="H14" s="187" t="s">
        <v>60</v>
      </c>
      <c r="I14" s="35"/>
      <c r="J14" s="213" t="s">
        <v>33</v>
      </c>
      <c r="K14" s="96">
        <v>106.38</v>
      </c>
      <c r="L14" s="207"/>
    </row>
    <row r="15" spans="2:12" x14ac:dyDescent="0.2">
      <c r="B15" s="35"/>
      <c r="C15" s="69" t="s">
        <v>31</v>
      </c>
      <c r="D15" s="42" t="s">
        <v>60</v>
      </c>
      <c r="E15">
        <v>1595.7199999999998</v>
      </c>
      <c r="F15" s="8">
        <v>1616.48</v>
      </c>
      <c r="G15" s="208">
        <v>106.4</v>
      </c>
      <c r="H15" s="187" t="s">
        <v>58</v>
      </c>
      <c r="I15" s="35"/>
      <c r="J15" s="35"/>
      <c r="K15" s="35"/>
      <c r="L15" s="35"/>
    </row>
    <row r="16" spans="2:12" x14ac:dyDescent="0.2">
      <c r="B16" s="35"/>
      <c r="C16" s="69" t="s">
        <v>43</v>
      </c>
      <c r="D16" s="42" t="s">
        <v>58</v>
      </c>
      <c r="E16">
        <v>1700.0399999999995</v>
      </c>
      <c r="F16" s="8">
        <v>1650.62</v>
      </c>
      <c r="G16" s="208">
        <v>113.3</v>
      </c>
      <c r="H16" s="187" t="s">
        <v>57</v>
      </c>
      <c r="I16" s="35"/>
      <c r="J16" s="35"/>
      <c r="K16" s="35"/>
      <c r="L16" s="35"/>
    </row>
    <row r="17" spans="2:12" x14ac:dyDescent="0.2">
      <c r="B17" s="35"/>
      <c r="C17" s="99" t="s">
        <v>37</v>
      </c>
      <c r="D17" s="214" t="s">
        <v>58</v>
      </c>
      <c r="E17">
        <v>1588.2599999999998</v>
      </c>
      <c r="F17" s="8">
        <v>1690.34</v>
      </c>
      <c r="G17" s="208">
        <v>105.9</v>
      </c>
      <c r="H17" s="209" t="s">
        <v>58</v>
      </c>
      <c r="I17" s="35"/>
      <c r="J17" s="35"/>
      <c r="K17" s="35"/>
      <c r="L17" s="35"/>
    </row>
    <row r="18" spans="2:12" x14ac:dyDescent="0.2">
      <c r="B18" s="35"/>
      <c r="C18" s="215" t="s">
        <v>45</v>
      </c>
      <c r="D18" s="216" t="s">
        <v>61</v>
      </c>
      <c r="E18" s="233">
        <v>1594.0600000000002</v>
      </c>
      <c r="F18" s="234">
        <v>1917.56</v>
      </c>
      <c r="G18" s="217">
        <v>106.3</v>
      </c>
      <c r="H18" s="218" t="s">
        <v>58</v>
      </c>
      <c r="I18" s="35"/>
      <c r="J18" s="35"/>
      <c r="K18" s="35"/>
      <c r="L18" s="35"/>
    </row>
    <row r="19" spans="2:12" x14ac:dyDescent="0.2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</sheetData>
  <mergeCells count="3">
    <mergeCell ref="C5:H5"/>
    <mergeCell ref="J6:K6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zoomScale="110" zoomScaleNormal="110" zoomScalePageLayoutView="110" workbookViewId="0">
      <selection activeCell="L35" sqref="L35"/>
    </sheetView>
  </sheetViews>
  <sheetFormatPr baseColWidth="10" defaultRowHeight="16" x14ac:dyDescent="0.2"/>
  <cols>
    <col min="3" max="3" width="25.33203125" customWidth="1"/>
    <col min="10" max="10" width="13.33203125" customWidth="1"/>
  </cols>
  <sheetData>
    <row r="2" spans="2:13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2:13" ht="19" x14ac:dyDescent="0.25">
      <c r="B3" s="35"/>
      <c r="C3" s="303" t="s">
        <v>47</v>
      </c>
      <c r="D3" s="304"/>
      <c r="E3" s="304"/>
      <c r="F3" s="304"/>
      <c r="G3" s="304"/>
      <c r="H3" s="304"/>
      <c r="I3" s="304"/>
      <c r="J3" s="304"/>
      <c r="K3" s="304"/>
      <c r="L3" s="305"/>
      <c r="M3" s="35"/>
    </row>
    <row r="4" spans="2:13" ht="29" customHeight="1" x14ac:dyDescent="0.2">
      <c r="B4" s="35"/>
      <c r="C4" s="11" t="s">
        <v>48</v>
      </c>
      <c r="D4" s="12" t="s">
        <v>49</v>
      </c>
      <c r="E4" s="12" t="s">
        <v>50</v>
      </c>
      <c r="F4" s="12" t="s">
        <v>51</v>
      </c>
      <c r="G4" s="13" t="s">
        <v>52</v>
      </c>
      <c r="H4" s="12" t="s">
        <v>53</v>
      </c>
      <c r="I4" s="12" t="s">
        <v>54</v>
      </c>
      <c r="J4" s="12" t="s">
        <v>305</v>
      </c>
      <c r="K4" s="13" t="s">
        <v>55</v>
      </c>
      <c r="L4" s="14" t="s">
        <v>56</v>
      </c>
      <c r="M4" s="35"/>
    </row>
    <row r="5" spans="2:13" x14ac:dyDescent="0.2">
      <c r="B5" s="35"/>
      <c r="C5" s="15" t="s">
        <v>25</v>
      </c>
      <c r="D5" s="55">
        <v>9.31</v>
      </c>
      <c r="E5" s="55">
        <v>5.69</v>
      </c>
      <c r="F5" s="16" t="s">
        <v>57</v>
      </c>
      <c r="G5" s="17">
        <v>1833.52</v>
      </c>
      <c r="H5" s="18">
        <v>0.68</v>
      </c>
      <c r="I5" s="18">
        <v>0.214</v>
      </c>
      <c r="J5" s="18">
        <v>2E-3</v>
      </c>
      <c r="K5" s="56">
        <v>3.68</v>
      </c>
      <c r="L5" s="48">
        <f>8-D5</f>
        <v>-1.3100000000000005</v>
      </c>
      <c r="M5" s="35"/>
    </row>
    <row r="6" spans="2:13" x14ac:dyDescent="0.2">
      <c r="B6" s="35"/>
      <c r="C6" s="20" t="s">
        <v>29</v>
      </c>
      <c r="D6" s="57">
        <v>9.3000000000000007</v>
      </c>
      <c r="E6" s="57">
        <v>5.7</v>
      </c>
      <c r="F6" s="22" t="s">
        <v>57</v>
      </c>
      <c r="G6" s="21">
        <v>1825.54</v>
      </c>
      <c r="H6" s="23">
        <v>0.67500000000000004</v>
      </c>
      <c r="I6" s="23">
        <v>0.20800000000000002</v>
      </c>
      <c r="J6" s="23">
        <v>3.0000000000000001E-3</v>
      </c>
      <c r="K6" s="50">
        <v>3.72</v>
      </c>
      <c r="L6" s="19">
        <f>8-D6</f>
        <v>-1.3000000000000007</v>
      </c>
      <c r="M6" s="35"/>
    </row>
    <row r="7" spans="2:13" x14ac:dyDescent="0.2">
      <c r="B7" s="35"/>
      <c r="C7" s="20" t="s">
        <v>33</v>
      </c>
      <c r="D7" s="57">
        <v>9.1</v>
      </c>
      <c r="E7" s="57">
        <v>5.9</v>
      </c>
      <c r="F7" s="22" t="s">
        <v>57</v>
      </c>
      <c r="G7" s="37">
        <v>1824.12</v>
      </c>
      <c r="H7" s="23">
        <v>0.63500000000000001</v>
      </c>
      <c r="I7" s="23">
        <v>0.185</v>
      </c>
      <c r="J7" s="23">
        <v>3.0000000000000001E-3</v>
      </c>
      <c r="K7" s="50">
        <v>3.96</v>
      </c>
      <c r="L7" s="19">
        <f>8-D7</f>
        <v>-1.0999999999999996</v>
      </c>
      <c r="M7" s="35"/>
    </row>
    <row r="8" spans="2:13" x14ac:dyDescent="0.2">
      <c r="B8" s="35"/>
      <c r="C8" s="24" t="s">
        <v>23</v>
      </c>
      <c r="D8" s="58">
        <v>8.99</v>
      </c>
      <c r="E8" s="58">
        <v>6.01</v>
      </c>
      <c r="F8" s="25" t="s">
        <v>59</v>
      </c>
      <c r="G8" s="26">
        <v>1799.38</v>
      </c>
      <c r="H8" s="27">
        <v>0.60099999999999998</v>
      </c>
      <c r="I8" s="27">
        <v>0.154</v>
      </c>
      <c r="J8" s="27">
        <v>4.0000000000000001E-3</v>
      </c>
      <c r="K8" s="51">
        <v>4.1900000000000004</v>
      </c>
      <c r="L8" s="47">
        <f>12-D8</f>
        <v>3.01</v>
      </c>
      <c r="M8" s="35"/>
    </row>
    <row r="9" spans="2:13" x14ac:dyDescent="0.2">
      <c r="B9" s="35"/>
      <c r="C9" s="28" t="s">
        <v>27</v>
      </c>
      <c r="D9" s="9">
        <v>8.8800000000000008</v>
      </c>
      <c r="E9" s="9">
        <v>6.12</v>
      </c>
      <c r="F9" s="29" t="s">
        <v>57</v>
      </c>
      <c r="G9" s="31">
        <v>1802.54</v>
      </c>
      <c r="H9" s="30">
        <v>0.57999999999999996</v>
      </c>
      <c r="I9" s="30">
        <v>0.14699999999999999</v>
      </c>
      <c r="J9" s="30">
        <v>4.0000000000000001E-3</v>
      </c>
      <c r="K9" s="52">
        <v>4.3</v>
      </c>
      <c r="L9" s="49">
        <f>8-D9</f>
        <v>-0.88000000000000078</v>
      </c>
      <c r="M9" s="35"/>
    </row>
    <row r="10" spans="2:13" x14ac:dyDescent="0.2">
      <c r="B10" s="35"/>
      <c r="C10" s="28" t="s">
        <v>43</v>
      </c>
      <c r="D10" s="9">
        <v>7.76</v>
      </c>
      <c r="E10" s="9">
        <v>7.24</v>
      </c>
      <c r="F10" s="29" t="s">
        <v>58</v>
      </c>
      <c r="G10" s="31">
        <v>1700.04</v>
      </c>
      <c r="H10" s="30">
        <v>0.30099999999999999</v>
      </c>
      <c r="I10" s="30">
        <v>4.2000000000000003E-2</v>
      </c>
      <c r="J10" s="30">
        <v>2.7E-2</v>
      </c>
      <c r="K10" s="52">
        <v>6.16</v>
      </c>
      <c r="L10" s="48">
        <f>6-D10</f>
        <v>-1.7599999999999998</v>
      </c>
      <c r="M10" s="35"/>
    </row>
    <row r="11" spans="2:13" x14ac:dyDescent="0.2">
      <c r="B11" s="35"/>
      <c r="C11" s="28" t="s">
        <v>35</v>
      </c>
      <c r="D11" s="9">
        <v>7.34</v>
      </c>
      <c r="E11" s="9">
        <v>7.66</v>
      </c>
      <c r="F11" s="29" t="s">
        <v>60</v>
      </c>
      <c r="G11" s="45">
        <v>1682.16</v>
      </c>
      <c r="H11" s="30">
        <v>0.22500000000000001</v>
      </c>
      <c r="I11" s="30">
        <v>2.7999999999999997E-2</v>
      </c>
      <c r="J11" s="30">
        <v>3.6999999999999998E-2</v>
      </c>
      <c r="K11" s="52">
        <v>6.77</v>
      </c>
      <c r="L11" s="48">
        <f>7-D11</f>
        <v>-0.33999999999999986</v>
      </c>
      <c r="M11" s="35"/>
    </row>
    <row r="12" spans="2:13" x14ac:dyDescent="0.2">
      <c r="B12" s="35"/>
      <c r="C12" s="28" t="s">
        <v>31</v>
      </c>
      <c r="D12" s="9">
        <v>6.4</v>
      </c>
      <c r="E12" s="9">
        <v>8.6</v>
      </c>
      <c r="F12" s="29" t="s">
        <v>60</v>
      </c>
      <c r="G12" s="31">
        <v>1595.72</v>
      </c>
      <c r="H12" s="30">
        <v>9.5000000000000001E-2</v>
      </c>
      <c r="I12" s="30">
        <v>6.9999999999999993E-3</v>
      </c>
      <c r="J12" s="30">
        <v>0.155</v>
      </c>
      <c r="K12" s="52">
        <v>8.35</v>
      </c>
      <c r="L12" s="48">
        <f>7-D12</f>
        <v>0.59999999999999964</v>
      </c>
      <c r="M12" s="35"/>
    </row>
    <row r="13" spans="2:13" x14ac:dyDescent="0.2">
      <c r="B13" s="35"/>
      <c r="C13" s="28" t="s">
        <v>37</v>
      </c>
      <c r="D13" s="9">
        <v>6.08</v>
      </c>
      <c r="E13" s="9">
        <v>8.92</v>
      </c>
      <c r="F13" s="29" t="s">
        <v>58</v>
      </c>
      <c r="G13" s="31">
        <v>1588.26</v>
      </c>
      <c r="H13" s="30">
        <v>7.0000000000000007E-2</v>
      </c>
      <c r="I13" s="30">
        <v>5.0000000000000001E-3</v>
      </c>
      <c r="J13" s="30">
        <v>0.152</v>
      </c>
      <c r="K13" s="52">
        <v>8.77</v>
      </c>
      <c r="L13" s="48">
        <f>6-D13</f>
        <v>-8.0000000000000071E-2</v>
      </c>
      <c r="M13" s="35"/>
    </row>
    <row r="14" spans="2:13" x14ac:dyDescent="0.2">
      <c r="B14" s="35"/>
      <c r="C14" s="272" t="s">
        <v>45</v>
      </c>
      <c r="D14" s="59">
        <v>5.84</v>
      </c>
      <c r="E14" s="59">
        <v>9.16</v>
      </c>
      <c r="F14" s="29" t="s">
        <v>61</v>
      </c>
      <c r="G14" s="31">
        <v>1594.06</v>
      </c>
      <c r="H14" s="30">
        <v>0.06</v>
      </c>
      <c r="I14" s="30">
        <v>4.0000000000000001E-3</v>
      </c>
      <c r="J14" s="30">
        <v>0.152</v>
      </c>
      <c r="K14" s="274">
        <v>9</v>
      </c>
      <c r="L14" s="275">
        <f>4-D14</f>
        <v>-1.8399999999999999</v>
      </c>
      <c r="M14" s="35"/>
    </row>
    <row r="15" spans="2:13" x14ac:dyDescent="0.2">
      <c r="B15" s="35"/>
      <c r="C15" s="273" t="s">
        <v>39</v>
      </c>
      <c r="D15" s="208">
        <v>5.55</v>
      </c>
      <c r="E15" s="208">
        <v>9.4499999999999993</v>
      </c>
      <c r="F15" s="254" t="s">
        <v>57</v>
      </c>
      <c r="G15" s="45">
        <v>1562.92</v>
      </c>
      <c r="H15" s="276">
        <v>4.2000000000000003E-2</v>
      </c>
      <c r="I15" s="276">
        <v>3.0000000000000001E-3</v>
      </c>
      <c r="J15" s="276">
        <v>0.20100000000000001</v>
      </c>
      <c r="K15" s="277">
        <v>9.4600000000000009</v>
      </c>
      <c r="L15" s="275">
        <f>8-D15</f>
        <v>2.4500000000000002</v>
      </c>
      <c r="M15" s="35"/>
    </row>
    <row r="16" spans="2:13" x14ac:dyDescent="0.2">
      <c r="B16" s="35"/>
      <c r="C16" s="32" t="s">
        <v>41</v>
      </c>
      <c r="D16" s="54">
        <v>5.46</v>
      </c>
      <c r="E16" s="54">
        <v>9.5399999999999991</v>
      </c>
      <c r="F16" s="33" t="s">
        <v>57</v>
      </c>
      <c r="G16" s="46">
        <v>1539.68</v>
      </c>
      <c r="H16" s="34">
        <v>3.5999999999999997E-2</v>
      </c>
      <c r="I16" s="34">
        <v>2E-3</v>
      </c>
      <c r="J16" s="34">
        <v>0.25900000000000001</v>
      </c>
      <c r="K16" s="53">
        <v>9.64</v>
      </c>
      <c r="L16" s="47">
        <f>8-D16</f>
        <v>2.54</v>
      </c>
      <c r="M16" s="35"/>
    </row>
    <row r="17" spans="2:13" x14ac:dyDescent="0.2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2:13" ht="19" x14ac:dyDescent="0.25">
      <c r="B18" s="35"/>
      <c r="C18" s="303" t="s">
        <v>331</v>
      </c>
      <c r="D18" s="304"/>
      <c r="E18" s="304"/>
      <c r="F18" s="304"/>
      <c r="G18" s="304"/>
      <c r="H18" s="304"/>
      <c r="I18" s="304"/>
      <c r="J18" s="304"/>
      <c r="K18" s="304"/>
      <c r="L18" s="305"/>
      <c r="M18" s="35"/>
    </row>
    <row r="19" spans="2:13" ht="30" x14ac:dyDescent="0.2">
      <c r="B19" s="35"/>
      <c r="C19" s="11" t="s">
        <v>48</v>
      </c>
      <c r="D19" s="12" t="s">
        <v>49</v>
      </c>
      <c r="E19" s="12" t="s">
        <v>50</v>
      </c>
      <c r="F19" s="12" t="s">
        <v>51</v>
      </c>
      <c r="G19" s="13" t="s">
        <v>52</v>
      </c>
      <c r="H19" s="12" t="s">
        <v>53</v>
      </c>
      <c r="I19" s="12" t="s">
        <v>54</v>
      </c>
      <c r="J19" s="12" t="s">
        <v>305</v>
      </c>
      <c r="K19" s="13" t="s">
        <v>55</v>
      </c>
      <c r="L19" s="14" t="s">
        <v>56</v>
      </c>
      <c r="M19" s="35"/>
    </row>
    <row r="20" spans="2:13" x14ac:dyDescent="0.2">
      <c r="B20" s="35"/>
      <c r="C20" s="15" t="s">
        <v>25</v>
      </c>
      <c r="D20" s="55">
        <v>9.35</v>
      </c>
      <c r="E20" s="55">
        <v>5.65</v>
      </c>
      <c r="F20" s="16" t="s">
        <v>57</v>
      </c>
      <c r="G20" s="17">
        <v>1833.52</v>
      </c>
      <c r="H20" s="36">
        <v>0.68700000000000006</v>
      </c>
      <c r="I20" s="36">
        <v>0.221</v>
      </c>
      <c r="J20" s="36">
        <v>3.0000000000000001E-3</v>
      </c>
      <c r="K20" s="55">
        <v>3.64</v>
      </c>
      <c r="L20" s="49">
        <f>8-D20</f>
        <v>-1.3499999999999996</v>
      </c>
      <c r="M20" s="35"/>
    </row>
    <row r="21" spans="2:13" x14ac:dyDescent="0.2">
      <c r="B21" s="35"/>
      <c r="C21" s="20" t="s">
        <v>29</v>
      </c>
      <c r="D21" s="57">
        <v>9.24</v>
      </c>
      <c r="E21" s="57">
        <v>5.76</v>
      </c>
      <c r="F21" s="22" t="s">
        <v>57</v>
      </c>
      <c r="G21" s="21">
        <v>1825.54</v>
      </c>
      <c r="H21" s="38">
        <v>0.66400000000000003</v>
      </c>
      <c r="I21" s="38">
        <v>0.19899999999999998</v>
      </c>
      <c r="J21" s="38">
        <v>4.0000000000000001E-3</v>
      </c>
      <c r="K21" s="57">
        <v>3.79</v>
      </c>
      <c r="L21" s="48">
        <f>8-D21</f>
        <v>-1.2400000000000002</v>
      </c>
      <c r="M21" s="35"/>
    </row>
    <row r="22" spans="2:13" x14ac:dyDescent="0.2">
      <c r="B22" s="35"/>
      <c r="C22" s="20" t="s">
        <v>33</v>
      </c>
      <c r="D22" s="57">
        <v>9.2200000000000006</v>
      </c>
      <c r="E22" s="57">
        <v>5.78</v>
      </c>
      <c r="F22" s="22" t="s">
        <v>57</v>
      </c>
      <c r="G22" s="37">
        <v>1824.12</v>
      </c>
      <c r="H22" s="38">
        <v>0.66</v>
      </c>
      <c r="I22" s="38">
        <v>0.19899999999999998</v>
      </c>
      <c r="J22" s="38">
        <v>4.0000000000000001E-3</v>
      </c>
      <c r="K22" s="57">
        <v>3.82</v>
      </c>
      <c r="L22" s="48">
        <f>8-D22</f>
        <v>-1.2200000000000006</v>
      </c>
      <c r="M22" s="35"/>
    </row>
    <row r="23" spans="2:13" x14ac:dyDescent="0.2">
      <c r="B23" s="35"/>
      <c r="C23" s="24" t="s">
        <v>27</v>
      </c>
      <c r="D23" s="58">
        <v>8.94</v>
      </c>
      <c r="E23" s="58">
        <v>6.06</v>
      </c>
      <c r="F23" s="39" t="s">
        <v>57</v>
      </c>
      <c r="G23" s="40">
        <v>1802.54</v>
      </c>
      <c r="H23" s="41">
        <v>0.59399999999999997</v>
      </c>
      <c r="I23" s="41">
        <v>0.152</v>
      </c>
      <c r="J23" s="41">
        <v>6.0000000000000001E-3</v>
      </c>
      <c r="K23" s="58">
        <v>4.22</v>
      </c>
      <c r="L23" s="47">
        <f>8-D23</f>
        <v>-0.9399999999999995</v>
      </c>
      <c r="M23" s="35"/>
    </row>
    <row r="24" spans="2:13" x14ac:dyDescent="0.2">
      <c r="B24" s="35"/>
      <c r="C24" s="284" t="s">
        <v>23</v>
      </c>
      <c r="D24" s="285">
        <v>8.89</v>
      </c>
      <c r="E24" s="285">
        <v>6.11</v>
      </c>
      <c r="F24" s="286" t="s">
        <v>59</v>
      </c>
      <c r="G24" s="136">
        <v>1799.38</v>
      </c>
      <c r="H24" s="287">
        <v>0.58299999999999996</v>
      </c>
      <c r="I24" s="287">
        <v>0.14400000000000002</v>
      </c>
      <c r="J24" s="288">
        <v>6.0000000000000001E-3</v>
      </c>
      <c r="K24" s="285">
        <v>4.29</v>
      </c>
      <c r="L24" s="49">
        <f>12-D24</f>
        <v>3.1099999999999994</v>
      </c>
      <c r="M24" s="35"/>
    </row>
    <row r="25" spans="2:13" x14ac:dyDescent="0.2">
      <c r="B25" s="35"/>
      <c r="C25" s="28" t="s">
        <v>43</v>
      </c>
      <c r="D25" s="59">
        <v>7.55</v>
      </c>
      <c r="E25" s="59">
        <v>7.45</v>
      </c>
      <c r="F25" s="29" t="s">
        <v>58</v>
      </c>
      <c r="G25" s="31">
        <v>1700.04</v>
      </c>
      <c r="H25" s="44">
        <v>0.26800000000000002</v>
      </c>
      <c r="I25" s="44">
        <v>3.6000000000000004E-2</v>
      </c>
      <c r="J25" s="30">
        <v>3.2000000000000001E-2</v>
      </c>
      <c r="K25" s="59">
        <v>6.41</v>
      </c>
      <c r="L25" s="48">
        <f>6-D25</f>
        <v>-1.5499999999999998</v>
      </c>
      <c r="M25" s="35"/>
    </row>
    <row r="26" spans="2:13" x14ac:dyDescent="0.2">
      <c r="B26" s="35"/>
      <c r="C26" s="28" t="s">
        <v>35</v>
      </c>
      <c r="D26" s="59">
        <v>7.32</v>
      </c>
      <c r="E26" s="59">
        <v>7.68</v>
      </c>
      <c r="F26" s="29" t="s">
        <v>60</v>
      </c>
      <c r="G26" s="45">
        <v>1682.16</v>
      </c>
      <c r="H26" s="44">
        <v>0.22700000000000001</v>
      </c>
      <c r="I26" s="44">
        <v>2.7000000000000003E-2</v>
      </c>
      <c r="J26" s="30">
        <v>4.0999999999999995E-2</v>
      </c>
      <c r="K26" s="59">
        <v>6.8</v>
      </c>
      <c r="L26" s="48">
        <f>7-D26</f>
        <v>-0.32000000000000028</v>
      </c>
      <c r="M26" s="35"/>
    </row>
    <row r="27" spans="2:13" x14ac:dyDescent="0.2">
      <c r="B27" s="35"/>
      <c r="C27" s="28" t="s">
        <v>31</v>
      </c>
      <c r="D27" s="59">
        <v>6.16</v>
      </c>
      <c r="E27" s="59">
        <v>8.84</v>
      </c>
      <c r="F27" s="29" t="s">
        <v>60</v>
      </c>
      <c r="G27" s="31">
        <v>1595.72</v>
      </c>
      <c r="H27" s="44">
        <v>0.08</v>
      </c>
      <c r="I27" s="44">
        <v>6.0000000000000001E-3</v>
      </c>
      <c r="J27" s="30">
        <v>0.13900000000000001</v>
      </c>
      <c r="K27" s="59">
        <v>8.6300000000000008</v>
      </c>
      <c r="L27" s="48">
        <f>7-D27</f>
        <v>0.83999999999999986</v>
      </c>
      <c r="M27" s="35"/>
    </row>
    <row r="28" spans="2:13" x14ac:dyDescent="0.2">
      <c r="B28" s="35"/>
      <c r="C28" s="28" t="s">
        <v>45</v>
      </c>
      <c r="D28" s="59">
        <v>6.14</v>
      </c>
      <c r="E28" s="59">
        <v>8.86</v>
      </c>
      <c r="F28" s="42" t="s">
        <v>61</v>
      </c>
      <c r="G28" s="31">
        <v>1594.06</v>
      </c>
      <c r="H28" s="44">
        <v>0.08</v>
      </c>
      <c r="I28" s="44">
        <v>6.0000000000000001E-3</v>
      </c>
      <c r="J28" s="30">
        <v>0.14199999999999999</v>
      </c>
      <c r="K28" s="59">
        <v>8.65</v>
      </c>
      <c r="L28" s="48">
        <f>4-D28</f>
        <v>-2.1399999999999997</v>
      </c>
      <c r="M28" s="35"/>
    </row>
    <row r="29" spans="2:13" x14ac:dyDescent="0.2">
      <c r="B29" s="35"/>
      <c r="C29" s="28" t="s">
        <v>37</v>
      </c>
      <c r="D29" s="59">
        <v>6.06</v>
      </c>
      <c r="E29" s="59">
        <v>8.94</v>
      </c>
      <c r="F29" s="42" t="s">
        <v>58</v>
      </c>
      <c r="G29" s="31">
        <v>1588.26</v>
      </c>
      <c r="H29" s="44">
        <v>7.2000000000000008E-2</v>
      </c>
      <c r="I29" s="44">
        <v>5.0000000000000001E-3</v>
      </c>
      <c r="J29" s="30">
        <v>0.151</v>
      </c>
      <c r="K29" s="59">
        <v>8.7799999999999994</v>
      </c>
      <c r="L29" s="48">
        <f>6-D29</f>
        <v>-5.9999999999999609E-2</v>
      </c>
      <c r="M29" s="35"/>
    </row>
    <row r="30" spans="2:13" x14ac:dyDescent="0.2">
      <c r="B30" s="35"/>
      <c r="C30" s="289" t="s">
        <v>39</v>
      </c>
      <c r="D30" s="290">
        <v>5.72</v>
      </c>
      <c r="E30" s="290">
        <v>9.2799999999999994</v>
      </c>
      <c r="F30" s="291" t="s">
        <v>57</v>
      </c>
      <c r="G30" s="131">
        <v>1562.92</v>
      </c>
      <c r="H30" s="292">
        <v>4.9000000000000002E-2</v>
      </c>
      <c r="I30" s="292">
        <v>3.0000000000000001E-3</v>
      </c>
      <c r="J30" s="293">
        <v>0.20499999999999999</v>
      </c>
      <c r="K30" s="290">
        <v>9.27</v>
      </c>
      <c r="L30" s="47">
        <f>8-D30</f>
        <v>2.2800000000000002</v>
      </c>
      <c r="M30" s="35"/>
    </row>
    <row r="31" spans="2:13" x14ac:dyDescent="0.2">
      <c r="B31" s="35"/>
      <c r="C31" s="278" t="s">
        <v>41</v>
      </c>
      <c r="D31" s="217">
        <v>5.41</v>
      </c>
      <c r="E31" s="217">
        <v>9.59</v>
      </c>
      <c r="F31" s="279" t="s">
        <v>57</v>
      </c>
      <c r="G31" s="280">
        <v>1539.68</v>
      </c>
      <c r="H31" s="281">
        <v>3.5000000000000003E-2</v>
      </c>
      <c r="I31" s="281">
        <v>2E-3</v>
      </c>
      <c r="J31" s="281">
        <v>0.26899999999999996</v>
      </c>
      <c r="K31" s="282">
        <v>9.69</v>
      </c>
      <c r="L31" s="283">
        <f>8-D31</f>
        <v>2.59</v>
      </c>
      <c r="M31" s="35"/>
    </row>
    <row r="32" spans="2:13" x14ac:dyDescent="0.2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</row>
  </sheetData>
  <mergeCells count="2">
    <mergeCell ref="C3:L3"/>
    <mergeCell ref="C18:L18"/>
  </mergeCells>
  <conditionalFormatting sqref="L5:L16">
    <cfRule type="colorScale" priority="1">
      <colorScale>
        <cfvo type="num" val="-3"/>
        <cfvo type="num" val="0"/>
        <cfvo type="num" val="3"/>
        <color theme="5"/>
        <color theme="0"/>
        <color theme="4"/>
      </colorScale>
    </cfRule>
  </conditionalFormatting>
  <conditionalFormatting sqref="L20:L31">
    <cfRule type="colorScale" priority="2">
      <colorScale>
        <cfvo type="num" val="-3"/>
        <cfvo type="num" val="0"/>
        <cfvo type="num" val="3"/>
        <color theme="5"/>
        <color rgb="FFFCFCFF"/>
        <color theme="4"/>
      </colorScale>
    </cfRule>
  </conditionalFormatting>
  <pageMargins left="0.7" right="0.7" top="0.75" bottom="0.75" header="0.3" footer="0.3"/>
  <ignoredErrors>
    <ignoredError sqref="L30 L8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8"/>
  <sheetViews>
    <sheetView workbookViewId="0">
      <selection activeCell="AA21" sqref="AA21"/>
    </sheetView>
  </sheetViews>
  <sheetFormatPr baseColWidth="10" defaultRowHeight="16" x14ac:dyDescent="0.2"/>
  <cols>
    <col min="2" max="2" width="25.5" customWidth="1"/>
    <col min="9" max="9" width="8.5" customWidth="1"/>
    <col min="10" max="10" width="21.83203125" customWidth="1"/>
    <col min="18" max="18" width="21.83203125" customWidth="1"/>
  </cols>
  <sheetData>
    <row r="1" spans="2:25" x14ac:dyDescent="0.2">
      <c r="Q1" s="35"/>
      <c r="R1" s="35"/>
      <c r="S1" s="35"/>
      <c r="T1" s="35"/>
      <c r="U1" s="35"/>
      <c r="V1" s="35"/>
      <c r="W1" s="35"/>
      <c r="X1" s="35"/>
      <c r="Y1" s="35"/>
    </row>
    <row r="2" spans="2:25" ht="19" x14ac:dyDescent="0.25">
      <c r="B2" s="303" t="s">
        <v>278</v>
      </c>
      <c r="C2" s="304"/>
      <c r="D2" s="304"/>
      <c r="E2" s="304"/>
      <c r="F2" s="304"/>
      <c r="G2" s="304"/>
      <c r="H2" s="305"/>
      <c r="J2" s="303" t="s">
        <v>284</v>
      </c>
      <c r="K2" s="304"/>
      <c r="L2" s="304"/>
      <c r="M2" s="304"/>
      <c r="N2" s="304"/>
      <c r="O2" s="304"/>
      <c r="P2" s="305"/>
      <c r="Q2" s="35"/>
      <c r="R2" s="303" t="s">
        <v>296</v>
      </c>
      <c r="S2" s="304"/>
      <c r="T2" s="304"/>
      <c r="U2" s="304"/>
      <c r="V2" s="304"/>
      <c r="W2" s="304"/>
      <c r="X2" s="305"/>
      <c r="Y2" s="35"/>
    </row>
    <row r="3" spans="2:25" ht="30" x14ac:dyDescent="0.2">
      <c r="B3" s="241" t="s">
        <v>48</v>
      </c>
      <c r="C3" s="242" t="s">
        <v>20</v>
      </c>
      <c r="D3" s="242" t="s">
        <v>19</v>
      </c>
      <c r="E3" s="243" t="s">
        <v>281</v>
      </c>
      <c r="F3" s="244" t="s">
        <v>279</v>
      </c>
      <c r="G3" s="244" t="s">
        <v>280</v>
      </c>
      <c r="H3" s="245" t="s">
        <v>21</v>
      </c>
      <c r="J3" s="241" t="s">
        <v>48</v>
      </c>
      <c r="K3" s="242" t="s">
        <v>20</v>
      </c>
      <c r="L3" s="242" t="s">
        <v>19</v>
      </c>
      <c r="M3" s="243" t="s">
        <v>285</v>
      </c>
      <c r="N3" s="244" t="s">
        <v>279</v>
      </c>
      <c r="O3" s="244" t="s">
        <v>280</v>
      </c>
      <c r="P3" s="245" t="s">
        <v>21</v>
      </c>
      <c r="Q3" s="35"/>
      <c r="R3" s="261" t="s">
        <v>48</v>
      </c>
      <c r="S3" s="13" t="s">
        <v>20</v>
      </c>
      <c r="T3" s="13" t="s">
        <v>19</v>
      </c>
      <c r="U3" s="262" t="s">
        <v>297</v>
      </c>
      <c r="V3" s="12" t="s">
        <v>279</v>
      </c>
      <c r="W3" s="12" t="s">
        <v>300</v>
      </c>
      <c r="X3" s="263" t="s">
        <v>21</v>
      </c>
      <c r="Y3" s="35"/>
    </row>
    <row r="4" spans="2:25" x14ac:dyDescent="0.2">
      <c r="B4" t="s">
        <v>33</v>
      </c>
      <c r="C4" t="s">
        <v>34</v>
      </c>
      <c r="D4">
        <v>2023</v>
      </c>
      <c r="E4" s="246" t="s">
        <v>283</v>
      </c>
      <c r="F4" s="246" t="s">
        <v>57</v>
      </c>
      <c r="G4" s="247">
        <f>7/8</f>
        <v>0.875</v>
      </c>
      <c r="H4" s="248" t="s">
        <v>75</v>
      </c>
      <c r="J4" t="s">
        <v>33</v>
      </c>
      <c r="K4" t="s">
        <v>34</v>
      </c>
      <c r="L4">
        <v>2023</v>
      </c>
      <c r="M4" s="246" t="s">
        <v>261</v>
      </c>
      <c r="N4" s="246" t="s">
        <v>57</v>
      </c>
      <c r="O4" s="247">
        <f>7/10</f>
        <v>0.7</v>
      </c>
      <c r="P4" s="248" t="s">
        <v>75</v>
      </c>
      <c r="Q4" s="35"/>
      <c r="R4" s="265" t="s">
        <v>33</v>
      </c>
      <c r="S4" s="266" t="s">
        <v>34</v>
      </c>
      <c r="T4" s="266">
        <v>2023</v>
      </c>
      <c r="U4" s="267" t="s">
        <v>298</v>
      </c>
      <c r="V4" s="267" t="s">
        <v>57</v>
      </c>
      <c r="W4" s="256">
        <f>8/15</f>
        <v>0.53333333333333333</v>
      </c>
      <c r="X4" s="269" t="s">
        <v>75</v>
      </c>
      <c r="Y4" s="35"/>
    </row>
    <row r="5" spans="2:25" x14ac:dyDescent="0.2">
      <c r="B5" t="s">
        <v>71</v>
      </c>
      <c r="C5" t="s">
        <v>72</v>
      </c>
      <c r="D5">
        <v>2022</v>
      </c>
      <c r="E5" s="29" t="s">
        <v>283</v>
      </c>
      <c r="F5" s="29" t="s">
        <v>272</v>
      </c>
      <c r="G5" s="249">
        <f>3.5/8</f>
        <v>0.4375</v>
      </c>
      <c r="H5" s="250" t="s">
        <v>286</v>
      </c>
      <c r="J5" t="s">
        <v>39</v>
      </c>
      <c r="K5" t="s">
        <v>40</v>
      </c>
      <c r="L5">
        <v>2023</v>
      </c>
      <c r="M5" s="29" t="s">
        <v>261</v>
      </c>
      <c r="N5" s="29" t="s">
        <v>57</v>
      </c>
      <c r="O5" s="249">
        <f>70%</f>
        <v>0.7</v>
      </c>
      <c r="P5" s="250" t="s">
        <v>286</v>
      </c>
      <c r="Q5" s="35"/>
      <c r="R5" s="78" t="s">
        <v>39</v>
      </c>
      <c r="S5" s="79" t="s">
        <v>40</v>
      </c>
      <c r="T5" s="79">
        <v>2023</v>
      </c>
      <c r="U5" s="268" t="s">
        <v>298</v>
      </c>
      <c r="V5" s="268" t="s">
        <v>57</v>
      </c>
      <c r="W5" s="260">
        <f>8/15</f>
        <v>0.53333333333333333</v>
      </c>
      <c r="X5" s="270" t="s">
        <v>286</v>
      </c>
      <c r="Y5" s="35"/>
    </row>
    <row r="6" spans="2:25" x14ac:dyDescent="0.2">
      <c r="B6" t="s">
        <v>70</v>
      </c>
      <c r="C6" t="s">
        <v>38</v>
      </c>
      <c r="D6">
        <v>2021</v>
      </c>
      <c r="E6" s="29" t="s">
        <v>283</v>
      </c>
      <c r="F6" s="29" t="s">
        <v>287</v>
      </c>
      <c r="G6" s="251">
        <v>0.25</v>
      </c>
      <c r="H6" s="250" t="s">
        <v>286</v>
      </c>
      <c r="J6" t="s">
        <v>45</v>
      </c>
      <c r="K6" t="s">
        <v>46</v>
      </c>
      <c r="L6">
        <v>2022</v>
      </c>
      <c r="M6" s="29" t="s">
        <v>261</v>
      </c>
      <c r="N6" s="29" t="s">
        <v>270</v>
      </c>
      <c r="O6" s="251">
        <v>0.8</v>
      </c>
      <c r="P6" s="253" t="s">
        <v>75</v>
      </c>
      <c r="Q6" s="35"/>
      <c r="R6" s="99" t="s">
        <v>68</v>
      </c>
      <c r="S6" s="45" t="s">
        <v>36</v>
      </c>
      <c r="T6" s="45">
        <v>2018</v>
      </c>
      <c r="U6" s="254" t="s">
        <v>298</v>
      </c>
      <c r="V6" s="254" t="s">
        <v>294</v>
      </c>
      <c r="W6" s="260">
        <f>7/14</f>
        <v>0.5</v>
      </c>
      <c r="X6" s="257" t="s">
        <v>286</v>
      </c>
      <c r="Y6" s="35"/>
    </row>
    <row r="7" spans="2:25" x14ac:dyDescent="0.2">
      <c r="B7" t="s">
        <v>27</v>
      </c>
      <c r="C7" t="s">
        <v>28</v>
      </c>
      <c r="D7">
        <v>2021</v>
      </c>
      <c r="E7" s="29" t="s">
        <v>289</v>
      </c>
      <c r="F7" s="29" t="s">
        <v>287</v>
      </c>
      <c r="G7" s="251">
        <f>3/8</f>
        <v>0.375</v>
      </c>
      <c r="H7" s="250" t="s">
        <v>286</v>
      </c>
      <c r="J7" t="s">
        <v>71</v>
      </c>
      <c r="K7" t="s">
        <v>72</v>
      </c>
      <c r="L7">
        <v>2022</v>
      </c>
      <c r="M7" s="29" t="s">
        <v>261</v>
      </c>
      <c r="N7" s="29" t="s">
        <v>272</v>
      </c>
      <c r="O7" s="251">
        <v>0.35</v>
      </c>
      <c r="P7" s="250" t="s">
        <v>286</v>
      </c>
      <c r="Q7" s="35"/>
      <c r="R7" s="99" t="s">
        <v>106</v>
      </c>
      <c r="S7" s="45" t="s">
        <v>26</v>
      </c>
      <c r="T7" s="45">
        <v>2016</v>
      </c>
      <c r="U7" s="254" t="s">
        <v>298</v>
      </c>
      <c r="V7" s="254" t="s">
        <v>294</v>
      </c>
      <c r="W7" s="260">
        <f>7/14</f>
        <v>0.5</v>
      </c>
      <c r="X7" s="257" t="s">
        <v>286</v>
      </c>
      <c r="Y7" s="35"/>
    </row>
    <row r="8" spans="2:25" x14ac:dyDescent="0.2">
      <c r="B8" t="s">
        <v>31</v>
      </c>
      <c r="C8" t="s">
        <v>32</v>
      </c>
      <c r="D8">
        <v>2020</v>
      </c>
      <c r="E8" s="29" t="s">
        <v>283</v>
      </c>
      <c r="F8" s="29" t="s">
        <v>290</v>
      </c>
      <c r="G8" s="249">
        <f>2/7</f>
        <v>0.2857142857142857</v>
      </c>
      <c r="H8" s="252" t="s">
        <v>286</v>
      </c>
      <c r="J8" t="s">
        <v>70</v>
      </c>
      <c r="K8" t="s">
        <v>38</v>
      </c>
      <c r="L8">
        <v>2021</v>
      </c>
      <c r="M8" s="29" t="s">
        <v>288</v>
      </c>
      <c r="N8" s="29" t="s">
        <v>287</v>
      </c>
      <c r="O8" s="251">
        <v>0.3</v>
      </c>
      <c r="P8" s="250" t="s">
        <v>286</v>
      </c>
      <c r="Q8" s="35"/>
      <c r="R8" s="99" t="s">
        <v>74</v>
      </c>
      <c r="S8" s="45" t="s">
        <v>34</v>
      </c>
      <c r="T8" s="45">
        <v>2012</v>
      </c>
      <c r="U8" s="254" t="s">
        <v>298</v>
      </c>
      <c r="V8" s="254" t="s">
        <v>294</v>
      </c>
      <c r="W8" s="260">
        <f>7/14</f>
        <v>0.5</v>
      </c>
      <c r="X8" s="257" t="s">
        <v>286</v>
      </c>
      <c r="Y8" s="35"/>
    </row>
    <row r="9" spans="2:25" x14ac:dyDescent="0.2">
      <c r="B9" t="s">
        <v>78</v>
      </c>
      <c r="C9" t="s">
        <v>79</v>
      </c>
      <c r="D9">
        <v>2019</v>
      </c>
      <c r="E9" s="29" t="s">
        <v>283</v>
      </c>
      <c r="F9" s="29" t="s">
        <v>293</v>
      </c>
      <c r="G9" s="249">
        <f>4/7</f>
        <v>0.5714285714285714</v>
      </c>
      <c r="H9" s="252" t="s">
        <v>286</v>
      </c>
      <c r="J9" t="s">
        <v>27</v>
      </c>
      <c r="K9" t="s">
        <v>28</v>
      </c>
      <c r="L9">
        <v>2021</v>
      </c>
      <c r="M9" s="29" t="s">
        <v>288</v>
      </c>
      <c r="N9" s="29" t="s">
        <v>287</v>
      </c>
      <c r="O9" s="251">
        <v>0.3</v>
      </c>
      <c r="P9" s="252" t="s">
        <v>286</v>
      </c>
      <c r="Q9" s="35"/>
      <c r="R9" s="99" t="s">
        <v>88</v>
      </c>
      <c r="S9" s="45" t="s">
        <v>46</v>
      </c>
      <c r="T9" s="45">
        <v>2017</v>
      </c>
      <c r="U9" s="254" t="s">
        <v>298</v>
      </c>
      <c r="V9" s="254" t="s">
        <v>292</v>
      </c>
      <c r="W9" s="260">
        <f>6/14</f>
        <v>0.42857142857142855</v>
      </c>
      <c r="X9" s="257" t="s">
        <v>286</v>
      </c>
      <c r="Y9" s="35"/>
    </row>
    <row r="10" spans="2:25" x14ac:dyDescent="0.2">
      <c r="B10" t="s">
        <v>68</v>
      </c>
      <c r="C10" t="s">
        <v>36</v>
      </c>
      <c r="D10">
        <v>2018</v>
      </c>
      <c r="E10" s="29" t="s">
        <v>283</v>
      </c>
      <c r="F10" s="29" t="s">
        <v>294</v>
      </c>
      <c r="G10" s="249">
        <f>6/7</f>
        <v>0.8571428571428571</v>
      </c>
      <c r="H10" s="252" t="s">
        <v>286</v>
      </c>
      <c r="J10" t="s">
        <v>31</v>
      </c>
      <c r="K10" t="s">
        <v>32</v>
      </c>
      <c r="L10">
        <v>2020</v>
      </c>
      <c r="M10" s="29" t="s">
        <v>261</v>
      </c>
      <c r="N10" s="29" t="s">
        <v>290</v>
      </c>
      <c r="O10" s="249">
        <f>2/9</f>
        <v>0.22222222222222221</v>
      </c>
      <c r="P10" s="252" t="s">
        <v>286</v>
      </c>
      <c r="Q10" s="35"/>
      <c r="R10" s="99" t="s">
        <v>112</v>
      </c>
      <c r="S10" s="45" t="s">
        <v>26</v>
      </c>
      <c r="T10" s="45">
        <v>2017</v>
      </c>
      <c r="U10" s="254" t="s">
        <v>298</v>
      </c>
      <c r="V10" s="254" t="s">
        <v>292</v>
      </c>
      <c r="W10" s="260">
        <f>6/14</f>
        <v>0.42857142857142855</v>
      </c>
      <c r="X10" s="257" t="s">
        <v>286</v>
      </c>
      <c r="Y10" s="35"/>
    </row>
    <row r="11" spans="2:25" x14ac:dyDescent="0.2">
      <c r="B11" t="s">
        <v>90</v>
      </c>
      <c r="C11" t="s">
        <v>42</v>
      </c>
      <c r="D11">
        <v>2018</v>
      </c>
      <c r="E11" s="29" t="s">
        <v>283</v>
      </c>
      <c r="F11" s="29" t="s">
        <v>293</v>
      </c>
      <c r="G11" s="249">
        <f>4/7</f>
        <v>0.5714285714285714</v>
      </c>
      <c r="H11" s="252" t="s">
        <v>286</v>
      </c>
      <c r="J11" t="s">
        <v>78</v>
      </c>
      <c r="K11" t="s">
        <v>79</v>
      </c>
      <c r="L11">
        <v>2020</v>
      </c>
      <c r="M11" s="29" t="s">
        <v>261</v>
      </c>
      <c r="N11" s="29" t="s">
        <v>291</v>
      </c>
      <c r="O11" s="249">
        <f>3/9</f>
        <v>0.33333333333333331</v>
      </c>
      <c r="P11" s="252" t="s">
        <v>286</v>
      </c>
      <c r="Q11" s="35"/>
      <c r="R11" s="99" t="s">
        <v>86</v>
      </c>
      <c r="S11" s="45" t="s">
        <v>42</v>
      </c>
      <c r="T11" s="45">
        <v>2016</v>
      </c>
      <c r="U11" s="254" t="s">
        <v>298</v>
      </c>
      <c r="V11" s="254" t="s">
        <v>292</v>
      </c>
      <c r="W11" s="260">
        <f>6/14</f>
        <v>0.42857142857142855</v>
      </c>
      <c r="X11" s="257" t="s">
        <v>286</v>
      </c>
      <c r="Y11" s="35"/>
    </row>
    <row r="12" spans="2:25" x14ac:dyDescent="0.2">
      <c r="B12" t="s">
        <v>112</v>
      </c>
      <c r="C12" t="s">
        <v>26</v>
      </c>
      <c r="D12">
        <v>2017</v>
      </c>
      <c r="E12" s="29" t="s">
        <v>283</v>
      </c>
      <c r="F12" s="29" t="s">
        <v>292</v>
      </c>
      <c r="G12" s="249">
        <f>5/7</f>
        <v>0.7142857142857143</v>
      </c>
      <c r="H12" s="252" t="s">
        <v>286</v>
      </c>
      <c r="J12" t="s">
        <v>96</v>
      </c>
      <c r="K12" t="s">
        <v>38</v>
      </c>
      <c r="L12">
        <v>2020</v>
      </c>
      <c r="M12" s="29" t="s">
        <v>261</v>
      </c>
      <c r="N12" s="29" t="s">
        <v>292</v>
      </c>
      <c r="O12" s="249">
        <f>5/9</f>
        <v>0.55555555555555558</v>
      </c>
      <c r="P12" s="252" t="s">
        <v>286</v>
      </c>
      <c r="Q12" s="35"/>
      <c r="R12" s="99" t="s">
        <v>73</v>
      </c>
      <c r="S12" s="45" t="s">
        <v>30</v>
      </c>
      <c r="T12" s="45">
        <v>2015</v>
      </c>
      <c r="U12" s="254" t="s">
        <v>298</v>
      </c>
      <c r="V12" s="254" t="s">
        <v>292</v>
      </c>
      <c r="W12" s="260">
        <f>6/14</f>
        <v>0.42857142857142855</v>
      </c>
      <c r="X12" s="257" t="s">
        <v>286</v>
      </c>
      <c r="Y12" s="35"/>
    </row>
    <row r="13" spans="2:25" x14ac:dyDescent="0.2">
      <c r="B13" t="s">
        <v>113</v>
      </c>
      <c r="C13" t="s">
        <v>42</v>
      </c>
      <c r="D13">
        <v>2015</v>
      </c>
      <c r="E13" s="29" t="s">
        <v>283</v>
      </c>
      <c r="F13" s="29" t="s">
        <v>293</v>
      </c>
      <c r="G13" s="249">
        <f>4/7</f>
        <v>0.5714285714285714</v>
      </c>
      <c r="H13" s="252" t="s">
        <v>286</v>
      </c>
      <c r="J13" t="s">
        <v>78</v>
      </c>
      <c r="K13" t="s">
        <v>79</v>
      </c>
      <c r="L13">
        <v>2019</v>
      </c>
      <c r="M13" s="29" t="s">
        <v>261</v>
      </c>
      <c r="N13" s="29" t="s">
        <v>293</v>
      </c>
      <c r="O13" s="249">
        <f>4/9</f>
        <v>0.44444444444444442</v>
      </c>
      <c r="P13" s="252" t="s">
        <v>286</v>
      </c>
      <c r="Q13" s="35"/>
      <c r="R13" s="99" t="s">
        <v>71</v>
      </c>
      <c r="S13" s="45" t="s">
        <v>72</v>
      </c>
      <c r="T13" s="45">
        <v>2013</v>
      </c>
      <c r="U13" s="254" t="s">
        <v>298</v>
      </c>
      <c r="V13" s="254" t="s">
        <v>292</v>
      </c>
      <c r="W13" s="260">
        <f>6/14</f>
        <v>0.42857142857142855</v>
      </c>
      <c r="X13" s="257" t="s">
        <v>286</v>
      </c>
      <c r="Y13" s="35"/>
    </row>
    <row r="14" spans="2:25" x14ac:dyDescent="0.2">
      <c r="B14" t="s">
        <v>66</v>
      </c>
      <c r="C14" t="s">
        <v>67</v>
      </c>
      <c r="D14">
        <v>2013</v>
      </c>
      <c r="E14" s="254" t="s">
        <v>289</v>
      </c>
      <c r="F14" s="29" t="s">
        <v>295</v>
      </c>
      <c r="G14" s="251">
        <v>0</v>
      </c>
      <c r="H14" s="252" t="s">
        <v>286</v>
      </c>
      <c r="J14" t="s">
        <v>114</v>
      </c>
      <c r="K14" t="s">
        <v>38</v>
      </c>
      <c r="L14">
        <v>2019</v>
      </c>
      <c r="M14" s="29" t="s">
        <v>288</v>
      </c>
      <c r="N14" s="29" t="s">
        <v>293</v>
      </c>
      <c r="O14" s="249">
        <f>5/9</f>
        <v>0.55555555555555558</v>
      </c>
      <c r="P14" s="252" t="s">
        <v>286</v>
      </c>
      <c r="Q14" s="35"/>
      <c r="R14" s="99" t="s">
        <v>114</v>
      </c>
      <c r="S14" s="45" t="s">
        <v>38</v>
      </c>
      <c r="T14" s="45">
        <v>2019</v>
      </c>
      <c r="U14" s="254" t="s">
        <v>298</v>
      </c>
      <c r="V14" s="254" t="s">
        <v>293</v>
      </c>
      <c r="W14" s="260">
        <f t="shared" ref="W14:W19" si="0">5/14</f>
        <v>0.35714285714285715</v>
      </c>
      <c r="X14" s="257" t="s">
        <v>286</v>
      </c>
      <c r="Y14" s="35"/>
    </row>
    <row r="15" spans="2:25" x14ac:dyDescent="0.2">
      <c r="B15" t="s">
        <v>97</v>
      </c>
      <c r="C15" t="s">
        <v>98</v>
      </c>
      <c r="D15">
        <v>2012</v>
      </c>
      <c r="E15" s="29" t="s">
        <v>283</v>
      </c>
      <c r="F15" s="29" t="s">
        <v>293</v>
      </c>
      <c r="G15" s="249">
        <f>4/7</f>
        <v>0.5714285714285714</v>
      </c>
      <c r="H15" s="252" t="s">
        <v>286</v>
      </c>
      <c r="J15" t="s">
        <v>81</v>
      </c>
      <c r="K15" t="s">
        <v>42</v>
      </c>
      <c r="L15">
        <v>2019</v>
      </c>
      <c r="M15" s="29" t="s">
        <v>261</v>
      </c>
      <c r="N15" s="29" t="s">
        <v>291</v>
      </c>
      <c r="O15" s="249">
        <f>3/9</f>
        <v>0.33333333333333331</v>
      </c>
      <c r="P15" s="252" t="s">
        <v>286</v>
      </c>
      <c r="Q15" s="35"/>
      <c r="R15" s="99" t="s">
        <v>113</v>
      </c>
      <c r="S15" s="45" t="s">
        <v>42</v>
      </c>
      <c r="T15" s="45">
        <v>2015</v>
      </c>
      <c r="U15" s="254" t="s">
        <v>298</v>
      </c>
      <c r="V15" s="254" t="s">
        <v>293</v>
      </c>
      <c r="W15" s="260">
        <f t="shared" si="0"/>
        <v>0.35714285714285715</v>
      </c>
      <c r="X15" s="257" t="s">
        <v>286</v>
      </c>
      <c r="Y15" s="35"/>
    </row>
    <row r="16" spans="2:25" x14ac:dyDescent="0.2">
      <c r="E16" s="29"/>
      <c r="F16" s="29"/>
      <c r="J16" t="s">
        <v>109</v>
      </c>
      <c r="K16" t="s">
        <v>110</v>
      </c>
      <c r="L16">
        <v>2019</v>
      </c>
      <c r="M16" s="29" t="s">
        <v>261</v>
      </c>
      <c r="N16" s="29" t="s">
        <v>294</v>
      </c>
      <c r="O16" s="249">
        <f>6/9</f>
        <v>0.66666666666666663</v>
      </c>
      <c r="P16" s="252" t="s">
        <v>286</v>
      </c>
      <c r="Q16" s="35"/>
      <c r="R16" s="99" t="s">
        <v>78</v>
      </c>
      <c r="S16" s="45" t="s">
        <v>79</v>
      </c>
      <c r="T16" s="45">
        <v>2019</v>
      </c>
      <c r="U16" s="254" t="s">
        <v>298</v>
      </c>
      <c r="V16" s="254" t="s">
        <v>293</v>
      </c>
      <c r="W16" s="260">
        <f t="shared" si="0"/>
        <v>0.35714285714285715</v>
      </c>
      <c r="X16" s="257" t="s">
        <v>286</v>
      </c>
      <c r="Y16" s="35"/>
    </row>
    <row r="17" spans="5:25" x14ac:dyDescent="0.2">
      <c r="E17" s="29"/>
      <c r="F17" s="29"/>
      <c r="J17" t="s">
        <v>27</v>
      </c>
      <c r="K17" t="s">
        <v>28</v>
      </c>
      <c r="L17">
        <v>2018</v>
      </c>
      <c r="M17" s="29" t="s">
        <v>261</v>
      </c>
      <c r="N17" s="29" t="s">
        <v>294</v>
      </c>
      <c r="O17" s="249">
        <f>6/9</f>
        <v>0.66666666666666663</v>
      </c>
      <c r="P17" s="252" t="s">
        <v>286</v>
      </c>
      <c r="Q17" s="35"/>
      <c r="R17" s="99" t="s">
        <v>90</v>
      </c>
      <c r="S17" s="45" t="s">
        <v>42</v>
      </c>
      <c r="T17" s="45">
        <v>2018</v>
      </c>
      <c r="U17" s="254" t="s">
        <v>298</v>
      </c>
      <c r="V17" s="254" t="s">
        <v>293</v>
      </c>
      <c r="W17" s="260">
        <f t="shared" si="0"/>
        <v>0.35714285714285715</v>
      </c>
      <c r="X17" s="257" t="s">
        <v>286</v>
      </c>
      <c r="Y17" s="35"/>
    </row>
    <row r="18" spans="5:25" x14ac:dyDescent="0.2">
      <c r="E18" s="29"/>
      <c r="F18" s="29"/>
      <c r="J18" t="s">
        <v>68</v>
      </c>
      <c r="K18" t="s">
        <v>36</v>
      </c>
      <c r="L18">
        <v>2018</v>
      </c>
      <c r="M18" s="29" t="s">
        <v>261</v>
      </c>
      <c r="N18" s="29" t="s">
        <v>294</v>
      </c>
      <c r="O18" s="249">
        <f>6/9</f>
        <v>0.66666666666666663</v>
      </c>
      <c r="P18" s="252" t="s">
        <v>286</v>
      </c>
      <c r="Q18" s="35"/>
      <c r="R18" s="99" t="s">
        <v>85</v>
      </c>
      <c r="S18" s="45" t="s">
        <v>30</v>
      </c>
      <c r="T18" s="45">
        <v>2014</v>
      </c>
      <c r="U18" s="254" t="s">
        <v>298</v>
      </c>
      <c r="V18" s="254" t="s">
        <v>293</v>
      </c>
      <c r="W18" s="260">
        <f t="shared" si="0"/>
        <v>0.35714285714285715</v>
      </c>
      <c r="X18" s="257" t="s">
        <v>286</v>
      </c>
      <c r="Y18" s="35"/>
    </row>
    <row r="19" spans="5:25" x14ac:dyDescent="0.2">
      <c r="E19" s="29"/>
      <c r="F19" s="29"/>
      <c r="J19" t="s">
        <v>90</v>
      </c>
      <c r="K19" t="s">
        <v>42</v>
      </c>
      <c r="L19">
        <v>2018</v>
      </c>
      <c r="M19" s="29" t="s">
        <v>261</v>
      </c>
      <c r="N19" s="29" t="s">
        <v>293</v>
      </c>
      <c r="O19" s="249">
        <f>4/9</f>
        <v>0.44444444444444442</v>
      </c>
      <c r="P19" s="252" t="s">
        <v>286</v>
      </c>
      <c r="Q19" s="35"/>
      <c r="R19" s="99" t="s">
        <v>97</v>
      </c>
      <c r="S19" s="45" t="s">
        <v>98</v>
      </c>
      <c r="T19" s="45">
        <v>2012</v>
      </c>
      <c r="U19" s="254" t="s">
        <v>298</v>
      </c>
      <c r="V19" s="254" t="s">
        <v>293</v>
      </c>
      <c r="W19" s="260">
        <f t="shared" si="0"/>
        <v>0.35714285714285715</v>
      </c>
      <c r="X19" s="257" t="s">
        <v>286</v>
      </c>
      <c r="Y19" s="35"/>
    </row>
    <row r="20" spans="5:25" x14ac:dyDescent="0.2">
      <c r="E20" s="29"/>
      <c r="F20" s="29"/>
      <c r="J20" t="s">
        <v>69</v>
      </c>
      <c r="K20" t="s">
        <v>24</v>
      </c>
      <c r="L20">
        <v>2018</v>
      </c>
      <c r="M20" s="29" t="s">
        <v>261</v>
      </c>
      <c r="N20" s="29" t="s">
        <v>292</v>
      </c>
      <c r="O20" s="249">
        <f>5/9</f>
        <v>0.55555555555555558</v>
      </c>
      <c r="P20" s="252" t="s">
        <v>286</v>
      </c>
      <c r="Q20" s="35"/>
      <c r="R20" s="99" t="s">
        <v>71</v>
      </c>
      <c r="S20" s="45" t="s">
        <v>72</v>
      </c>
      <c r="T20" s="45">
        <v>2022</v>
      </c>
      <c r="U20" s="254" t="s">
        <v>298</v>
      </c>
      <c r="V20" s="254" t="s">
        <v>272</v>
      </c>
      <c r="W20" s="260">
        <f>4.5/15</f>
        <v>0.3</v>
      </c>
      <c r="X20" s="257" t="s">
        <v>286</v>
      </c>
      <c r="Y20" s="35"/>
    </row>
    <row r="21" spans="5:25" x14ac:dyDescent="0.2">
      <c r="E21" s="29"/>
      <c r="F21" s="29"/>
      <c r="J21" t="s">
        <v>88</v>
      </c>
      <c r="K21" t="s">
        <v>46</v>
      </c>
      <c r="L21">
        <v>2017</v>
      </c>
      <c r="M21" s="29" t="s">
        <v>261</v>
      </c>
      <c r="N21" s="29" t="s">
        <v>292</v>
      </c>
      <c r="O21" s="249">
        <f>5/9</f>
        <v>0.55555555555555558</v>
      </c>
      <c r="P21" s="252" t="s">
        <v>286</v>
      </c>
      <c r="Q21" s="35"/>
      <c r="R21" s="99" t="s">
        <v>31</v>
      </c>
      <c r="S21" s="45" t="s">
        <v>32</v>
      </c>
      <c r="T21" s="45">
        <v>2020</v>
      </c>
      <c r="U21" s="254" t="s">
        <v>298</v>
      </c>
      <c r="V21" s="254" t="s">
        <v>290</v>
      </c>
      <c r="W21" s="260">
        <f>3/14</f>
        <v>0.21428571428571427</v>
      </c>
      <c r="X21" s="257" t="s">
        <v>286</v>
      </c>
      <c r="Y21" s="35"/>
    </row>
    <row r="22" spans="5:25" x14ac:dyDescent="0.2">
      <c r="E22" s="29"/>
      <c r="F22" s="29"/>
      <c r="J22" t="s">
        <v>112</v>
      </c>
      <c r="K22" t="s">
        <v>26</v>
      </c>
      <c r="L22">
        <v>2017</v>
      </c>
      <c r="M22" s="29" t="s">
        <v>261</v>
      </c>
      <c r="N22" s="29" t="s">
        <v>292</v>
      </c>
      <c r="O22" s="249">
        <f>5/9</f>
        <v>0.55555555555555558</v>
      </c>
      <c r="P22" s="252" t="s">
        <v>286</v>
      </c>
      <c r="Q22" s="35"/>
      <c r="R22" s="99" t="s">
        <v>69</v>
      </c>
      <c r="S22" s="45" t="s">
        <v>24</v>
      </c>
      <c r="T22" s="45">
        <v>2017</v>
      </c>
      <c r="U22" s="254" t="s">
        <v>298</v>
      </c>
      <c r="V22" s="254" t="s">
        <v>290</v>
      </c>
      <c r="W22" s="260">
        <f>3/14</f>
        <v>0.21428571428571427</v>
      </c>
      <c r="X22" s="257" t="s">
        <v>286</v>
      </c>
      <c r="Y22" s="35"/>
    </row>
    <row r="23" spans="5:25" x14ac:dyDescent="0.2">
      <c r="E23" s="29"/>
      <c r="F23" s="29"/>
      <c r="J23" t="s">
        <v>69</v>
      </c>
      <c r="K23" t="s">
        <v>24</v>
      </c>
      <c r="L23">
        <v>2017</v>
      </c>
      <c r="M23" s="29" t="s">
        <v>261</v>
      </c>
      <c r="N23" s="29" t="s">
        <v>290</v>
      </c>
      <c r="O23" s="249">
        <f>2/9</f>
        <v>0.22222222222222221</v>
      </c>
      <c r="P23" s="252" t="s">
        <v>286</v>
      </c>
      <c r="Q23" s="35"/>
      <c r="R23" s="99" t="s">
        <v>70</v>
      </c>
      <c r="S23" s="45" t="s">
        <v>38</v>
      </c>
      <c r="T23" s="45">
        <v>2021</v>
      </c>
      <c r="U23" s="254" t="s">
        <v>299</v>
      </c>
      <c r="V23" s="254" t="s">
        <v>287</v>
      </c>
      <c r="W23" s="260">
        <f>3/15</f>
        <v>0.2</v>
      </c>
      <c r="X23" s="257" t="s">
        <v>286</v>
      </c>
      <c r="Y23" s="35"/>
    </row>
    <row r="24" spans="5:25" x14ac:dyDescent="0.2">
      <c r="E24" s="29"/>
      <c r="F24" s="29"/>
      <c r="J24" t="s">
        <v>78</v>
      </c>
      <c r="K24" t="s">
        <v>79</v>
      </c>
      <c r="L24">
        <v>2017</v>
      </c>
      <c r="M24" s="29" t="s">
        <v>261</v>
      </c>
      <c r="N24" s="29" t="s">
        <v>290</v>
      </c>
      <c r="O24" s="249">
        <f>2/9</f>
        <v>0.22222222222222221</v>
      </c>
      <c r="P24" s="252" t="s">
        <v>286</v>
      </c>
      <c r="Q24" s="35"/>
      <c r="R24" s="99" t="s">
        <v>27</v>
      </c>
      <c r="S24" s="45" t="s">
        <v>28</v>
      </c>
      <c r="T24" s="45">
        <v>2021</v>
      </c>
      <c r="U24" s="254" t="s">
        <v>299</v>
      </c>
      <c r="V24" s="254" t="s">
        <v>287</v>
      </c>
      <c r="W24" s="260">
        <f>3/15</f>
        <v>0.2</v>
      </c>
      <c r="X24" s="257" t="s">
        <v>286</v>
      </c>
      <c r="Y24" s="35"/>
    </row>
    <row r="25" spans="5:25" x14ac:dyDescent="0.2">
      <c r="E25" s="29"/>
      <c r="F25" s="29"/>
      <c r="J25" t="s">
        <v>102</v>
      </c>
      <c r="K25" t="s">
        <v>38</v>
      </c>
      <c r="L25">
        <v>2016</v>
      </c>
      <c r="M25" s="29" t="s">
        <v>261</v>
      </c>
      <c r="N25" s="29" t="s">
        <v>292</v>
      </c>
      <c r="O25" s="249">
        <f>5/9</f>
        <v>0.55555555555555558</v>
      </c>
      <c r="P25" s="252" t="s">
        <v>286</v>
      </c>
      <c r="Q25" s="35"/>
      <c r="R25" s="130" t="s">
        <v>66</v>
      </c>
      <c r="S25" s="131" t="s">
        <v>67</v>
      </c>
      <c r="T25" s="131">
        <v>2013</v>
      </c>
      <c r="U25" s="258" t="s">
        <v>299</v>
      </c>
      <c r="V25" s="258" t="s">
        <v>295</v>
      </c>
      <c r="W25" s="264">
        <v>0</v>
      </c>
      <c r="X25" s="259" t="s">
        <v>286</v>
      </c>
      <c r="Y25" s="35"/>
    </row>
    <row r="26" spans="5:25" x14ac:dyDescent="0.2">
      <c r="E26" s="29"/>
      <c r="F26" s="29"/>
      <c r="J26" t="s">
        <v>106</v>
      </c>
      <c r="K26" t="s">
        <v>26</v>
      </c>
      <c r="L26">
        <v>2016</v>
      </c>
      <c r="M26" s="29" t="s">
        <v>261</v>
      </c>
      <c r="N26" s="29" t="s">
        <v>294</v>
      </c>
      <c r="O26" s="249">
        <f>6/9</f>
        <v>0.66666666666666663</v>
      </c>
      <c r="P26" s="252" t="s">
        <v>286</v>
      </c>
      <c r="Q26" s="35"/>
      <c r="R26" s="35"/>
      <c r="S26" s="35"/>
      <c r="T26" s="35"/>
      <c r="U26" s="35"/>
      <c r="V26" s="35"/>
      <c r="W26" s="35"/>
      <c r="X26" s="35"/>
      <c r="Y26" s="35"/>
    </row>
    <row r="27" spans="5:25" x14ac:dyDescent="0.2">
      <c r="E27" s="29"/>
      <c r="F27" s="29"/>
      <c r="J27" t="s">
        <v>86</v>
      </c>
      <c r="K27" t="s">
        <v>42</v>
      </c>
      <c r="L27">
        <v>2016</v>
      </c>
      <c r="M27" s="29" t="s">
        <v>261</v>
      </c>
      <c r="N27" s="29" t="s">
        <v>292</v>
      </c>
      <c r="O27" s="249">
        <f>5/9</f>
        <v>0.55555555555555558</v>
      </c>
      <c r="P27" s="252" t="s">
        <v>286</v>
      </c>
    </row>
    <row r="28" spans="5:25" x14ac:dyDescent="0.2">
      <c r="E28" s="29"/>
      <c r="F28" s="29"/>
      <c r="J28" t="s">
        <v>73</v>
      </c>
      <c r="K28" t="s">
        <v>30</v>
      </c>
      <c r="L28">
        <v>2015</v>
      </c>
      <c r="M28" s="29" t="s">
        <v>261</v>
      </c>
      <c r="N28" s="29" t="s">
        <v>292</v>
      </c>
      <c r="O28" s="249">
        <f>5/9</f>
        <v>0.55555555555555558</v>
      </c>
      <c r="P28" s="252" t="s">
        <v>286</v>
      </c>
    </row>
    <row r="29" spans="5:25" x14ac:dyDescent="0.2">
      <c r="E29" s="29"/>
      <c r="F29" s="29"/>
      <c r="J29" t="s">
        <v>113</v>
      </c>
      <c r="K29" t="s">
        <v>42</v>
      </c>
      <c r="L29">
        <v>2015</v>
      </c>
      <c r="M29" s="29" t="s">
        <v>288</v>
      </c>
      <c r="N29" s="29" t="s">
        <v>293</v>
      </c>
      <c r="O29" s="249">
        <f>5/9</f>
        <v>0.55555555555555558</v>
      </c>
      <c r="P29" s="252" t="s">
        <v>286</v>
      </c>
    </row>
    <row r="30" spans="5:25" x14ac:dyDescent="0.2">
      <c r="E30" s="43"/>
      <c r="F30" s="29"/>
      <c r="J30" t="s">
        <v>85</v>
      </c>
      <c r="K30" t="s">
        <v>30</v>
      </c>
      <c r="L30">
        <v>2014</v>
      </c>
      <c r="M30" s="29" t="s">
        <v>261</v>
      </c>
      <c r="N30" s="29" t="s">
        <v>293</v>
      </c>
      <c r="O30" s="249">
        <f>4/9</f>
        <v>0.44444444444444442</v>
      </c>
      <c r="P30" s="252" t="s">
        <v>286</v>
      </c>
    </row>
    <row r="31" spans="5:25" x14ac:dyDescent="0.2">
      <c r="F31" s="29"/>
      <c r="J31" t="s">
        <v>27</v>
      </c>
      <c r="K31" t="s">
        <v>28</v>
      </c>
      <c r="L31">
        <v>2014</v>
      </c>
      <c r="M31" s="29" t="s">
        <v>261</v>
      </c>
      <c r="N31" s="29" t="s">
        <v>293</v>
      </c>
      <c r="O31" s="249">
        <f>4/9</f>
        <v>0.44444444444444442</v>
      </c>
      <c r="P31" s="252" t="s">
        <v>286</v>
      </c>
    </row>
    <row r="32" spans="5:25" x14ac:dyDescent="0.2">
      <c r="J32" t="s">
        <v>71</v>
      </c>
      <c r="K32" t="s">
        <v>72</v>
      </c>
      <c r="L32">
        <v>2013</v>
      </c>
      <c r="M32" s="29" t="s">
        <v>261</v>
      </c>
      <c r="N32" s="29" t="s">
        <v>292</v>
      </c>
      <c r="O32" s="249">
        <f>5/9</f>
        <v>0.55555555555555558</v>
      </c>
      <c r="P32" s="252" t="s">
        <v>286</v>
      </c>
    </row>
    <row r="33" spans="10:16" x14ac:dyDescent="0.2">
      <c r="J33" t="s">
        <v>133</v>
      </c>
      <c r="K33" t="s">
        <v>104</v>
      </c>
      <c r="L33">
        <v>2013</v>
      </c>
      <c r="M33" s="29" t="s">
        <v>261</v>
      </c>
      <c r="N33" s="29" t="s">
        <v>282</v>
      </c>
      <c r="O33" s="249">
        <f>8/9</f>
        <v>0.88888888888888884</v>
      </c>
      <c r="P33" s="255" t="s">
        <v>75</v>
      </c>
    </row>
    <row r="34" spans="10:16" x14ac:dyDescent="0.2">
      <c r="J34" t="s">
        <v>66</v>
      </c>
      <c r="K34" t="s">
        <v>67</v>
      </c>
      <c r="L34">
        <v>2013</v>
      </c>
      <c r="M34" s="254" t="s">
        <v>288</v>
      </c>
      <c r="N34" s="29" t="s">
        <v>295</v>
      </c>
      <c r="O34" s="251">
        <v>0</v>
      </c>
      <c r="P34" s="252" t="s">
        <v>286</v>
      </c>
    </row>
    <row r="35" spans="10:16" x14ac:dyDescent="0.2">
      <c r="J35" t="s">
        <v>97</v>
      </c>
      <c r="K35" t="s">
        <v>98</v>
      </c>
      <c r="L35">
        <v>2012</v>
      </c>
      <c r="M35" s="29" t="s">
        <v>261</v>
      </c>
      <c r="N35" s="29" t="s">
        <v>293</v>
      </c>
      <c r="O35" s="249">
        <f>4/9</f>
        <v>0.44444444444444442</v>
      </c>
      <c r="P35" s="252" t="s">
        <v>286</v>
      </c>
    </row>
    <row r="36" spans="10:16" x14ac:dyDescent="0.2">
      <c r="J36" t="s">
        <v>74</v>
      </c>
      <c r="K36" t="s">
        <v>34</v>
      </c>
      <c r="L36">
        <v>2012</v>
      </c>
      <c r="M36" s="29" t="s">
        <v>261</v>
      </c>
      <c r="N36" s="29" t="s">
        <v>294</v>
      </c>
      <c r="O36" s="249">
        <f>6/9</f>
        <v>0.66666666666666663</v>
      </c>
      <c r="P36" s="252" t="s">
        <v>286</v>
      </c>
    </row>
    <row r="37" spans="10:16" x14ac:dyDescent="0.2">
      <c r="N37" s="29"/>
    </row>
    <row r="38" spans="10:16" x14ac:dyDescent="0.2">
      <c r="N38" s="29"/>
    </row>
  </sheetData>
  <mergeCells count="3">
    <mergeCell ref="B2:H2"/>
    <mergeCell ref="J2:P2"/>
    <mergeCell ref="R2:X2"/>
  </mergeCells>
  <conditionalFormatting sqref="W4:W25">
    <cfRule type="colorScale" priority="1">
      <colorScale>
        <cfvo type="min"/>
        <cfvo type="num" val="0.5"/>
        <cfvo type="num" val="0.8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N7 F5 V20" twoDigitTextYear="1"/>
    <ignoredError sqref="O13 G12 G10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24" sqref="D24"/>
    </sheetView>
  </sheetViews>
  <sheetFormatPr baseColWidth="10" defaultRowHeight="16" x14ac:dyDescent="0.2"/>
  <cols>
    <col min="5" max="5" width="0" hidden="1" customWidth="1"/>
    <col min="7" max="7" width="0" hidden="1" customWidth="1"/>
  </cols>
  <sheetData>
    <row r="1" spans="1:9" x14ac:dyDescent="0.2">
      <c r="A1" s="35"/>
      <c r="B1" s="35"/>
      <c r="C1" s="35"/>
      <c r="D1" s="35"/>
      <c r="E1" s="35"/>
      <c r="F1" s="35"/>
      <c r="G1" s="35"/>
      <c r="H1" s="35"/>
      <c r="I1" s="35"/>
    </row>
    <row r="2" spans="1:9" ht="28" customHeight="1" x14ac:dyDescent="0.2">
      <c r="A2" s="35"/>
      <c r="B2" s="334" t="s">
        <v>323</v>
      </c>
      <c r="C2" s="324"/>
      <c r="D2" s="324"/>
      <c r="E2" s="324"/>
      <c r="F2" s="324"/>
      <c r="G2" s="324"/>
      <c r="H2" s="325"/>
      <c r="I2" s="35"/>
    </row>
    <row r="3" spans="1:9" x14ac:dyDescent="0.2">
      <c r="A3" s="35"/>
      <c r="B3" s="82" t="s">
        <v>20</v>
      </c>
      <c r="C3" s="83" t="s">
        <v>309</v>
      </c>
      <c r="D3" s="85" t="s">
        <v>310</v>
      </c>
      <c r="E3" s="296" t="s">
        <v>250</v>
      </c>
      <c r="F3" s="82" t="s">
        <v>312</v>
      </c>
      <c r="G3" s="83" t="s">
        <v>251</v>
      </c>
      <c r="H3" s="85" t="s">
        <v>311</v>
      </c>
      <c r="I3" s="35"/>
    </row>
    <row r="4" spans="1:9" x14ac:dyDescent="0.2">
      <c r="A4" s="35"/>
      <c r="B4" s="69" t="s">
        <v>30</v>
      </c>
      <c r="C4" s="65">
        <v>8</v>
      </c>
      <c r="D4" s="94">
        <v>2</v>
      </c>
      <c r="E4" s="43">
        <v>5</v>
      </c>
      <c r="F4" s="294" t="s">
        <v>313</v>
      </c>
      <c r="G4" s="43">
        <v>6</v>
      </c>
      <c r="H4" s="180">
        <f>E4/(E4+G4)</f>
        <v>0.45454545454545453</v>
      </c>
      <c r="I4" s="35"/>
    </row>
    <row r="5" spans="1:9" x14ac:dyDescent="0.2">
      <c r="A5" s="35"/>
      <c r="B5" s="78" t="s">
        <v>26</v>
      </c>
      <c r="C5" s="78">
        <v>5</v>
      </c>
      <c r="D5" s="161">
        <v>0</v>
      </c>
      <c r="E5" s="79">
        <v>1</v>
      </c>
      <c r="F5" s="297" t="s">
        <v>298</v>
      </c>
      <c r="G5" s="43">
        <v>5</v>
      </c>
      <c r="H5" s="180">
        <f t="shared" ref="H5:H18" si="0">E5/(E5+G5)</f>
        <v>0.16666666666666666</v>
      </c>
      <c r="I5" s="35"/>
    </row>
    <row r="6" spans="1:9" x14ac:dyDescent="0.2">
      <c r="A6" s="35"/>
      <c r="B6" s="69" t="s">
        <v>104</v>
      </c>
      <c r="C6" s="69">
        <v>4</v>
      </c>
      <c r="D6" s="95">
        <v>1</v>
      </c>
      <c r="E6" s="43">
        <v>3</v>
      </c>
      <c r="F6" s="294" t="s">
        <v>314</v>
      </c>
      <c r="G6" s="43">
        <v>3</v>
      </c>
      <c r="H6" s="180">
        <f t="shared" si="0"/>
        <v>0.5</v>
      </c>
      <c r="I6" s="35"/>
    </row>
    <row r="7" spans="1:9" x14ac:dyDescent="0.2">
      <c r="A7" s="35"/>
      <c r="B7" s="69" t="s">
        <v>38</v>
      </c>
      <c r="C7" s="69">
        <v>4</v>
      </c>
      <c r="D7" s="95">
        <v>0</v>
      </c>
      <c r="E7" s="43">
        <v>2</v>
      </c>
      <c r="F7" s="294" t="s">
        <v>315</v>
      </c>
      <c r="G7" s="43">
        <v>4</v>
      </c>
      <c r="H7" s="180">
        <f t="shared" si="0"/>
        <v>0.33333333333333331</v>
      </c>
      <c r="I7" s="35"/>
    </row>
    <row r="8" spans="1:9" x14ac:dyDescent="0.2">
      <c r="A8" s="35"/>
      <c r="B8" s="69" t="s">
        <v>34</v>
      </c>
      <c r="C8" s="69">
        <v>3</v>
      </c>
      <c r="D8" s="95">
        <v>1</v>
      </c>
      <c r="E8" s="43">
        <v>3</v>
      </c>
      <c r="F8" s="294" t="s">
        <v>263</v>
      </c>
      <c r="G8" s="43">
        <v>2</v>
      </c>
      <c r="H8" s="180">
        <f t="shared" si="0"/>
        <v>0.6</v>
      </c>
      <c r="I8" s="35"/>
    </row>
    <row r="9" spans="1:9" x14ac:dyDescent="0.2">
      <c r="A9" s="35"/>
      <c r="B9" s="69" t="s">
        <v>72</v>
      </c>
      <c r="C9" s="69">
        <v>3</v>
      </c>
      <c r="D9" s="95">
        <v>0</v>
      </c>
      <c r="E9" s="43">
        <v>2</v>
      </c>
      <c r="F9" s="294" t="s">
        <v>262</v>
      </c>
      <c r="G9" s="43">
        <v>3</v>
      </c>
      <c r="H9" s="180">
        <f t="shared" si="0"/>
        <v>0.4</v>
      </c>
      <c r="I9" s="35"/>
    </row>
    <row r="10" spans="1:9" x14ac:dyDescent="0.2">
      <c r="A10" s="35"/>
      <c r="B10" s="69" t="s">
        <v>42</v>
      </c>
      <c r="C10" s="69">
        <v>3</v>
      </c>
      <c r="D10" s="95">
        <v>1</v>
      </c>
      <c r="E10" s="43">
        <v>2</v>
      </c>
      <c r="F10" s="294" t="s">
        <v>316</v>
      </c>
      <c r="G10" s="43">
        <v>2</v>
      </c>
      <c r="H10" s="180">
        <f t="shared" si="0"/>
        <v>0.5</v>
      </c>
      <c r="I10" s="35"/>
    </row>
    <row r="11" spans="1:9" x14ac:dyDescent="0.2">
      <c r="A11" s="35"/>
      <c r="B11" s="69" t="s">
        <v>28</v>
      </c>
      <c r="C11" s="69">
        <v>3</v>
      </c>
      <c r="D11" s="95">
        <v>2</v>
      </c>
      <c r="E11" s="43">
        <v>5</v>
      </c>
      <c r="F11" s="294" t="s">
        <v>317</v>
      </c>
      <c r="G11" s="43">
        <v>1</v>
      </c>
      <c r="H11" s="180">
        <f t="shared" si="0"/>
        <v>0.83333333333333337</v>
      </c>
      <c r="I11" s="35"/>
    </row>
    <row r="12" spans="1:9" x14ac:dyDescent="0.2">
      <c r="A12" s="35"/>
      <c r="B12" s="69" t="s">
        <v>32</v>
      </c>
      <c r="C12" s="69">
        <v>3</v>
      </c>
      <c r="D12" s="95">
        <v>2</v>
      </c>
      <c r="E12" s="43">
        <v>4</v>
      </c>
      <c r="F12" s="294" t="s">
        <v>259</v>
      </c>
      <c r="G12" s="43">
        <v>1</v>
      </c>
      <c r="H12" s="180">
        <f t="shared" si="0"/>
        <v>0.8</v>
      </c>
      <c r="I12" s="35"/>
    </row>
    <row r="13" spans="1:9" x14ac:dyDescent="0.2">
      <c r="A13" s="35"/>
      <c r="B13" s="69" t="s">
        <v>36</v>
      </c>
      <c r="C13" s="69">
        <v>3</v>
      </c>
      <c r="D13" s="95">
        <v>1</v>
      </c>
      <c r="E13" s="43">
        <v>3</v>
      </c>
      <c r="F13" s="294" t="s">
        <v>263</v>
      </c>
      <c r="G13" s="43">
        <v>2</v>
      </c>
      <c r="H13" s="180">
        <f t="shared" si="0"/>
        <v>0.6</v>
      </c>
      <c r="I13" s="35"/>
    </row>
    <row r="14" spans="1:9" x14ac:dyDescent="0.2">
      <c r="A14" s="35"/>
      <c r="B14" s="69" t="s">
        <v>79</v>
      </c>
      <c r="C14" s="69">
        <v>2</v>
      </c>
      <c r="D14" s="95">
        <v>0</v>
      </c>
      <c r="E14" s="43">
        <v>1</v>
      </c>
      <c r="F14" s="294" t="s">
        <v>318</v>
      </c>
      <c r="G14" s="43">
        <v>2</v>
      </c>
      <c r="H14" s="180">
        <f t="shared" si="0"/>
        <v>0.33333333333333331</v>
      </c>
      <c r="I14" s="35"/>
    </row>
    <row r="15" spans="1:9" x14ac:dyDescent="0.2">
      <c r="A15" s="35"/>
      <c r="B15" s="69" t="s">
        <v>24</v>
      </c>
      <c r="C15" s="69">
        <v>2</v>
      </c>
      <c r="D15" s="95">
        <v>1</v>
      </c>
      <c r="E15" s="43">
        <v>2</v>
      </c>
      <c r="F15" s="294" t="s">
        <v>319</v>
      </c>
      <c r="G15" s="43">
        <v>1</v>
      </c>
      <c r="H15" s="180">
        <f t="shared" si="0"/>
        <v>0.66666666666666663</v>
      </c>
      <c r="I15" s="35"/>
    </row>
    <row r="16" spans="1:9" x14ac:dyDescent="0.2">
      <c r="A16" s="35"/>
      <c r="B16" s="69" t="s">
        <v>46</v>
      </c>
      <c r="C16" s="69">
        <v>2</v>
      </c>
      <c r="D16" s="95">
        <v>1</v>
      </c>
      <c r="E16" s="43">
        <v>3</v>
      </c>
      <c r="F16" s="294" t="s">
        <v>320</v>
      </c>
      <c r="G16" s="43">
        <v>1</v>
      </c>
      <c r="H16" s="180">
        <f t="shared" si="0"/>
        <v>0.75</v>
      </c>
      <c r="I16" s="35"/>
    </row>
    <row r="17" spans="1:9" x14ac:dyDescent="0.2">
      <c r="A17" s="35"/>
      <c r="B17" s="69" t="s">
        <v>40</v>
      </c>
      <c r="C17" s="69">
        <v>2</v>
      </c>
      <c r="D17" s="95">
        <v>0</v>
      </c>
      <c r="E17" s="43">
        <v>0</v>
      </c>
      <c r="F17" s="294" t="s">
        <v>321</v>
      </c>
      <c r="G17" s="43">
        <v>2</v>
      </c>
      <c r="H17" s="180">
        <f t="shared" si="0"/>
        <v>0</v>
      </c>
      <c r="I17" s="35"/>
    </row>
    <row r="18" spans="1:9" x14ac:dyDescent="0.2">
      <c r="A18" s="35"/>
      <c r="B18" s="72" t="s">
        <v>125</v>
      </c>
      <c r="C18" s="72">
        <v>1</v>
      </c>
      <c r="D18" s="96">
        <v>0</v>
      </c>
      <c r="E18" s="73">
        <v>0</v>
      </c>
      <c r="F18" s="295" t="s">
        <v>322</v>
      </c>
      <c r="G18" s="73">
        <v>1</v>
      </c>
      <c r="H18" s="181">
        <f t="shared" si="0"/>
        <v>0</v>
      </c>
      <c r="I18" s="35"/>
    </row>
    <row r="19" spans="1:9" x14ac:dyDescent="0.2">
      <c r="A19" s="35"/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</sheetData>
  <mergeCells count="1">
    <mergeCell ref="B2:H2"/>
  </mergeCells>
  <conditionalFormatting sqref="H4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40" zoomScaleNormal="140" zoomScalePageLayoutView="140" workbookViewId="0">
      <selection activeCell="E14" sqref="E14"/>
    </sheetView>
  </sheetViews>
  <sheetFormatPr baseColWidth="10" defaultRowHeight="16" x14ac:dyDescent="0.2"/>
  <cols>
    <col min="2" max="2" width="12" customWidth="1"/>
    <col min="3" max="3" width="20.1640625" customWidth="1"/>
  </cols>
  <sheetData>
    <row r="1" spans="1:4" x14ac:dyDescent="0.2">
      <c r="A1" s="35"/>
      <c r="D1" s="35"/>
    </row>
    <row r="2" spans="1:4" x14ac:dyDescent="0.2">
      <c r="A2" s="35"/>
      <c r="B2" s="35"/>
      <c r="C2" s="35"/>
      <c r="D2" s="35"/>
    </row>
    <row r="3" spans="1:4" ht="31" customHeight="1" x14ac:dyDescent="0.2">
      <c r="A3" s="35"/>
      <c r="B3" s="334" t="s">
        <v>324</v>
      </c>
      <c r="C3" s="335"/>
      <c r="D3" s="35"/>
    </row>
    <row r="4" spans="1:4" x14ac:dyDescent="0.2">
      <c r="A4" s="35"/>
      <c r="B4" s="182" t="s">
        <v>19</v>
      </c>
      <c r="C4" s="184" t="s">
        <v>48</v>
      </c>
      <c r="D4" s="35"/>
    </row>
    <row r="5" spans="1:4" x14ac:dyDescent="0.2">
      <c r="A5" s="35"/>
      <c r="B5" s="69">
        <v>2020</v>
      </c>
      <c r="C5" s="95" t="s">
        <v>33</v>
      </c>
      <c r="D5" s="35"/>
    </row>
    <row r="6" spans="1:4" x14ac:dyDescent="0.2">
      <c r="A6" s="35"/>
      <c r="B6" s="69">
        <v>2021</v>
      </c>
      <c r="C6" s="95" t="s">
        <v>33</v>
      </c>
      <c r="D6" s="35"/>
    </row>
    <row r="7" spans="1:4" x14ac:dyDescent="0.2">
      <c r="A7" s="35"/>
      <c r="B7" s="69">
        <v>2022</v>
      </c>
      <c r="C7" s="95" t="s">
        <v>116</v>
      </c>
      <c r="D7" s="35"/>
    </row>
    <row r="8" spans="1:4" x14ac:dyDescent="0.2">
      <c r="A8" s="35"/>
      <c r="B8" s="72">
        <v>2023</v>
      </c>
      <c r="C8" s="96" t="s">
        <v>41</v>
      </c>
      <c r="D8" s="35"/>
    </row>
    <row r="9" spans="1:4" x14ac:dyDescent="0.2">
      <c r="A9" s="35"/>
      <c r="B9" s="35"/>
      <c r="C9" s="35"/>
      <c r="D9" s="35"/>
    </row>
  </sheetData>
  <mergeCells count="1">
    <mergeCell ref="B3:C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2" sqref="B2:G8"/>
    </sheetView>
  </sheetViews>
  <sheetFormatPr baseColWidth="10" defaultRowHeight="16" x14ac:dyDescent="0.2"/>
  <cols>
    <col min="2" max="2" width="25.6640625" customWidth="1"/>
    <col min="4" max="4" width="9.33203125" customWidth="1"/>
    <col min="6" max="6" width="10.1640625" customWidth="1"/>
    <col min="7" max="7" width="8.83203125" customWidth="1"/>
  </cols>
  <sheetData>
    <row r="1" spans="1:8" x14ac:dyDescent="0.2">
      <c r="A1" s="35"/>
      <c r="B1" s="35"/>
      <c r="C1" s="35"/>
      <c r="D1" s="35"/>
      <c r="E1" s="35"/>
      <c r="F1" s="35"/>
      <c r="G1" s="35"/>
      <c r="H1" s="35"/>
    </row>
    <row r="2" spans="1:8" ht="19" x14ac:dyDescent="0.25">
      <c r="A2" s="35"/>
      <c r="B2" s="303" t="s">
        <v>325</v>
      </c>
      <c r="C2" s="304"/>
      <c r="D2" s="304"/>
      <c r="E2" s="304"/>
      <c r="F2" s="304"/>
      <c r="G2" s="305"/>
      <c r="H2" s="35"/>
    </row>
    <row r="3" spans="1:8" x14ac:dyDescent="0.2">
      <c r="A3" s="35"/>
      <c r="B3" s="182" t="s">
        <v>48</v>
      </c>
      <c r="C3" s="183" t="s">
        <v>20</v>
      </c>
      <c r="D3" s="183" t="s">
        <v>19</v>
      </c>
      <c r="E3" s="183" t="s">
        <v>258</v>
      </c>
      <c r="F3" s="183" t="s">
        <v>311</v>
      </c>
      <c r="G3" s="184" t="s">
        <v>330</v>
      </c>
      <c r="H3" s="35"/>
    </row>
    <row r="4" spans="1:8" x14ac:dyDescent="0.2">
      <c r="A4" s="35"/>
      <c r="B4" s="69" t="s">
        <v>23</v>
      </c>
      <c r="C4" s="43" t="s">
        <v>24</v>
      </c>
      <c r="D4" s="43">
        <v>2023</v>
      </c>
      <c r="E4" s="42" t="s">
        <v>59</v>
      </c>
      <c r="F4" s="30">
        <f>12/15</f>
        <v>0.8</v>
      </c>
      <c r="G4" s="299" t="s">
        <v>286</v>
      </c>
      <c r="H4" s="35"/>
    </row>
    <row r="5" spans="1:8" x14ac:dyDescent="0.2">
      <c r="A5" s="35"/>
      <c r="B5" s="69" t="s">
        <v>78</v>
      </c>
      <c r="C5" s="43" t="s">
        <v>79</v>
      </c>
      <c r="D5" s="43">
        <v>2021</v>
      </c>
      <c r="E5" s="42" t="s">
        <v>59</v>
      </c>
      <c r="F5" s="30">
        <f>12/15</f>
        <v>0.8</v>
      </c>
      <c r="G5" s="299" t="s">
        <v>286</v>
      </c>
      <c r="H5" s="35"/>
    </row>
    <row r="6" spans="1:8" x14ac:dyDescent="0.2">
      <c r="A6" s="35"/>
      <c r="B6" s="69" t="s">
        <v>31</v>
      </c>
      <c r="C6" s="43" t="s">
        <v>32</v>
      </c>
      <c r="D6" s="43">
        <v>2017</v>
      </c>
      <c r="E6" s="42" t="s">
        <v>328</v>
      </c>
      <c r="F6" s="30">
        <f>12/14</f>
        <v>0.8571428571428571</v>
      </c>
      <c r="G6" s="299" t="s">
        <v>75</v>
      </c>
      <c r="H6" s="35"/>
    </row>
    <row r="7" spans="1:8" x14ac:dyDescent="0.2">
      <c r="A7" s="35"/>
      <c r="B7" s="69" t="s">
        <v>71</v>
      </c>
      <c r="C7" s="43" t="s">
        <v>72</v>
      </c>
      <c r="D7" s="43">
        <v>2016</v>
      </c>
      <c r="E7" s="42" t="s">
        <v>328</v>
      </c>
      <c r="F7" s="30">
        <f>12/14</f>
        <v>0.8571428571428571</v>
      </c>
      <c r="G7" s="299" t="s">
        <v>286</v>
      </c>
      <c r="H7" s="35"/>
    </row>
    <row r="8" spans="1:8" x14ac:dyDescent="0.2">
      <c r="A8" s="35"/>
      <c r="B8" s="72" t="s">
        <v>39</v>
      </c>
      <c r="C8" s="73" t="s">
        <v>40</v>
      </c>
      <c r="D8" s="73">
        <v>2012</v>
      </c>
      <c r="E8" s="300" t="s">
        <v>328</v>
      </c>
      <c r="F8" s="293">
        <f>12/14</f>
        <v>0.8571428571428571</v>
      </c>
      <c r="G8" s="301" t="s">
        <v>286</v>
      </c>
      <c r="H8" s="35"/>
    </row>
    <row r="9" spans="1:8" x14ac:dyDescent="0.2">
      <c r="A9" s="35"/>
      <c r="B9" s="35"/>
      <c r="C9" s="35"/>
      <c r="D9" s="35"/>
      <c r="E9" s="302"/>
      <c r="F9" s="35"/>
      <c r="G9" s="35"/>
      <c r="H9" s="35"/>
    </row>
    <row r="10" spans="1:8" x14ac:dyDescent="0.2">
      <c r="E10" s="298"/>
    </row>
    <row r="11" spans="1:8" x14ac:dyDescent="0.2">
      <c r="E11" s="298"/>
    </row>
    <row r="12" spans="1:8" x14ac:dyDescent="0.2">
      <c r="E12" s="298"/>
    </row>
    <row r="13" spans="1:8" x14ac:dyDescent="0.2">
      <c r="E13" s="298"/>
    </row>
    <row r="14" spans="1:8" x14ac:dyDescent="0.2">
      <c r="E14" s="298"/>
    </row>
  </sheetData>
  <mergeCells count="1">
    <mergeCell ref="B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145"/>
  <sheetViews>
    <sheetView workbookViewId="0">
      <selection activeCell="F5" sqref="F5"/>
    </sheetView>
  </sheetViews>
  <sheetFormatPr baseColWidth="10" defaultRowHeight="16" x14ac:dyDescent="0.2"/>
  <cols>
    <col min="1" max="1" width="26.6640625" customWidth="1"/>
    <col min="2" max="2" width="15.5" customWidth="1"/>
  </cols>
  <sheetData>
    <row r="1" spans="1:5" x14ac:dyDescent="0.2">
      <c r="A1" s="81" t="s">
        <v>48</v>
      </c>
      <c r="B1" s="81" t="s">
        <v>20</v>
      </c>
      <c r="C1" s="81" t="s">
        <v>19</v>
      </c>
      <c r="D1" s="81" t="s">
        <v>250</v>
      </c>
      <c r="E1" s="81" t="s">
        <v>251</v>
      </c>
    </row>
    <row r="2" spans="1:5" x14ac:dyDescent="0.2">
      <c r="A2" t="s">
        <v>23</v>
      </c>
      <c r="B2" t="s">
        <v>24</v>
      </c>
      <c r="C2">
        <v>2023</v>
      </c>
      <c r="D2">
        <v>12</v>
      </c>
      <c r="E2">
        <v>3</v>
      </c>
    </row>
    <row r="3" spans="1:5" x14ac:dyDescent="0.2">
      <c r="A3" t="s">
        <v>25</v>
      </c>
      <c r="B3" t="s">
        <v>26</v>
      </c>
      <c r="C3">
        <v>2023</v>
      </c>
      <c r="D3">
        <v>8</v>
      </c>
      <c r="E3">
        <v>7</v>
      </c>
    </row>
    <row r="4" spans="1:5" x14ac:dyDescent="0.2">
      <c r="A4" t="s">
        <v>29</v>
      </c>
      <c r="B4" t="s">
        <v>30</v>
      </c>
      <c r="C4">
        <v>2023</v>
      </c>
      <c r="D4">
        <v>8</v>
      </c>
      <c r="E4">
        <v>7</v>
      </c>
    </row>
    <row r="5" spans="1:5" x14ac:dyDescent="0.2">
      <c r="A5" t="s">
        <v>33</v>
      </c>
      <c r="B5" t="s">
        <v>34</v>
      </c>
      <c r="C5">
        <v>2023</v>
      </c>
      <c r="D5">
        <v>8</v>
      </c>
      <c r="E5">
        <v>7</v>
      </c>
    </row>
    <row r="6" spans="1:5" x14ac:dyDescent="0.2">
      <c r="A6" t="s">
        <v>27</v>
      </c>
      <c r="B6" t="s">
        <v>28</v>
      </c>
      <c r="C6">
        <v>2023</v>
      </c>
      <c r="D6">
        <v>8</v>
      </c>
      <c r="E6">
        <v>7</v>
      </c>
    </row>
    <row r="7" spans="1:5" x14ac:dyDescent="0.2">
      <c r="A7" t="s">
        <v>39</v>
      </c>
      <c r="B7" t="s">
        <v>40</v>
      </c>
      <c r="C7">
        <v>2023</v>
      </c>
      <c r="D7">
        <v>8</v>
      </c>
      <c r="E7">
        <v>7</v>
      </c>
    </row>
    <row r="8" spans="1:5" x14ac:dyDescent="0.2">
      <c r="A8" t="s">
        <v>41</v>
      </c>
      <c r="B8" t="s">
        <v>42</v>
      </c>
      <c r="C8">
        <v>2023</v>
      </c>
      <c r="D8">
        <v>8</v>
      </c>
      <c r="E8">
        <v>7</v>
      </c>
    </row>
    <row r="9" spans="1:5" x14ac:dyDescent="0.2">
      <c r="A9" t="s">
        <v>35</v>
      </c>
      <c r="B9" t="s">
        <v>36</v>
      </c>
      <c r="C9">
        <v>2023</v>
      </c>
      <c r="D9">
        <v>7</v>
      </c>
      <c r="E9">
        <v>8</v>
      </c>
    </row>
    <row r="10" spans="1:5" x14ac:dyDescent="0.2">
      <c r="A10" t="s">
        <v>31</v>
      </c>
      <c r="B10" t="s">
        <v>32</v>
      </c>
      <c r="C10">
        <v>2023</v>
      </c>
      <c r="D10">
        <v>7</v>
      </c>
      <c r="E10">
        <v>8</v>
      </c>
    </row>
    <row r="11" spans="1:5" x14ac:dyDescent="0.2">
      <c r="A11" t="s">
        <v>43</v>
      </c>
      <c r="B11" t="s">
        <v>44</v>
      </c>
      <c r="C11">
        <v>2023</v>
      </c>
      <c r="D11">
        <v>6</v>
      </c>
      <c r="E11">
        <v>9</v>
      </c>
    </row>
    <row r="12" spans="1:5" x14ac:dyDescent="0.2">
      <c r="A12" t="s">
        <v>37</v>
      </c>
      <c r="B12" t="s">
        <v>38</v>
      </c>
      <c r="C12">
        <v>2023</v>
      </c>
      <c r="D12">
        <v>6</v>
      </c>
      <c r="E12">
        <v>9</v>
      </c>
    </row>
    <row r="13" spans="1:5" x14ac:dyDescent="0.2">
      <c r="A13" t="s">
        <v>45</v>
      </c>
      <c r="B13" t="s">
        <v>46</v>
      </c>
      <c r="C13">
        <v>2023</v>
      </c>
      <c r="D13">
        <v>4</v>
      </c>
      <c r="E13">
        <v>11</v>
      </c>
    </row>
    <row r="14" spans="1:5" x14ac:dyDescent="0.2">
      <c r="A14" t="s">
        <v>145</v>
      </c>
      <c r="B14" t="s">
        <v>30</v>
      </c>
      <c r="C14">
        <v>2020</v>
      </c>
      <c r="D14">
        <v>10</v>
      </c>
      <c r="E14">
        <v>4</v>
      </c>
    </row>
    <row r="15" spans="1:5" x14ac:dyDescent="0.2">
      <c r="A15" t="s">
        <v>27</v>
      </c>
      <c r="B15" t="s">
        <v>28</v>
      </c>
      <c r="C15">
        <v>2020</v>
      </c>
      <c r="D15">
        <v>9</v>
      </c>
      <c r="E15">
        <v>5</v>
      </c>
    </row>
    <row r="16" spans="1:5" x14ac:dyDescent="0.2">
      <c r="A16" t="s">
        <v>326</v>
      </c>
      <c r="B16" t="s">
        <v>42</v>
      </c>
      <c r="C16">
        <v>2020</v>
      </c>
      <c r="D16">
        <v>9</v>
      </c>
      <c r="E16">
        <v>5</v>
      </c>
    </row>
    <row r="17" spans="1:5" x14ac:dyDescent="0.2">
      <c r="A17" t="s">
        <v>25</v>
      </c>
      <c r="B17" t="s">
        <v>26</v>
      </c>
      <c r="C17">
        <v>2020</v>
      </c>
      <c r="D17">
        <v>8</v>
      </c>
      <c r="E17">
        <v>6</v>
      </c>
    </row>
    <row r="18" spans="1:5" x14ac:dyDescent="0.2">
      <c r="A18" t="s">
        <v>71</v>
      </c>
      <c r="B18" t="s">
        <v>72</v>
      </c>
      <c r="C18">
        <v>2020</v>
      </c>
      <c r="D18">
        <v>8</v>
      </c>
      <c r="E18">
        <v>6</v>
      </c>
    </row>
    <row r="19" spans="1:5" x14ac:dyDescent="0.2">
      <c r="A19" t="s">
        <v>39</v>
      </c>
      <c r="B19" t="s">
        <v>110</v>
      </c>
      <c r="C19">
        <v>2020</v>
      </c>
      <c r="D19">
        <v>8</v>
      </c>
      <c r="E19">
        <v>6</v>
      </c>
    </row>
    <row r="20" spans="1:5" x14ac:dyDescent="0.2">
      <c r="A20" t="s">
        <v>68</v>
      </c>
      <c r="B20" t="s">
        <v>36</v>
      </c>
      <c r="C20">
        <v>2020</v>
      </c>
      <c r="D20">
        <v>7</v>
      </c>
      <c r="E20">
        <v>7</v>
      </c>
    </row>
    <row r="21" spans="1:5" x14ac:dyDescent="0.2">
      <c r="A21" t="s">
        <v>33</v>
      </c>
      <c r="B21" t="s">
        <v>34</v>
      </c>
      <c r="C21">
        <v>2020</v>
      </c>
      <c r="D21">
        <v>6</v>
      </c>
      <c r="E21">
        <v>8</v>
      </c>
    </row>
    <row r="22" spans="1:5" x14ac:dyDescent="0.2">
      <c r="A22" t="s">
        <v>88</v>
      </c>
      <c r="B22" t="s">
        <v>46</v>
      </c>
      <c r="C22">
        <v>2020</v>
      </c>
      <c r="D22">
        <v>6</v>
      </c>
      <c r="E22">
        <v>8</v>
      </c>
    </row>
    <row r="23" spans="1:5" x14ac:dyDescent="0.2">
      <c r="A23" t="s">
        <v>96</v>
      </c>
      <c r="B23" t="s">
        <v>38</v>
      </c>
      <c r="C23">
        <v>2020</v>
      </c>
      <c r="D23">
        <v>6</v>
      </c>
      <c r="E23">
        <v>8</v>
      </c>
    </row>
    <row r="24" spans="1:5" x14ac:dyDescent="0.2">
      <c r="A24" t="s">
        <v>78</v>
      </c>
      <c r="B24" t="s">
        <v>79</v>
      </c>
      <c r="C24">
        <v>2020</v>
      </c>
      <c r="D24">
        <v>4</v>
      </c>
      <c r="E24">
        <v>10</v>
      </c>
    </row>
    <row r="25" spans="1:5" x14ac:dyDescent="0.2">
      <c r="A25" t="s">
        <v>31</v>
      </c>
      <c r="B25" t="s">
        <v>32</v>
      </c>
      <c r="C25">
        <v>2020</v>
      </c>
      <c r="D25">
        <v>3</v>
      </c>
      <c r="E25">
        <v>11</v>
      </c>
    </row>
    <row r="26" spans="1:5" x14ac:dyDescent="0.2">
      <c r="A26" t="s">
        <v>25</v>
      </c>
      <c r="B26" t="s">
        <v>26</v>
      </c>
      <c r="C26">
        <v>2019</v>
      </c>
      <c r="D26">
        <v>10</v>
      </c>
      <c r="E26">
        <v>4</v>
      </c>
    </row>
    <row r="27" spans="1:5" x14ac:dyDescent="0.2">
      <c r="A27" t="s">
        <v>302</v>
      </c>
      <c r="B27" t="s">
        <v>30</v>
      </c>
      <c r="C27">
        <v>2019</v>
      </c>
      <c r="D27">
        <v>9</v>
      </c>
      <c r="E27">
        <v>5</v>
      </c>
    </row>
    <row r="28" spans="1:5" x14ac:dyDescent="0.2">
      <c r="A28" t="s">
        <v>27</v>
      </c>
      <c r="B28" t="s">
        <v>28</v>
      </c>
      <c r="C28">
        <v>2019</v>
      </c>
      <c r="D28">
        <v>9</v>
      </c>
      <c r="E28">
        <v>5</v>
      </c>
    </row>
    <row r="29" spans="1:5" x14ac:dyDescent="0.2">
      <c r="A29" t="s">
        <v>68</v>
      </c>
      <c r="B29" t="s">
        <v>36</v>
      </c>
      <c r="C29">
        <v>2019</v>
      </c>
      <c r="D29">
        <v>8</v>
      </c>
      <c r="E29">
        <v>6</v>
      </c>
    </row>
    <row r="30" spans="1:5" x14ac:dyDescent="0.2">
      <c r="A30" t="s">
        <v>88</v>
      </c>
      <c r="B30" t="s">
        <v>46</v>
      </c>
      <c r="C30">
        <v>2019</v>
      </c>
      <c r="D30">
        <v>8</v>
      </c>
      <c r="E30">
        <v>6</v>
      </c>
    </row>
    <row r="31" spans="1:5" x14ac:dyDescent="0.2">
      <c r="A31" t="s">
        <v>31</v>
      </c>
      <c r="B31" t="s">
        <v>32</v>
      </c>
      <c r="C31">
        <v>2019</v>
      </c>
      <c r="D31">
        <v>7</v>
      </c>
      <c r="E31">
        <v>7</v>
      </c>
    </row>
    <row r="32" spans="1:5" x14ac:dyDescent="0.2">
      <c r="A32" t="s">
        <v>109</v>
      </c>
      <c r="B32" t="s">
        <v>110</v>
      </c>
      <c r="C32">
        <v>2019</v>
      </c>
      <c r="D32">
        <v>7</v>
      </c>
      <c r="E32">
        <v>7</v>
      </c>
    </row>
    <row r="33" spans="1:5" x14ac:dyDescent="0.2">
      <c r="A33" t="s">
        <v>93</v>
      </c>
      <c r="B33" t="s">
        <v>72</v>
      </c>
      <c r="C33">
        <v>2019</v>
      </c>
      <c r="D33">
        <v>6</v>
      </c>
      <c r="E33">
        <v>8</v>
      </c>
    </row>
    <row r="34" spans="1:5" x14ac:dyDescent="0.2">
      <c r="A34" t="s">
        <v>33</v>
      </c>
      <c r="B34" t="s">
        <v>34</v>
      </c>
      <c r="C34">
        <v>2019</v>
      </c>
      <c r="D34">
        <v>6</v>
      </c>
      <c r="E34">
        <v>8</v>
      </c>
    </row>
    <row r="35" spans="1:5" x14ac:dyDescent="0.2">
      <c r="A35" t="s">
        <v>78</v>
      </c>
      <c r="B35" t="s">
        <v>79</v>
      </c>
      <c r="C35">
        <v>2019</v>
      </c>
      <c r="D35">
        <v>5</v>
      </c>
      <c r="E35">
        <v>9</v>
      </c>
    </row>
    <row r="36" spans="1:5" x14ac:dyDescent="0.2">
      <c r="A36" t="s">
        <v>114</v>
      </c>
      <c r="B36" t="s">
        <v>38</v>
      </c>
      <c r="C36">
        <v>2019</v>
      </c>
      <c r="D36">
        <v>5</v>
      </c>
      <c r="E36">
        <v>9</v>
      </c>
    </row>
    <row r="37" spans="1:5" x14ac:dyDescent="0.2">
      <c r="A37" t="s">
        <v>81</v>
      </c>
      <c r="B37" t="s">
        <v>42</v>
      </c>
      <c r="C37">
        <v>2019</v>
      </c>
      <c r="D37">
        <v>4</v>
      </c>
      <c r="E37">
        <v>10</v>
      </c>
    </row>
    <row r="38" spans="1:5" x14ac:dyDescent="0.2">
      <c r="A38" t="s">
        <v>114</v>
      </c>
      <c r="B38" t="s">
        <v>38</v>
      </c>
      <c r="C38">
        <v>2018</v>
      </c>
      <c r="D38">
        <v>10</v>
      </c>
      <c r="E38">
        <v>4</v>
      </c>
    </row>
    <row r="39" spans="1:5" x14ac:dyDescent="0.2">
      <c r="A39" t="s">
        <v>88</v>
      </c>
      <c r="B39" t="s">
        <v>46</v>
      </c>
      <c r="C39">
        <v>2018</v>
      </c>
      <c r="D39">
        <v>9</v>
      </c>
      <c r="E39">
        <v>5</v>
      </c>
    </row>
    <row r="40" spans="1:5" x14ac:dyDescent="0.2">
      <c r="A40" t="s">
        <v>144</v>
      </c>
      <c r="B40" t="s">
        <v>30</v>
      </c>
      <c r="C40">
        <v>2018</v>
      </c>
      <c r="D40">
        <v>9</v>
      </c>
      <c r="E40">
        <v>5</v>
      </c>
    </row>
    <row r="41" spans="1:5" x14ac:dyDescent="0.2">
      <c r="A41" t="s">
        <v>71</v>
      </c>
      <c r="B41" t="s">
        <v>72</v>
      </c>
      <c r="C41">
        <v>2018</v>
      </c>
      <c r="D41">
        <v>8</v>
      </c>
      <c r="E41">
        <v>6</v>
      </c>
    </row>
    <row r="42" spans="1:5" x14ac:dyDescent="0.2">
      <c r="A42" t="s">
        <v>33</v>
      </c>
      <c r="B42" t="s">
        <v>34</v>
      </c>
      <c r="C42">
        <v>2018</v>
      </c>
      <c r="D42">
        <v>7</v>
      </c>
      <c r="E42">
        <v>7</v>
      </c>
    </row>
    <row r="43" spans="1:5" x14ac:dyDescent="0.2">
      <c r="A43" t="s">
        <v>27</v>
      </c>
      <c r="B43" t="s">
        <v>28</v>
      </c>
      <c r="C43">
        <v>2018</v>
      </c>
      <c r="D43">
        <v>7</v>
      </c>
      <c r="E43">
        <v>7</v>
      </c>
    </row>
    <row r="44" spans="1:5" x14ac:dyDescent="0.2">
      <c r="A44" t="s">
        <v>68</v>
      </c>
      <c r="B44" t="s">
        <v>36</v>
      </c>
      <c r="C44">
        <v>2018</v>
      </c>
      <c r="D44">
        <v>7</v>
      </c>
      <c r="E44">
        <v>7</v>
      </c>
    </row>
    <row r="45" spans="1:5" x14ac:dyDescent="0.2">
      <c r="A45" t="s">
        <v>31</v>
      </c>
      <c r="B45" t="s">
        <v>32</v>
      </c>
      <c r="C45">
        <v>2018</v>
      </c>
      <c r="D45">
        <v>6</v>
      </c>
      <c r="E45">
        <v>8</v>
      </c>
    </row>
    <row r="46" spans="1:5" x14ac:dyDescent="0.2">
      <c r="A46" t="s">
        <v>25</v>
      </c>
      <c r="B46" t="s">
        <v>26</v>
      </c>
      <c r="C46">
        <v>2018</v>
      </c>
      <c r="D46">
        <v>6</v>
      </c>
      <c r="E46">
        <v>8</v>
      </c>
    </row>
    <row r="47" spans="1:5" x14ac:dyDescent="0.2">
      <c r="A47" t="s">
        <v>69</v>
      </c>
      <c r="B47" t="s">
        <v>24</v>
      </c>
      <c r="C47">
        <v>2018</v>
      </c>
      <c r="D47">
        <v>6</v>
      </c>
      <c r="E47">
        <v>8</v>
      </c>
    </row>
    <row r="48" spans="1:5" x14ac:dyDescent="0.2">
      <c r="A48" t="s">
        <v>90</v>
      </c>
      <c r="B48" t="s">
        <v>42</v>
      </c>
      <c r="C48">
        <v>2018</v>
      </c>
      <c r="D48">
        <v>5</v>
      </c>
      <c r="E48">
        <v>9</v>
      </c>
    </row>
    <row r="49" spans="1:5" x14ac:dyDescent="0.2">
      <c r="A49" t="s">
        <v>78</v>
      </c>
      <c r="B49" t="s">
        <v>79</v>
      </c>
      <c r="C49">
        <v>2018</v>
      </c>
      <c r="D49">
        <v>4</v>
      </c>
      <c r="E49">
        <v>10</v>
      </c>
    </row>
    <row r="50" spans="1:5" x14ac:dyDescent="0.2">
      <c r="A50" t="s">
        <v>31</v>
      </c>
      <c r="B50" t="s">
        <v>32</v>
      </c>
      <c r="C50">
        <v>2017</v>
      </c>
      <c r="D50">
        <v>12</v>
      </c>
      <c r="E50">
        <v>2</v>
      </c>
    </row>
    <row r="51" spans="1:5" x14ac:dyDescent="0.2">
      <c r="A51" t="s">
        <v>114</v>
      </c>
      <c r="B51" t="s">
        <v>38</v>
      </c>
      <c r="C51">
        <v>2017</v>
      </c>
      <c r="D51">
        <v>9</v>
      </c>
      <c r="E51">
        <v>5</v>
      </c>
    </row>
    <row r="52" spans="1:5" x14ac:dyDescent="0.2">
      <c r="A52" t="s">
        <v>86</v>
      </c>
      <c r="B52" t="s">
        <v>42</v>
      </c>
      <c r="C52">
        <v>2017</v>
      </c>
      <c r="D52">
        <v>9</v>
      </c>
      <c r="E52">
        <v>5</v>
      </c>
    </row>
    <row r="53" spans="1:5" x14ac:dyDescent="0.2">
      <c r="A53" t="s">
        <v>144</v>
      </c>
      <c r="B53" t="s">
        <v>30</v>
      </c>
      <c r="C53">
        <v>2017</v>
      </c>
      <c r="D53">
        <v>9</v>
      </c>
      <c r="E53">
        <v>5</v>
      </c>
    </row>
    <row r="54" spans="1:5" x14ac:dyDescent="0.2">
      <c r="A54" t="s">
        <v>119</v>
      </c>
      <c r="B54" t="s">
        <v>34</v>
      </c>
      <c r="C54">
        <v>2017</v>
      </c>
      <c r="D54">
        <v>8</v>
      </c>
      <c r="E54">
        <v>6</v>
      </c>
    </row>
    <row r="55" spans="1:5" x14ac:dyDescent="0.2">
      <c r="A55" t="s">
        <v>71</v>
      </c>
      <c r="B55" t="s">
        <v>72</v>
      </c>
      <c r="C55">
        <v>2017</v>
      </c>
      <c r="D55">
        <v>8</v>
      </c>
      <c r="E55">
        <v>6</v>
      </c>
    </row>
    <row r="56" spans="1:5" x14ac:dyDescent="0.2">
      <c r="A56" t="s">
        <v>27</v>
      </c>
      <c r="B56" t="s">
        <v>28</v>
      </c>
      <c r="C56">
        <v>2017</v>
      </c>
      <c r="D56">
        <v>7</v>
      </c>
      <c r="E56">
        <v>7</v>
      </c>
    </row>
    <row r="57" spans="1:5" x14ac:dyDescent="0.2">
      <c r="A57" t="s">
        <v>88</v>
      </c>
      <c r="B57" t="s">
        <v>46</v>
      </c>
      <c r="C57">
        <v>2017</v>
      </c>
      <c r="D57">
        <v>6</v>
      </c>
      <c r="E57">
        <v>8</v>
      </c>
    </row>
    <row r="58" spans="1:5" x14ac:dyDescent="0.2">
      <c r="A58" t="s">
        <v>327</v>
      </c>
      <c r="B58" t="s">
        <v>26</v>
      </c>
      <c r="C58">
        <v>2017</v>
      </c>
      <c r="D58">
        <v>6</v>
      </c>
      <c r="E58">
        <v>8</v>
      </c>
    </row>
    <row r="59" spans="1:5" x14ac:dyDescent="0.2">
      <c r="A59" t="s">
        <v>68</v>
      </c>
      <c r="B59" t="s">
        <v>36</v>
      </c>
      <c r="C59">
        <v>2017</v>
      </c>
      <c r="D59">
        <v>4</v>
      </c>
      <c r="E59">
        <v>10</v>
      </c>
    </row>
    <row r="60" spans="1:5" x14ac:dyDescent="0.2">
      <c r="A60" t="s">
        <v>69</v>
      </c>
      <c r="B60" t="s">
        <v>24</v>
      </c>
      <c r="C60">
        <v>2017</v>
      </c>
      <c r="D60">
        <v>3</v>
      </c>
      <c r="E60">
        <v>11</v>
      </c>
    </row>
    <row r="61" spans="1:5" x14ac:dyDescent="0.2">
      <c r="A61" t="s">
        <v>78</v>
      </c>
      <c r="B61" t="s">
        <v>79</v>
      </c>
      <c r="C61">
        <v>2017</v>
      </c>
      <c r="D61">
        <v>3</v>
      </c>
      <c r="E61">
        <v>11</v>
      </c>
    </row>
    <row r="62" spans="1:5" x14ac:dyDescent="0.2">
      <c r="A62" t="s">
        <v>71</v>
      </c>
      <c r="B62" t="s">
        <v>72</v>
      </c>
      <c r="C62">
        <v>2016</v>
      </c>
      <c r="D62">
        <v>12</v>
      </c>
      <c r="E62">
        <v>2</v>
      </c>
    </row>
    <row r="63" spans="1:5" x14ac:dyDescent="0.2">
      <c r="A63" t="s">
        <v>69</v>
      </c>
      <c r="B63" t="s">
        <v>24</v>
      </c>
      <c r="C63">
        <v>2016</v>
      </c>
      <c r="D63">
        <v>9</v>
      </c>
      <c r="E63">
        <v>5</v>
      </c>
    </row>
    <row r="64" spans="1:5" x14ac:dyDescent="0.2">
      <c r="A64" t="s">
        <v>78</v>
      </c>
      <c r="B64" t="s">
        <v>79</v>
      </c>
      <c r="C64">
        <v>2016</v>
      </c>
      <c r="D64">
        <v>8</v>
      </c>
      <c r="E64">
        <v>6</v>
      </c>
    </row>
    <row r="65" spans="1:5" x14ac:dyDescent="0.2">
      <c r="A65" t="s">
        <v>144</v>
      </c>
      <c r="B65" t="s">
        <v>30</v>
      </c>
      <c r="C65">
        <v>2016</v>
      </c>
      <c r="D65">
        <v>8</v>
      </c>
      <c r="E65">
        <v>6</v>
      </c>
    </row>
    <row r="66" spans="1:5" x14ac:dyDescent="0.2">
      <c r="A66" t="s">
        <v>94</v>
      </c>
      <c r="B66" t="s">
        <v>34</v>
      </c>
      <c r="C66">
        <v>2016</v>
      </c>
      <c r="D66">
        <v>7</v>
      </c>
      <c r="E66">
        <v>7</v>
      </c>
    </row>
    <row r="67" spans="1:5" x14ac:dyDescent="0.2">
      <c r="A67" t="s">
        <v>106</v>
      </c>
      <c r="B67" t="s">
        <v>26</v>
      </c>
      <c r="C67">
        <v>2016</v>
      </c>
      <c r="D67">
        <v>7</v>
      </c>
      <c r="E67">
        <v>7</v>
      </c>
    </row>
    <row r="68" spans="1:5" x14ac:dyDescent="0.2">
      <c r="A68" t="s">
        <v>31</v>
      </c>
      <c r="B68" t="s">
        <v>32</v>
      </c>
      <c r="C68">
        <v>2016</v>
      </c>
      <c r="D68">
        <v>7</v>
      </c>
      <c r="E68">
        <v>7</v>
      </c>
    </row>
    <row r="69" spans="1:5" x14ac:dyDescent="0.2">
      <c r="A69" t="s">
        <v>86</v>
      </c>
      <c r="B69" t="s">
        <v>42</v>
      </c>
      <c r="C69">
        <v>2016</v>
      </c>
      <c r="D69">
        <v>6</v>
      </c>
      <c r="E69">
        <v>8</v>
      </c>
    </row>
    <row r="70" spans="1:5" x14ac:dyDescent="0.2">
      <c r="A70" t="s">
        <v>102</v>
      </c>
      <c r="B70" t="s">
        <v>38</v>
      </c>
      <c r="C70">
        <v>2016</v>
      </c>
      <c r="D70">
        <v>6</v>
      </c>
      <c r="E70">
        <v>8</v>
      </c>
    </row>
    <row r="71" spans="1:5" x14ac:dyDescent="0.2">
      <c r="A71" t="s">
        <v>68</v>
      </c>
      <c r="B71" t="s">
        <v>36</v>
      </c>
      <c r="C71">
        <v>2016</v>
      </c>
      <c r="D71">
        <v>6</v>
      </c>
      <c r="E71">
        <v>8</v>
      </c>
    </row>
    <row r="72" spans="1:5" x14ac:dyDescent="0.2">
      <c r="A72" t="s">
        <v>27</v>
      </c>
      <c r="B72" t="s">
        <v>28</v>
      </c>
      <c r="C72">
        <v>2016</v>
      </c>
      <c r="D72">
        <v>4</v>
      </c>
      <c r="E72">
        <v>10</v>
      </c>
    </row>
    <row r="73" spans="1:5" x14ac:dyDescent="0.2">
      <c r="A73" t="s">
        <v>88</v>
      </c>
      <c r="B73" t="s">
        <v>46</v>
      </c>
      <c r="C73">
        <v>2016</v>
      </c>
      <c r="D73">
        <v>4</v>
      </c>
      <c r="E73">
        <v>10</v>
      </c>
    </row>
    <row r="74" spans="1:5" x14ac:dyDescent="0.2">
      <c r="A74" t="s">
        <v>27</v>
      </c>
      <c r="B74" t="s">
        <v>28</v>
      </c>
      <c r="C74">
        <v>2015</v>
      </c>
      <c r="D74">
        <v>9</v>
      </c>
      <c r="E74">
        <v>5</v>
      </c>
    </row>
    <row r="75" spans="1:5" x14ac:dyDescent="0.2">
      <c r="A75" t="s">
        <v>77</v>
      </c>
      <c r="B75" t="s">
        <v>38</v>
      </c>
      <c r="C75">
        <v>2015</v>
      </c>
      <c r="D75">
        <v>9</v>
      </c>
      <c r="E75">
        <v>5</v>
      </c>
    </row>
    <row r="76" spans="1:5" x14ac:dyDescent="0.2">
      <c r="A76" t="s">
        <v>68</v>
      </c>
      <c r="B76" t="s">
        <v>36</v>
      </c>
      <c r="C76">
        <v>2015</v>
      </c>
      <c r="D76">
        <v>9</v>
      </c>
      <c r="E76">
        <v>5</v>
      </c>
    </row>
    <row r="77" spans="1:5" x14ac:dyDescent="0.2">
      <c r="A77" t="s">
        <v>103</v>
      </c>
      <c r="B77" t="s">
        <v>104</v>
      </c>
      <c r="C77">
        <v>2015</v>
      </c>
      <c r="D77">
        <v>8</v>
      </c>
      <c r="E77">
        <v>6</v>
      </c>
    </row>
    <row r="78" spans="1:5" x14ac:dyDescent="0.2">
      <c r="A78" t="s">
        <v>33</v>
      </c>
      <c r="B78" t="s">
        <v>34</v>
      </c>
      <c r="C78">
        <v>2015</v>
      </c>
      <c r="D78">
        <v>8</v>
      </c>
      <c r="E78">
        <v>6</v>
      </c>
    </row>
    <row r="79" spans="1:5" x14ac:dyDescent="0.2">
      <c r="A79" t="s">
        <v>31</v>
      </c>
      <c r="B79" t="s">
        <v>32</v>
      </c>
      <c r="C79">
        <v>2015</v>
      </c>
      <c r="D79">
        <v>8</v>
      </c>
      <c r="E79">
        <v>6</v>
      </c>
    </row>
    <row r="80" spans="1:5" x14ac:dyDescent="0.2">
      <c r="A80" t="s">
        <v>71</v>
      </c>
      <c r="B80" t="s">
        <v>72</v>
      </c>
      <c r="C80">
        <v>2015</v>
      </c>
      <c r="D80">
        <v>7</v>
      </c>
      <c r="E80">
        <v>7</v>
      </c>
    </row>
    <row r="81" spans="1:5" x14ac:dyDescent="0.2">
      <c r="A81" t="s">
        <v>88</v>
      </c>
      <c r="B81" t="s">
        <v>46</v>
      </c>
      <c r="C81">
        <v>2015</v>
      </c>
      <c r="D81">
        <v>7</v>
      </c>
      <c r="E81">
        <v>7</v>
      </c>
    </row>
    <row r="82" spans="1:5" x14ac:dyDescent="0.2">
      <c r="A82" t="s">
        <v>131</v>
      </c>
      <c r="B82" t="s">
        <v>40</v>
      </c>
      <c r="C82">
        <v>2015</v>
      </c>
      <c r="D82">
        <v>6</v>
      </c>
      <c r="E82">
        <v>8</v>
      </c>
    </row>
    <row r="83" spans="1:5" x14ac:dyDescent="0.2">
      <c r="A83" t="s">
        <v>73</v>
      </c>
      <c r="B83" t="s">
        <v>30</v>
      </c>
      <c r="C83">
        <v>2015</v>
      </c>
      <c r="D83">
        <v>6</v>
      </c>
      <c r="E83">
        <v>8</v>
      </c>
    </row>
    <row r="84" spans="1:5" x14ac:dyDescent="0.2">
      <c r="A84" t="s">
        <v>113</v>
      </c>
      <c r="B84" t="s">
        <v>42</v>
      </c>
      <c r="C84">
        <v>2015</v>
      </c>
      <c r="D84">
        <v>5</v>
      </c>
      <c r="E84">
        <v>9</v>
      </c>
    </row>
    <row r="85" spans="1:5" x14ac:dyDescent="0.2">
      <c r="A85" t="s">
        <v>84</v>
      </c>
      <c r="B85" t="s">
        <v>26</v>
      </c>
      <c r="C85">
        <v>2015</v>
      </c>
      <c r="D85">
        <v>2</v>
      </c>
      <c r="E85">
        <v>12</v>
      </c>
    </row>
    <row r="86" spans="1:5" x14ac:dyDescent="0.2">
      <c r="A86" t="s">
        <v>123</v>
      </c>
      <c r="B86" t="s">
        <v>34</v>
      </c>
      <c r="C86">
        <v>2014</v>
      </c>
      <c r="D86">
        <v>8</v>
      </c>
      <c r="E86">
        <v>6</v>
      </c>
    </row>
    <row r="87" spans="1:5" x14ac:dyDescent="0.2">
      <c r="A87" t="s">
        <v>122</v>
      </c>
      <c r="B87" t="s">
        <v>26</v>
      </c>
      <c r="C87">
        <v>2014</v>
      </c>
      <c r="D87">
        <v>8</v>
      </c>
      <c r="E87">
        <v>6</v>
      </c>
    </row>
    <row r="88" spans="1:5" x14ac:dyDescent="0.2">
      <c r="A88" s="271" t="s">
        <v>118</v>
      </c>
      <c r="B88" t="s">
        <v>104</v>
      </c>
      <c r="C88">
        <v>2014</v>
      </c>
      <c r="D88">
        <v>8</v>
      </c>
      <c r="E88">
        <v>6</v>
      </c>
    </row>
    <row r="89" spans="1:5" x14ac:dyDescent="0.2">
      <c r="A89" t="s">
        <v>71</v>
      </c>
      <c r="B89" t="s">
        <v>72</v>
      </c>
      <c r="C89">
        <v>2014</v>
      </c>
      <c r="D89">
        <v>8</v>
      </c>
      <c r="E89">
        <v>6</v>
      </c>
    </row>
    <row r="90" spans="1:5" x14ac:dyDescent="0.2">
      <c r="A90" t="s">
        <v>31</v>
      </c>
      <c r="B90" t="s">
        <v>32</v>
      </c>
      <c r="C90">
        <v>2014</v>
      </c>
      <c r="D90">
        <v>8</v>
      </c>
      <c r="E90">
        <v>6</v>
      </c>
    </row>
    <row r="91" spans="1:5" x14ac:dyDescent="0.2">
      <c r="A91" t="s">
        <v>105</v>
      </c>
      <c r="B91" t="s">
        <v>38</v>
      </c>
      <c r="C91">
        <v>2014</v>
      </c>
      <c r="D91">
        <v>8</v>
      </c>
      <c r="E91">
        <v>6</v>
      </c>
    </row>
    <row r="92" spans="1:5" x14ac:dyDescent="0.2">
      <c r="A92" t="s">
        <v>111</v>
      </c>
      <c r="B92" t="s">
        <v>24</v>
      </c>
      <c r="C92">
        <v>2014</v>
      </c>
      <c r="D92">
        <v>7</v>
      </c>
      <c r="E92">
        <v>7</v>
      </c>
    </row>
    <row r="93" spans="1:5" x14ac:dyDescent="0.2">
      <c r="A93" t="s">
        <v>88</v>
      </c>
      <c r="B93" t="s">
        <v>46</v>
      </c>
      <c r="C93">
        <v>2014</v>
      </c>
      <c r="D93">
        <v>7</v>
      </c>
      <c r="E93">
        <v>7</v>
      </c>
    </row>
    <row r="94" spans="1:5" x14ac:dyDescent="0.2">
      <c r="A94" t="s">
        <v>68</v>
      </c>
      <c r="B94" t="s">
        <v>36</v>
      </c>
      <c r="C94">
        <v>2014</v>
      </c>
      <c r="D94">
        <v>6</v>
      </c>
      <c r="E94">
        <v>8</v>
      </c>
    </row>
    <row r="95" spans="1:5" x14ac:dyDescent="0.2">
      <c r="A95" t="s">
        <v>85</v>
      </c>
      <c r="B95" t="s">
        <v>30</v>
      </c>
      <c r="C95">
        <v>2014</v>
      </c>
      <c r="D95">
        <v>5</v>
      </c>
      <c r="E95">
        <v>9</v>
      </c>
    </row>
    <row r="96" spans="1:5" x14ac:dyDescent="0.2">
      <c r="A96" t="s">
        <v>27</v>
      </c>
      <c r="B96" t="s">
        <v>28</v>
      </c>
      <c r="C96">
        <v>2014</v>
      </c>
      <c r="D96">
        <v>5</v>
      </c>
      <c r="E96">
        <v>9</v>
      </c>
    </row>
    <row r="97" spans="1:5" x14ac:dyDescent="0.2">
      <c r="A97" t="s">
        <v>39</v>
      </c>
      <c r="B97" t="s">
        <v>40</v>
      </c>
      <c r="C97">
        <v>2014</v>
      </c>
      <c r="D97">
        <v>6</v>
      </c>
      <c r="E97">
        <v>8</v>
      </c>
    </row>
    <row r="98" spans="1:5" x14ac:dyDescent="0.2">
      <c r="A98" t="s">
        <v>31</v>
      </c>
      <c r="B98" t="s">
        <v>32</v>
      </c>
      <c r="C98">
        <v>2013</v>
      </c>
      <c r="D98">
        <v>10</v>
      </c>
      <c r="E98">
        <v>4</v>
      </c>
    </row>
    <row r="99" spans="1:5" x14ac:dyDescent="0.2">
      <c r="A99" t="s">
        <v>133</v>
      </c>
      <c r="B99" t="s">
        <v>104</v>
      </c>
      <c r="C99">
        <v>2013</v>
      </c>
      <c r="D99">
        <v>9</v>
      </c>
      <c r="E99">
        <v>5</v>
      </c>
    </row>
    <row r="100" spans="1:5" x14ac:dyDescent="0.2">
      <c r="A100" t="s">
        <v>124</v>
      </c>
      <c r="B100" t="s">
        <v>125</v>
      </c>
      <c r="C100">
        <v>2013</v>
      </c>
      <c r="D100">
        <v>9</v>
      </c>
      <c r="E100">
        <v>5</v>
      </c>
    </row>
    <row r="101" spans="1:5" x14ac:dyDescent="0.2">
      <c r="A101" t="s">
        <v>39</v>
      </c>
      <c r="B101" t="s">
        <v>40</v>
      </c>
      <c r="C101">
        <v>2013</v>
      </c>
      <c r="D101">
        <v>9</v>
      </c>
      <c r="E101">
        <v>5</v>
      </c>
    </row>
    <row r="102" spans="1:5" x14ac:dyDescent="0.2">
      <c r="A102" t="s">
        <v>117</v>
      </c>
      <c r="B102" t="s">
        <v>26</v>
      </c>
      <c r="C102">
        <v>2013</v>
      </c>
      <c r="D102">
        <v>7</v>
      </c>
      <c r="E102">
        <v>7</v>
      </c>
    </row>
    <row r="103" spans="1:5" x14ac:dyDescent="0.2">
      <c r="A103" t="s">
        <v>88</v>
      </c>
      <c r="B103" t="s">
        <v>46</v>
      </c>
      <c r="C103">
        <v>2013</v>
      </c>
      <c r="D103">
        <v>8</v>
      </c>
      <c r="E103">
        <v>6</v>
      </c>
    </row>
    <row r="104" spans="1:5" x14ac:dyDescent="0.2">
      <c r="A104" t="s">
        <v>89</v>
      </c>
      <c r="B104" t="s">
        <v>24</v>
      </c>
      <c r="C104">
        <v>2013</v>
      </c>
      <c r="D104">
        <v>7</v>
      </c>
      <c r="E104">
        <v>7</v>
      </c>
    </row>
    <row r="105" spans="1:5" x14ac:dyDescent="0.2">
      <c r="A105" t="s">
        <v>101</v>
      </c>
      <c r="B105" t="s">
        <v>98</v>
      </c>
      <c r="C105">
        <v>2013</v>
      </c>
      <c r="D105">
        <v>7</v>
      </c>
      <c r="E105">
        <v>7</v>
      </c>
    </row>
    <row r="106" spans="1:5" x14ac:dyDescent="0.2">
      <c r="A106" t="s">
        <v>82</v>
      </c>
      <c r="B106" t="s">
        <v>34</v>
      </c>
      <c r="C106">
        <v>2013</v>
      </c>
      <c r="D106">
        <v>6</v>
      </c>
      <c r="E106">
        <v>8</v>
      </c>
    </row>
    <row r="107" spans="1:5" x14ac:dyDescent="0.2">
      <c r="A107" t="s">
        <v>71</v>
      </c>
      <c r="B107" t="s">
        <v>72</v>
      </c>
      <c r="C107">
        <v>2013</v>
      </c>
      <c r="D107">
        <v>6</v>
      </c>
      <c r="E107">
        <v>8</v>
      </c>
    </row>
    <row r="108" spans="1:5" x14ac:dyDescent="0.2">
      <c r="A108" t="s">
        <v>99</v>
      </c>
      <c r="B108" t="s">
        <v>38</v>
      </c>
      <c r="C108">
        <v>2013</v>
      </c>
      <c r="D108">
        <v>6</v>
      </c>
      <c r="E108">
        <v>8</v>
      </c>
    </row>
    <row r="109" spans="1:5" x14ac:dyDescent="0.2">
      <c r="A109" t="s">
        <v>66</v>
      </c>
      <c r="B109" t="s">
        <v>67</v>
      </c>
      <c r="C109">
        <v>2013</v>
      </c>
      <c r="D109">
        <v>0</v>
      </c>
      <c r="E109">
        <v>14</v>
      </c>
    </row>
    <row r="110" spans="1:5" x14ac:dyDescent="0.2">
      <c r="A110" t="s">
        <v>39</v>
      </c>
      <c r="B110" t="s">
        <v>40</v>
      </c>
      <c r="C110">
        <v>2012</v>
      </c>
      <c r="D110">
        <v>12</v>
      </c>
      <c r="E110">
        <v>2</v>
      </c>
    </row>
    <row r="111" spans="1:5" x14ac:dyDescent="0.2">
      <c r="A111" t="s">
        <v>91</v>
      </c>
      <c r="B111" t="s">
        <v>26</v>
      </c>
      <c r="C111">
        <v>2012</v>
      </c>
      <c r="D111">
        <v>9</v>
      </c>
      <c r="E111">
        <v>5</v>
      </c>
    </row>
    <row r="112" spans="1:5" x14ac:dyDescent="0.2">
      <c r="A112" t="s">
        <v>121</v>
      </c>
      <c r="B112" t="s">
        <v>104</v>
      </c>
      <c r="C112">
        <v>2012</v>
      </c>
      <c r="D112">
        <v>8</v>
      </c>
      <c r="E112">
        <v>6</v>
      </c>
    </row>
    <row r="113" spans="1:5" x14ac:dyDescent="0.2">
      <c r="A113" t="s">
        <v>108</v>
      </c>
      <c r="B113" t="s">
        <v>30</v>
      </c>
      <c r="C113">
        <v>2012</v>
      </c>
      <c r="D113">
        <v>8</v>
      </c>
      <c r="E113">
        <v>6</v>
      </c>
    </row>
    <row r="114" spans="1:5" x14ac:dyDescent="0.2">
      <c r="A114" t="s">
        <v>120</v>
      </c>
      <c r="B114" t="s">
        <v>46</v>
      </c>
      <c r="C114">
        <v>2012</v>
      </c>
      <c r="D114">
        <v>7</v>
      </c>
      <c r="E114">
        <v>7</v>
      </c>
    </row>
    <row r="115" spans="1:5" x14ac:dyDescent="0.2">
      <c r="A115" t="s">
        <v>126</v>
      </c>
      <c r="B115" t="s">
        <v>67</v>
      </c>
      <c r="C115">
        <v>2012</v>
      </c>
      <c r="D115">
        <v>7</v>
      </c>
      <c r="E115">
        <v>7</v>
      </c>
    </row>
    <row r="116" spans="1:5" x14ac:dyDescent="0.2">
      <c r="A116" t="s">
        <v>74</v>
      </c>
      <c r="B116" t="s">
        <v>34</v>
      </c>
      <c r="C116">
        <v>2012</v>
      </c>
      <c r="D116">
        <v>7</v>
      </c>
      <c r="E116">
        <v>7</v>
      </c>
    </row>
    <row r="117" spans="1:5" x14ac:dyDescent="0.2">
      <c r="A117" t="s">
        <v>71</v>
      </c>
      <c r="B117" t="s">
        <v>72</v>
      </c>
      <c r="C117">
        <v>2012</v>
      </c>
      <c r="D117">
        <v>6</v>
      </c>
      <c r="E117">
        <v>8</v>
      </c>
    </row>
    <row r="118" spans="1:5" x14ac:dyDescent="0.2">
      <c r="A118" t="s">
        <v>97</v>
      </c>
      <c r="B118" t="s">
        <v>98</v>
      </c>
      <c r="C118">
        <v>2012</v>
      </c>
      <c r="D118">
        <v>5</v>
      </c>
      <c r="E118">
        <v>9</v>
      </c>
    </row>
    <row r="119" spans="1:5" x14ac:dyDescent="0.2">
      <c r="A119" t="s">
        <v>99</v>
      </c>
      <c r="B119" t="s">
        <v>38</v>
      </c>
      <c r="C119">
        <v>2012</v>
      </c>
      <c r="D119">
        <v>4</v>
      </c>
      <c r="E119">
        <v>10</v>
      </c>
    </row>
    <row r="120" spans="1:5" x14ac:dyDescent="0.2">
      <c r="A120" t="s">
        <v>75</v>
      </c>
      <c r="B120" t="s">
        <v>76</v>
      </c>
      <c r="C120">
        <v>2012</v>
      </c>
      <c r="D120">
        <v>3</v>
      </c>
      <c r="E120">
        <v>11</v>
      </c>
    </row>
    <row r="121" spans="1:5" x14ac:dyDescent="0.2">
      <c r="A121" t="s">
        <v>80</v>
      </c>
      <c r="B121" t="s">
        <v>36</v>
      </c>
      <c r="C121">
        <v>2012</v>
      </c>
      <c r="D121">
        <v>8</v>
      </c>
      <c r="E121">
        <v>6</v>
      </c>
    </row>
    <row r="122" spans="1:5" x14ac:dyDescent="0.2">
      <c r="A122" t="s">
        <v>92</v>
      </c>
      <c r="B122" t="s">
        <v>36</v>
      </c>
      <c r="C122">
        <v>2022</v>
      </c>
      <c r="D122">
        <v>9</v>
      </c>
      <c r="E122">
        <v>6</v>
      </c>
    </row>
    <row r="123" spans="1:5" x14ac:dyDescent="0.2">
      <c r="A123" t="s">
        <v>45</v>
      </c>
      <c r="B123" t="s">
        <v>46</v>
      </c>
      <c r="C123">
        <v>2022</v>
      </c>
      <c r="D123">
        <v>9</v>
      </c>
      <c r="E123">
        <v>6</v>
      </c>
    </row>
    <row r="124" spans="1:5" x14ac:dyDescent="0.2">
      <c r="A124" t="s">
        <v>130</v>
      </c>
      <c r="B124" t="s">
        <v>38</v>
      </c>
      <c r="C124">
        <v>2022</v>
      </c>
      <c r="D124">
        <v>9</v>
      </c>
      <c r="E124">
        <v>6</v>
      </c>
    </row>
    <row r="125" spans="1:5" x14ac:dyDescent="0.2">
      <c r="A125" t="s">
        <v>33</v>
      </c>
      <c r="B125" t="s">
        <v>34</v>
      </c>
      <c r="C125">
        <v>2022</v>
      </c>
      <c r="D125">
        <v>9</v>
      </c>
      <c r="E125">
        <v>6</v>
      </c>
    </row>
    <row r="126" spans="1:5" x14ac:dyDescent="0.2">
      <c r="A126" t="s">
        <v>116</v>
      </c>
      <c r="B126" t="s">
        <v>42</v>
      </c>
      <c r="C126">
        <v>2022</v>
      </c>
      <c r="D126">
        <v>8</v>
      </c>
      <c r="E126">
        <v>7</v>
      </c>
    </row>
    <row r="127" spans="1:5" x14ac:dyDescent="0.2">
      <c r="A127" t="s">
        <v>115</v>
      </c>
      <c r="B127" t="s">
        <v>30</v>
      </c>
      <c r="C127">
        <v>2022</v>
      </c>
      <c r="D127">
        <v>8</v>
      </c>
      <c r="E127">
        <v>7</v>
      </c>
    </row>
    <row r="128" spans="1:5" x14ac:dyDescent="0.2">
      <c r="A128" t="s">
        <v>23</v>
      </c>
      <c r="B128" t="s">
        <v>24</v>
      </c>
      <c r="C128">
        <v>2022</v>
      </c>
      <c r="D128">
        <v>9</v>
      </c>
      <c r="E128">
        <v>6</v>
      </c>
    </row>
    <row r="129" spans="1:5" x14ac:dyDescent="0.2">
      <c r="A129" t="s">
        <v>31</v>
      </c>
      <c r="B129" t="s">
        <v>32</v>
      </c>
      <c r="C129">
        <v>2022</v>
      </c>
      <c r="D129">
        <v>8</v>
      </c>
      <c r="E129">
        <v>7</v>
      </c>
    </row>
    <row r="130" spans="1:5" x14ac:dyDescent="0.2">
      <c r="A130" t="s">
        <v>25</v>
      </c>
      <c r="B130" t="s">
        <v>26</v>
      </c>
      <c r="C130">
        <v>2022</v>
      </c>
      <c r="D130">
        <v>6</v>
      </c>
      <c r="E130">
        <v>9</v>
      </c>
    </row>
    <row r="131" spans="1:5" x14ac:dyDescent="0.2">
      <c r="A131" t="s">
        <v>27</v>
      </c>
      <c r="B131" t="s">
        <v>95</v>
      </c>
      <c r="C131">
        <v>2022</v>
      </c>
      <c r="D131">
        <v>6</v>
      </c>
      <c r="E131">
        <v>9</v>
      </c>
    </row>
    <row r="132" spans="1:5" x14ac:dyDescent="0.2">
      <c r="A132" t="s">
        <v>78</v>
      </c>
      <c r="B132" t="s">
        <v>79</v>
      </c>
      <c r="C132">
        <v>2022</v>
      </c>
      <c r="D132">
        <v>4.5</v>
      </c>
      <c r="E132">
        <v>10.5</v>
      </c>
    </row>
    <row r="133" spans="1:5" x14ac:dyDescent="0.2">
      <c r="A133" t="s">
        <v>71</v>
      </c>
      <c r="B133" t="s">
        <v>72</v>
      </c>
      <c r="C133">
        <v>2022</v>
      </c>
      <c r="D133">
        <v>4.5</v>
      </c>
      <c r="E133">
        <v>10.5</v>
      </c>
    </row>
    <row r="134" spans="1:5" x14ac:dyDescent="0.2">
      <c r="A134" t="s">
        <v>78</v>
      </c>
      <c r="B134" t="s">
        <v>79</v>
      </c>
      <c r="C134">
        <v>2021</v>
      </c>
      <c r="D134">
        <v>12</v>
      </c>
      <c r="E134">
        <v>3</v>
      </c>
    </row>
    <row r="135" spans="1:5" x14ac:dyDescent="0.2">
      <c r="A135" t="s">
        <v>142</v>
      </c>
      <c r="B135" t="s">
        <v>42</v>
      </c>
      <c r="C135">
        <v>2021</v>
      </c>
      <c r="D135">
        <v>10</v>
      </c>
      <c r="E135">
        <v>5</v>
      </c>
    </row>
    <row r="136" spans="1:5" x14ac:dyDescent="0.2">
      <c r="A136" t="s">
        <v>31</v>
      </c>
      <c r="B136" t="s">
        <v>32</v>
      </c>
      <c r="C136">
        <v>2021</v>
      </c>
      <c r="D136">
        <v>10</v>
      </c>
      <c r="E136">
        <v>5</v>
      </c>
    </row>
    <row r="137" spans="1:5" x14ac:dyDescent="0.2">
      <c r="A137" t="s">
        <v>127</v>
      </c>
      <c r="B137" t="s">
        <v>30</v>
      </c>
      <c r="C137">
        <v>2021</v>
      </c>
      <c r="D137">
        <v>9</v>
      </c>
      <c r="E137">
        <v>6</v>
      </c>
    </row>
    <row r="138" spans="1:5" x14ac:dyDescent="0.2">
      <c r="A138" t="s">
        <v>33</v>
      </c>
      <c r="B138" t="s">
        <v>34</v>
      </c>
      <c r="C138">
        <v>2021</v>
      </c>
      <c r="D138">
        <v>9</v>
      </c>
      <c r="E138">
        <v>6</v>
      </c>
    </row>
    <row r="139" spans="1:5" x14ac:dyDescent="0.2">
      <c r="A139" t="s">
        <v>25</v>
      </c>
      <c r="B139" t="s">
        <v>26</v>
      </c>
      <c r="C139">
        <v>2021</v>
      </c>
      <c r="D139">
        <v>8</v>
      </c>
      <c r="E139">
        <v>7</v>
      </c>
    </row>
    <row r="140" spans="1:5" x14ac:dyDescent="0.2">
      <c r="A140" t="s">
        <v>68</v>
      </c>
      <c r="B140" t="s">
        <v>36</v>
      </c>
      <c r="C140">
        <v>2021</v>
      </c>
      <c r="D140">
        <v>7</v>
      </c>
      <c r="E140">
        <v>8</v>
      </c>
    </row>
    <row r="141" spans="1:5" x14ac:dyDescent="0.2">
      <c r="A141" t="s">
        <v>329</v>
      </c>
      <c r="B141" t="s">
        <v>46</v>
      </c>
      <c r="C141">
        <v>2021</v>
      </c>
      <c r="D141">
        <v>7</v>
      </c>
      <c r="E141">
        <v>8</v>
      </c>
    </row>
    <row r="142" spans="1:5" x14ac:dyDescent="0.2">
      <c r="A142" t="s">
        <v>39</v>
      </c>
      <c r="B142" t="s">
        <v>110</v>
      </c>
      <c r="C142">
        <v>2021</v>
      </c>
      <c r="D142">
        <v>6</v>
      </c>
      <c r="E142">
        <v>9</v>
      </c>
    </row>
    <row r="143" spans="1:5" x14ac:dyDescent="0.2">
      <c r="A143" t="s">
        <v>71</v>
      </c>
      <c r="B143" t="s">
        <v>72</v>
      </c>
      <c r="C143">
        <v>2021</v>
      </c>
      <c r="D143">
        <v>6</v>
      </c>
      <c r="E143">
        <v>9</v>
      </c>
    </row>
    <row r="144" spans="1:5" x14ac:dyDescent="0.2">
      <c r="A144" t="s">
        <v>70</v>
      </c>
      <c r="B144" t="s">
        <v>38</v>
      </c>
      <c r="C144">
        <v>2021</v>
      </c>
      <c r="D144">
        <v>3</v>
      </c>
      <c r="E144">
        <v>12</v>
      </c>
    </row>
    <row r="145" spans="1:5" x14ac:dyDescent="0.2">
      <c r="A145" t="s">
        <v>27</v>
      </c>
      <c r="B145" t="s">
        <v>28</v>
      </c>
      <c r="C145">
        <v>2021</v>
      </c>
      <c r="D145">
        <v>3</v>
      </c>
      <c r="E145">
        <v>12</v>
      </c>
    </row>
  </sheetData>
  <autoFilter ref="A1:E1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L19" sqref="L19"/>
    </sheetView>
  </sheetViews>
  <sheetFormatPr baseColWidth="10" defaultRowHeight="16" x14ac:dyDescent="0.2"/>
  <cols>
    <col min="2" max="2" width="21.1640625" customWidth="1"/>
    <col min="6" max="6" width="11.33203125" customWidth="1"/>
    <col min="7" max="7" width="15.83203125" customWidth="1"/>
  </cols>
  <sheetData>
    <row r="1" spans="1:8" x14ac:dyDescent="0.2">
      <c r="B1" s="35"/>
      <c r="C1" s="35"/>
      <c r="D1" s="35"/>
      <c r="E1" s="35"/>
      <c r="F1" s="35"/>
      <c r="G1" s="35"/>
      <c r="H1" s="35"/>
    </row>
    <row r="2" spans="1:8" ht="21" x14ac:dyDescent="0.25">
      <c r="A2" s="35"/>
      <c r="B2" s="306" t="s">
        <v>134</v>
      </c>
      <c r="C2" s="307"/>
      <c r="D2" s="307"/>
      <c r="E2" s="307"/>
      <c r="F2" s="307"/>
      <c r="G2" s="308"/>
      <c r="H2" s="35"/>
    </row>
    <row r="3" spans="1:8" x14ac:dyDescent="0.2">
      <c r="A3" s="35"/>
      <c r="B3" s="61" t="s">
        <v>62</v>
      </c>
      <c r="C3" s="62" t="s">
        <v>20</v>
      </c>
      <c r="D3" s="63" t="s">
        <v>19</v>
      </c>
      <c r="E3" s="63" t="s">
        <v>63</v>
      </c>
      <c r="F3" s="63" t="s">
        <v>64</v>
      </c>
      <c r="G3" s="64" t="s">
        <v>65</v>
      </c>
      <c r="H3" s="35"/>
    </row>
    <row r="4" spans="1:8" x14ac:dyDescent="0.2">
      <c r="A4" s="35"/>
      <c r="B4" s="65" t="s">
        <v>27</v>
      </c>
      <c r="C4" s="66" t="s">
        <v>28</v>
      </c>
      <c r="D4" s="66">
        <v>2021</v>
      </c>
      <c r="E4" s="67">
        <v>90.96</v>
      </c>
      <c r="F4" s="67">
        <v>115.9825</v>
      </c>
      <c r="G4" s="68">
        <v>-25.022500000000001</v>
      </c>
      <c r="H4" s="35"/>
    </row>
    <row r="5" spans="1:8" x14ac:dyDescent="0.2">
      <c r="A5" s="35"/>
      <c r="B5" s="69" t="s">
        <v>66</v>
      </c>
      <c r="C5" s="43" t="s">
        <v>67</v>
      </c>
      <c r="D5" s="43">
        <v>2013</v>
      </c>
      <c r="E5" s="70">
        <v>78.117500000000007</v>
      </c>
      <c r="F5" s="70">
        <v>101.194583333333</v>
      </c>
      <c r="G5" s="71">
        <v>-23.077083333333299</v>
      </c>
      <c r="H5" s="35"/>
    </row>
    <row r="6" spans="1:8" x14ac:dyDescent="0.2">
      <c r="A6" s="35"/>
      <c r="B6" s="69" t="s">
        <v>68</v>
      </c>
      <c r="C6" s="43" t="s">
        <v>36</v>
      </c>
      <c r="D6" s="43">
        <v>2017</v>
      </c>
      <c r="E6" s="70">
        <v>69.587500000000006</v>
      </c>
      <c r="F6" s="70">
        <v>91.315833333333302</v>
      </c>
      <c r="G6" s="71">
        <v>-21.7283333333333</v>
      </c>
      <c r="H6" s="35"/>
    </row>
    <row r="7" spans="1:8" x14ac:dyDescent="0.2">
      <c r="A7" s="35"/>
      <c r="B7" s="69" t="s">
        <v>69</v>
      </c>
      <c r="C7" s="43" t="s">
        <v>24</v>
      </c>
      <c r="D7" s="43">
        <v>2018</v>
      </c>
      <c r="E7" s="70">
        <v>81.805000000000007</v>
      </c>
      <c r="F7" s="70">
        <v>102.913333333333</v>
      </c>
      <c r="G7" s="71">
        <v>-21.108333333333299</v>
      </c>
      <c r="H7" s="35"/>
    </row>
    <row r="8" spans="1:8" x14ac:dyDescent="0.2">
      <c r="A8" s="35"/>
      <c r="B8" s="78" t="s">
        <v>39</v>
      </c>
      <c r="C8" s="79" t="s">
        <v>40</v>
      </c>
      <c r="D8" s="79">
        <v>2023</v>
      </c>
      <c r="E8" s="80">
        <v>94.584999999999994</v>
      </c>
      <c r="F8" s="80">
        <v>112.387916666667</v>
      </c>
      <c r="G8" s="71">
        <v>-17.8029166666667</v>
      </c>
      <c r="H8" s="35"/>
    </row>
    <row r="9" spans="1:8" x14ac:dyDescent="0.2">
      <c r="A9" s="35"/>
      <c r="B9" s="69" t="s">
        <v>70</v>
      </c>
      <c r="C9" s="43" t="s">
        <v>38</v>
      </c>
      <c r="D9" s="43">
        <v>2021</v>
      </c>
      <c r="E9" s="70">
        <v>98.657499999999999</v>
      </c>
      <c r="F9" s="70">
        <v>115.9825</v>
      </c>
      <c r="G9" s="71">
        <v>-17.324999999999999</v>
      </c>
      <c r="H9" s="35"/>
    </row>
    <row r="10" spans="1:8" x14ac:dyDescent="0.2">
      <c r="A10" s="35"/>
      <c r="B10" s="69" t="s">
        <v>31</v>
      </c>
      <c r="C10" s="43" t="s">
        <v>32</v>
      </c>
      <c r="D10" s="43">
        <v>2020</v>
      </c>
      <c r="E10" s="70">
        <v>87.447500000000005</v>
      </c>
      <c r="F10" s="70">
        <v>103.685</v>
      </c>
      <c r="G10" s="71">
        <v>-16.237500000000001</v>
      </c>
      <c r="H10" s="35"/>
    </row>
    <row r="11" spans="1:8" x14ac:dyDescent="0.2">
      <c r="A11" s="35"/>
      <c r="B11" s="69" t="s">
        <v>71</v>
      </c>
      <c r="C11" s="43" t="s">
        <v>72</v>
      </c>
      <c r="D11" s="43">
        <v>2022</v>
      </c>
      <c r="E11" s="70">
        <v>96.275000000000006</v>
      </c>
      <c r="F11" s="70">
        <v>111.333958333333</v>
      </c>
      <c r="G11" s="71">
        <v>-15.058958333333401</v>
      </c>
      <c r="H11" s="35"/>
    </row>
    <row r="12" spans="1:8" x14ac:dyDescent="0.2">
      <c r="A12" s="35"/>
      <c r="B12" s="69" t="s">
        <v>27</v>
      </c>
      <c r="C12" s="43" t="s">
        <v>28</v>
      </c>
      <c r="D12" s="43">
        <v>2019</v>
      </c>
      <c r="E12" s="70">
        <v>88.83</v>
      </c>
      <c r="F12" s="70">
        <v>103.542916666667</v>
      </c>
      <c r="G12" s="71">
        <v>-14.7129166666667</v>
      </c>
      <c r="H12" s="35"/>
    </row>
    <row r="13" spans="1:8" x14ac:dyDescent="0.2">
      <c r="A13" s="35"/>
      <c r="B13" s="72" t="s">
        <v>73</v>
      </c>
      <c r="C13" s="73" t="s">
        <v>30</v>
      </c>
      <c r="D13" s="73">
        <v>2015</v>
      </c>
      <c r="E13" s="74">
        <v>83.765000000000001</v>
      </c>
      <c r="F13" s="74">
        <v>98.276875000000004</v>
      </c>
      <c r="G13" s="75">
        <v>-14.511875</v>
      </c>
      <c r="H13" s="35"/>
    </row>
    <row r="14" spans="1:8" x14ac:dyDescent="0.2">
      <c r="A14" s="35"/>
      <c r="B14" s="76"/>
      <c r="C14" s="76"/>
      <c r="D14" s="76"/>
      <c r="E14" s="77"/>
      <c r="F14" s="77"/>
      <c r="G14" s="77"/>
      <c r="H14" s="35"/>
    </row>
    <row r="15" spans="1:8" x14ac:dyDescent="0.2">
      <c r="B15" t="s">
        <v>74</v>
      </c>
      <c r="C15" t="s">
        <v>34</v>
      </c>
      <c r="D15">
        <v>2012</v>
      </c>
      <c r="E15" s="8">
        <v>84.18</v>
      </c>
      <c r="F15" s="8">
        <v>97.267708333333303</v>
      </c>
      <c r="G15" s="8">
        <v>-13.0877083333333</v>
      </c>
    </row>
    <row r="16" spans="1:8" x14ac:dyDescent="0.2">
      <c r="B16" t="s">
        <v>25</v>
      </c>
      <c r="C16" t="s">
        <v>26</v>
      </c>
      <c r="D16">
        <v>2021</v>
      </c>
      <c r="E16" s="8">
        <v>103.27</v>
      </c>
      <c r="F16" s="8">
        <v>115.9825</v>
      </c>
      <c r="G16" s="8">
        <v>-12.7125</v>
      </c>
    </row>
    <row r="17" spans="2:7" x14ac:dyDescent="0.2">
      <c r="B17" t="s">
        <v>75</v>
      </c>
      <c r="C17" t="s">
        <v>76</v>
      </c>
      <c r="D17">
        <v>2012</v>
      </c>
      <c r="E17" s="8">
        <v>84.642499999999998</v>
      </c>
      <c r="F17" s="8">
        <v>97.267708333333303</v>
      </c>
      <c r="G17" s="8">
        <v>-12.625208333333299</v>
      </c>
    </row>
    <row r="18" spans="2:7" x14ac:dyDescent="0.2">
      <c r="B18" t="s">
        <v>37</v>
      </c>
      <c r="C18" t="s">
        <v>38</v>
      </c>
      <c r="D18">
        <v>2023</v>
      </c>
      <c r="E18" s="8">
        <v>100.08750000000001</v>
      </c>
      <c r="F18" s="8">
        <v>112.387916666667</v>
      </c>
      <c r="G18" s="8">
        <v>-12.300416666666701</v>
      </c>
    </row>
    <row r="19" spans="2:7" x14ac:dyDescent="0.2">
      <c r="B19" t="s">
        <v>41</v>
      </c>
      <c r="C19" t="s">
        <v>42</v>
      </c>
      <c r="D19">
        <v>2023</v>
      </c>
      <c r="E19" s="8">
        <v>100.6575</v>
      </c>
      <c r="F19" s="8">
        <v>112.387916666667</v>
      </c>
      <c r="G19" s="8">
        <v>-11.7304166666667</v>
      </c>
    </row>
    <row r="20" spans="2:7" x14ac:dyDescent="0.2">
      <c r="B20" t="s">
        <v>77</v>
      </c>
      <c r="C20" t="s">
        <v>38</v>
      </c>
      <c r="D20">
        <v>2015</v>
      </c>
      <c r="E20" s="8">
        <v>86.927499999999995</v>
      </c>
      <c r="F20" s="8">
        <v>98.276875000000004</v>
      </c>
      <c r="G20" s="8">
        <v>-11.349375</v>
      </c>
    </row>
    <row r="21" spans="2:7" x14ac:dyDescent="0.2">
      <c r="B21" t="s">
        <v>27</v>
      </c>
      <c r="C21" t="s">
        <v>28</v>
      </c>
      <c r="D21">
        <v>2014</v>
      </c>
      <c r="E21" s="8">
        <v>86.212500000000006</v>
      </c>
      <c r="F21" s="8">
        <v>97.09</v>
      </c>
      <c r="G21" s="8">
        <v>-10.8775</v>
      </c>
    </row>
    <row r="22" spans="2:7" x14ac:dyDescent="0.2">
      <c r="B22" t="s">
        <v>69</v>
      </c>
      <c r="C22" t="s">
        <v>24</v>
      </c>
      <c r="D22">
        <v>2017</v>
      </c>
      <c r="E22" s="8">
        <v>80.915000000000006</v>
      </c>
      <c r="F22" s="8">
        <v>91.315833333333302</v>
      </c>
      <c r="G22" s="8">
        <v>-10.400833333333299</v>
      </c>
    </row>
    <row r="23" spans="2:7" x14ac:dyDescent="0.2">
      <c r="B23" t="s">
        <v>78</v>
      </c>
      <c r="C23" t="s">
        <v>79</v>
      </c>
      <c r="D23">
        <v>2018</v>
      </c>
      <c r="E23" s="8">
        <v>92.612499999999997</v>
      </c>
      <c r="F23" s="8">
        <v>102.913333333333</v>
      </c>
      <c r="G23" s="8">
        <v>-10.3008333333333</v>
      </c>
    </row>
    <row r="24" spans="2:7" x14ac:dyDescent="0.2">
      <c r="B24" t="s">
        <v>78</v>
      </c>
      <c r="C24" t="s">
        <v>79</v>
      </c>
      <c r="D24">
        <v>2017</v>
      </c>
      <c r="E24" s="8">
        <v>81.344999999999999</v>
      </c>
      <c r="F24" s="8">
        <v>91.315833333333302</v>
      </c>
      <c r="G24" s="8">
        <v>-9.9708333333333492</v>
      </c>
    </row>
    <row r="25" spans="2:7" x14ac:dyDescent="0.2">
      <c r="B25" t="s">
        <v>80</v>
      </c>
      <c r="C25" t="s">
        <v>36</v>
      </c>
      <c r="D25">
        <v>2012</v>
      </c>
      <c r="E25" s="8">
        <v>87.594999999999999</v>
      </c>
      <c r="F25" s="8">
        <v>97.267708333333303</v>
      </c>
      <c r="G25" s="8">
        <v>-9.6727083333332899</v>
      </c>
    </row>
    <row r="26" spans="2:7" x14ac:dyDescent="0.2">
      <c r="B26" t="s">
        <v>81</v>
      </c>
      <c r="C26" t="s">
        <v>42</v>
      </c>
      <c r="D26">
        <v>2019</v>
      </c>
      <c r="E26" s="8">
        <v>94.015000000000001</v>
      </c>
      <c r="F26" s="8">
        <v>103.542916666667</v>
      </c>
      <c r="G26" s="8">
        <v>-9.5279166666666697</v>
      </c>
    </row>
    <row r="27" spans="2:7" x14ac:dyDescent="0.2">
      <c r="B27" t="s">
        <v>68</v>
      </c>
      <c r="C27" t="s">
        <v>36</v>
      </c>
      <c r="D27">
        <v>2018</v>
      </c>
      <c r="E27" s="8">
        <v>93.767499999999998</v>
      </c>
      <c r="F27" s="8">
        <v>102.913333333333</v>
      </c>
      <c r="G27" s="8">
        <v>-9.1458333333333393</v>
      </c>
    </row>
    <row r="28" spans="2:7" x14ac:dyDescent="0.2">
      <c r="B28" t="s">
        <v>82</v>
      </c>
      <c r="C28" t="s">
        <v>34</v>
      </c>
      <c r="D28">
        <v>2013</v>
      </c>
      <c r="E28" s="8">
        <v>92.135000000000005</v>
      </c>
      <c r="F28" s="8">
        <v>101.194583333333</v>
      </c>
      <c r="G28" s="8">
        <v>-9.0595833333333395</v>
      </c>
    </row>
    <row r="29" spans="2:7" x14ac:dyDescent="0.2">
      <c r="B29" t="s">
        <v>83</v>
      </c>
      <c r="C29" t="s">
        <v>46</v>
      </c>
      <c r="D29">
        <v>2021</v>
      </c>
      <c r="E29" s="8">
        <v>106.9725</v>
      </c>
      <c r="F29" s="8">
        <v>115.9825</v>
      </c>
      <c r="G29" s="8">
        <v>-9.0100000000000104</v>
      </c>
    </row>
    <row r="30" spans="2:7" x14ac:dyDescent="0.2">
      <c r="B30" t="s">
        <v>84</v>
      </c>
      <c r="C30" t="s">
        <v>26</v>
      </c>
      <c r="D30">
        <v>2015</v>
      </c>
      <c r="E30" s="8">
        <v>89.407499999999999</v>
      </c>
      <c r="F30" s="8">
        <v>98.276875000000004</v>
      </c>
      <c r="G30" s="8">
        <v>-8.8693750000000104</v>
      </c>
    </row>
    <row r="31" spans="2:7" x14ac:dyDescent="0.2">
      <c r="B31" t="s">
        <v>27</v>
      </c>
      <c r="C31" t="s">
        <v>28</v>
      </c>
      <c r="D31">
        <v>2020</v>
      </c>
      <c r="E31" s="8">
        <v>94.892499999999998</v>
      </c>
      <c r="F31" s="8">
        <v>103.685</v>
      </c>
      <c r="G31" s="8">
        <v>-8.7924999999999898</v>
      </c>
    </row>
    <row r="32" spans="2:7" x14ac:dyDescent="0.2">
      <c r="B32" t="s">
        <v>85</v>
      </c>
      <c r="C32" t="s">
        <v>30</v>
      </c>
      <c r="D32">
        <v>2014</v>
      </c>
      <c r="E32" s="8">
        <v>88.9375</v>
      </c>
      <c r="F32" s="8">
        <v>97.09</v>
      </c>
      <c r="G32" s="8">
        <v>-8.1525000000000194</v>
      </c>
    </row>
    <row r="33" spans="2:7" x14ac:dyDescent="0.2">
      <c r="B33" t="s">
        <v>86</v>
      </c>
      <c r="C33" t="s">
        <v>42</v>
      </c>
      <c r="D33">
        <v>2016</v>
      </c>
      <c r="E33" s="8">
        <v>90.49</v>
      </c>
      <c r="F33" s="8">
        <v>98.438333333333304</v>
      </c>
      <c r="G33" s="8">
        <v>-7.9483333333333404</v>
      </c>
    </row>
    <row r="34" spans="2:7" x14ac:dyDescent="0.2">
      <c r="B34" t="s">
        <v>68</v>
      </c>
      <c r="C34" t="s">
        <v>36</v>
      </c>
      <c r="D34">
        <v>2020</v>
      </c>
      <c r="E34" s="8">
        <v>95.91</v>
      </c>
      <c r="F34" s="8">
        <v>103.685</v>
      </c>
      <c r="G34" s="8">
        <v>-7.7749999999999897</v>
      </c>
    </row>
    <row r="35" spans="2:7" x14ac:dyDescent="0.2">
      <c r="B35" t="s">
        <v>68</v>
      </c>
      <c r="C35" t="s">
        <v>36</v>
      </c>
      <c r="D35">
        <v>2019</v>
      </c>
      <c r="E35" s="8">
        <v>96.165000000000006</v>
      </c>
      <c r="F35" s="8">
        <v>103.542916666667</v>
      </c>
      <c r="G35" s="8">
        <v>-7.37791666666668</v>
      </c>
    </row>
    <row r="36" spans="2:7" x14ac:dyDescent="0.2">
      <c r="B36" t="s">
        <v>27</v>
      </c>
      <c r="C36" t="s">
        <v>28</v>
      </c>
      <c r="D36">
        <v>2018</v>
      </c>
      <c r="E36" s="8">
        <v>96.242500000000007</v>
      </c>
      <c r="F36" s="8">
        <v>102.913333333333</v>
      </c>
      <c r="G36" s="8">
        <v>-6.6708333333333503</v>
      </c>
    </row>
    <row r="37" spans="2:7" x14ac:dyDescent="0.2">
      <c r="B37" t="s">
        <v>31</v>
      </c>
      <c r="C37" t="s">
        <v>32</v>
      </c>
      <c r="D37">
        <v>2023</v>
      </c>
      <c r="E37" s="8">
        <v>105.935</v>
      </c>
      <c r="F37" s="8">
        <v>112.387916666667</v>
      </c>
      <c r="G37" s="8">
        <v>-6.4529166666666704</v>
      </c>
    </row>
    <row r="38" spans="2:7" x14ac:dyDescent="0.2">
      <c r="B38" t="s">
        <v>78</v>
      </c>
      <c r="C38" t="s">
        <v>79</v>
      </c>
      <c r="D38">
        <v>2020</v>
      </c>
      <c r="E38" s="8">
        <v>97.252499999999998</v>
      </c>
      <c r="F38" s="8">
        <v>103.685</v>
      </c>
      <c r="G38" s="8">
        <v>-6.4325000000000001</v>
      </c>
    </row>
    <row r="39" spans="2:7" x14ac:dyDescent="0.2">
      <c r="B39" t="s">
        <v>87</v>
      </c>
      <c r="C39" t="s">
        <v>32</v>
      </c>
      <c r="D39">
        <v>2014</v>
      </c>
      <c r="E39" s="8">
        <v>90.672499999999999</v>
      </c>
      <c r="F39" s="8">
        <v>97.09</v>
      </c>
      <c r="G39" s="8">
        <v>-6.4175000000000004</v>
      </c>
    </row>
    <row r="40" spans="2:7" x14ac:dyDescent="0.2">
      <c r="B40" t="s">
        <v>88</v>
      </c>
      <c r="C40" t="s">
        <v>46</v>
      </c>
      <c r="D40">
        <v>2016</v>
      </c>
      <c r="E40" s="8">
        <v>92.182500000000005</v>
      </c>
      <c r="F40" s="8">
        <v>98.438333333333304</v>
      </c>
      <c r="G40" s="8">
        <v>-6.2558333333333298</v>
      </c>
    </row>
    <row r="41" spans="2:7" x14ac:dyDescent="0.2">
      <c r="B41" t="s">
        <v>89</v>
      </c>
      <c r="C41" t="s">
        <v>24</v>
      </c>
      <c r="D41">
        <v>2013</v>
      </c>
      <c r="E41" s="8">
        <v>96.125</v>
      </c>
      <c r="F41" s="8">
        <v>101.194583333333</v>
      </c>
      <c r="G41" s="8">
        <v>-5.0695833333333402</v>
      </c>
    </row>
    <row r="42" spans="2:7" x14ac:dyDescent="0.2">
      <c r="B42" t="s">
        <v>88</v>
      </c>
      <c r="C42" t="s">
        <v>46</v>
      </c>
      <c r="D42">
        <v>2014</v>
      </c>
      <c r="E42" s="8">
        <v>92.03</v>
      </c>
      <c r="F42" s="8">
        <v>97.09</v>
      </c>
      <c r="G42" s="8">
        <v>-5.06000000000002</v>
      </c>
    </row>
    <row r="43" spans="2:7" x14ac:dyDescent="0.2">
      <c r="B43" t="s">
        <v>90</v>
      </c>
      <c r="C43" t="s">
        <v>42</v>
      </c>
      <c r="D43">
        <v>2018</v>
      </c>
      <c r="E43" s="8">
        <v>98.012500000000003</v>
      </c>
      <c r="F43" s="8">
        <v>102.913333333333</v>
      </c>
      <c r="G43" s="8">
        <v>-4.9008333333333196</v>
      </c>
    </row>
    <row r="44" spans="2:7" x14ac:dyDescent="0.2">
      <c r="B44" t="s">
        <v>91</v>
      </c>
      <c r="C44" t="s">
        <v>26</v>
      </c>
      <c r="D44">
        <v>2012</v>
      </c>
      <c r="E44" s="8">
        <v>92.527500000000003</v>
      </c>
      <c r="F44" s="8">
        <v>97.267708333333303</v>
      </c>
      <c r="G44" s="8">
        <v>-4.7402083333333103</v>
      </c>
    </row>
    <row r="45" spans="2:7" x14ac:dyDescent="0.2">
      <c r="B45" t="s">
        <v>78</v>
      </c>
      <c r="C45" t="s">
        <v>79</v>
      </c>
      <c r="D45">
        <v>2022</v>
      </c>
      <c r="E45" s="8">
        <v>106.63249999999999</v>
      </c>
      <c r="F45" s="8">
        <v>111.333958333333</v>
      </c>
      <c r="G45" s="8">
        <v>-4.7014583333333304</v>
      </c>
    </row>
    <row r="46" spans="2:7" x14ac:dyDescent="0.2">
      <c r="B46" t="s">
        <v>45</v>
      </c>
      <c r="C46" t="s">
        <v>46</v>
      </c>
      <c r="D46">
        <v>2023</v>
      </c>
      <c r="E46" s="8">
        <v>107.7925</v>
      </c>
      <c r="F46" s="8">
        <v>112.387916666667</v>
      </c>
      <c r="G46" s="8">
        <v>-4.5954166666666501</v>
      </c>
    </row>
    <row r="47" spans="2:7" x14ac:dyDescent="0.2">
      <c r="B47" t="s">
        <v>92</v>
      </c>
      <c r="C47" t="s">
        <v>36</v>
      </c>
      <c r="D47">
        <v>2022</v>
      </c>
      <c r="E47" s="8">
        <v>106.8</v>
      </c>
      <c r="F47" s="8">
        <v>111.333958333333</v>
      </c>
      <c r="G47" s="8">
        <v>-4.5339583333333504</v>
      </c>
    </row>
    <row r="48" spans="2:7" x14ac:dyDescent="0.2">
      <c r="B48" t="s">
        <v>68</v>
      </c>
      <c r="C48" t="s">
        <v>36</v>
      </c>
      <c r="D48">
        <v>2016</v>
      </c>
      <c r="E48" s="8">
        <v>94.185000000000002</v>
      </c>
      <c r="F48" s="8">
        <v>98.438333333333304</v>
      </c>
      <c r="G48" s="8">
        <v>-4.2533333333333303</v>
      </c>
    </row>
    <row r="49" spans="2:7" x14ac:dyDescent="0.2">
      <c r="B49" t="s">
        <v>27</v>
      </c>
      <c r="C49" t="s">
        <v>28</v>
      </c>
      <c r="D49">
        <v>2016</v>
      </c>
      <c r="E49" s="8">
        <v>94.37</v>
      </c>
      <c r="F49" s="8">
        <v>98.438333333333304</v>
      </c>
      <c r="G49" s="8">
        <v>-4.0683333333333103</v>
      </c>
    </row>
    <row r="50" spans="2:7" x14ac:dyDescent="0.2">
      <c r="B50" t="s">
        <v>78</v>
      </c>
      <c r="C50" t="s">
        <v>79</v>
      </c>
      <c r="D50">
        <v>2016</v>
      </c>
      <c r="E50" s="8">
        <v>94.427499999999995</v>
      </c>
      <c r="F50" s="8">
        <v>98.438333333333304</v>
      </c>
      <c r="G50" s="8">
        <v>-4.0108333333333404</v>
      </c>
    </row>
    <row r="51" spans="2:7" x14ac:dyDescent="0.2">
      <c r="B51" t="s">
        <v>93</v>
      </c>
      <c r="C51" t="s">
        <v>72</v>
      </c>
      <c r="D51">
        <v>2019</v>
      </c>
      <c r="E51" s="8">
        <v>99.592500000000001</v>
      </c>
      <c r="F51" s="8">
        <v>103.542916666667</v>
      </c>
      <c r="G51" s="8">
        <v>-3.9504166666666798</v>
      </c>
    </row>
    <row r="52" spans="2:7" x14ac:dyDescent="0.2">
      <c r="B52" t="s">
        <v>45</v>
      </c>
      <c r="C52" t="s">
        <v>46</v>
      </c>
      <c r="D52">
        <v>2022</v>
      </c>
      <c r="E52" s="8">
        <v>107.535</v>
      </c>
      <c r="F52" s="8">
        <v>111.333958333333</v>
      </c>
      <c r="G52" s="8">
        <v>-3.7989583333333501</v>
      </c>
    </row>
    <row r="53" spans="2:7" x14ac:dyDescent="0.2">
      <c r="B53" t="s">
        <v>94</v>
      </c>
      <c r="C53" t="s">
        <v>34</v>
      </c>
      <c r="D53">
        <v>2016</v>
      </c>
      <c r="E53" s="8">
        <v>94.76</v>
      </c>
      <c r="F53" s="8">
        <v>98.438333333333304</v>
      </c>
      <c r="G53" s="8">
        <v>-3.6783333333333399</v>
      </c>
    </row>
    <row r="54" spans="2:7" x14ac:dyDescent="0.2">
      <c r="B54" t="s">
        <v>27</v>
      </c>
      <c r="C54" t="s">
        <v>95</v>
      </c>
      <c r="D54">
        <v>2022</v>
      </c>
      <c r="E54" s="8">
        <v>108.1075</v>
      </c>
      <c r="F54" s="8">
        <v>111.333958333333</v>
      </c>
      <c r="G54" s="8">
        <v>-3.2264583333333499</v>
      </c>
    </row>
    <row r="55" spans="2:7" x14ac:dyDescent="0.2">
      <c r="B55" t="s">
        <v>96</v>
      </c>
      <c r="C55" t="s">
        <v>38</v>
      </c>
      <c r="D55">
        <v>2020</v>
      </c>
      <c r="E55" s="8">
        <v>100.53749999999999</v>
      </c>
      <c r="F55" s="8">
        <v>103.685</v>
      </c>
      <c r="G55" s="8">
        <v>-3.1475000000000102</v>
      </c>
    </row>
    <row r="56" spans="2:7" x14ac:dyDescent="0.2">
      <c r="B56" t="s">
        <v>23</v>
      </c>
      <c r="C56" t="s">
        <v>24</v>
      </c>
      <c r="D56">
        <v>2022</v>
      </c>
      <c r="E56" s="8">
        <v>108.3</v>
      </c>
      <c r="F56" s="8">
        <v>111.333958333333</v>
      </c>
      <c r="G56" s="8">
        <v>-3.03395833333335</v>
      </c>
    </row>
    <row r="57" spans="2:7" x14ac:dyDescent="0.2">
      <c r="B57" t="s">
        <v>97</v>
      </c>
      <c r="C57" t="s">
        <v>98</v>
      </c>
      <c r="D57">
        <v>2012</v>
      </c>
      <c r="E57" s="8">
        <v>94.307500000000005</v>
      </c>
      <c r="F57" s="8">
        <v>97.267708333333303</v>
      </c>
      <c r="G57" s="8">
        <v>-2.9602083333332998</v>
      </c>
    </row>
    <row r="58" spans="2:7" x14ac:dyDescent="0.2">
      <c r="B58" t="s">
        <v>33</v>
      </c>
      <c r="C58" t="s">
        <v>34</v>
      </c>
      <c r="D58">
        <v>2019</v>
      </c>
      <c r="E58" s="8">
        <v>100.795</v>
      </c>
      <c r="F58" s="8">
        <v>103.542916666667</v>
      </c>
      <c r="G58" s="8">
        <v>-2.7479166666666699</v>
      </c>
    </row>
    <row r="59" spans="2:7" x14ac:dyDescent="0.2">
      <c r="B59" t="s">
        <v>68</v>
      </c>
      <c r="C59" t="s">
        <v>36</v>
      </c>
      <c r="D59">
        <v>2015</v>
      </c>
      <c r="E59" s="8">
        <v>95.867500000000007</v>
      </c>
      <c r="F59" s="8">
        <v>98.276875000000004</v>
      </c>
      <c r="G59" s="8">
        <v>-2.40937500000001</v>
      </c>
    </row>
    <row r="60" spans="2:7" x14ac:dyDescent="0.2">
      <c r="B60" t="s">
        <v>99</v>
      </c>
      <c r="C60" t="s">
        <v>38</v>
      </c>
      <c r="D60">
        <v>2012</v>
      </c>
      <c r="E60" s="8">
        <v>94.927499999999995</v>
      </c>
      <c r="F60" s="8">
        <v>97.267708333333303</v>
      </c>
      <c r="G60" s="8">
        <v>-2.3402083333332899</v>
      </c>
    </row>
    <row r="61" spans="2:7" x14ac:dyDescent="0.2">
      <c r="B61" t="s">
        <v>100</v>
      </c>
      <c r="C61" t="s">
        <v>30</v>
      </c>
      <c r="D61">
        <v>2017</v>
      </c>
      <c r="E61" s="8">
        <v>89.112499999999997</v>
      </c>
      <c r="F61" s="8">
        <v>91.315833333333302</v>
      </c>
      <c r="G61" s="8">
        <v>-2.20333333333335</v>
      </c>
    </row>
    <row r="62" spans="2:7" x14ac:dyDescent="0.2">
      <c r="B62" t="s">
        <v>101</v>
      </c>
      <c r="C62" t="s">
        <v>98</v>
      </c>
      <c r="D62">
        <v>2013</v>
      </c>
      <c r="E62" s="8">
        <v>99.034999999999997</v>
      </c>
      <c r="F62" s="8">
        <v>101.194583333333</v>
      </c>
      <c r="G62" s="8">
        <v>-2.1595833333333401</v>
      </c>
    </row>
    <row r="63" spans="2:7" x14ac:dyDescent="0.2">
      <c r="B63" t="s">
        <v>102</v>
      </c>
      <c r="C63" t="s">
        <v>38</v>
      </c>
      <c r="D63">
        <v>2016</v>
      </c>
      <c r="E63" s="8">
        <v>96.3125</v>
      </c>
      <c r="F63" s="8">
        <v>98.438333333333304</v>
      </c>
      <c r="G63" s="8">
        <v>-2.1258333333333299</v>
      </c>
    </row>
    <row r="64" spans="2:7" x14ac:dyDescent="0.2">
      <c r="B64" t="s">
        <v>71</v>
      </c>
      <c r="C64" t="s">
        <v>72</v>
      </c>
      <c r="D64">
        <v>2014</v>
      </c>
      <c r="E64" s="8">
        <v>95.202500000000001</v>
      </c>
      <c r="F64" s="8">
        <v>97.09</v>
      </c>
      <c r="G64" s="8">
        <v>-1.8875000000000199</v>
      </c>
    </row>
    <row r="65" spans="2:7" x14ac:dyDescent="0.2">
      <c r="B65" t="s">
        <v>88</v>
      </c>
      <c r="C65" t="s">
        <v>46</v>
      </c>
      <c r="D65">
        <v>2018</v>
      </c>
      <c r="E65" s="8">
        <v>101.05</v>
      </c>
      <c r="F65" s="8">
        <v>102.913333333333</v>
      </c>
      <c r="G65" s="8">
        <v>-1.8633333333333399</v>
      </c>
    </row>
    <row r="66" spans="2:7" x14ac:dyDescent="0.2">
      <c r="B66" t="s">
        <v>99</v>
      </c>
      <c r="C66" t="s">
        <v>38</v>
      </c>
      <c r="D66">
        <v>2013</v>
      </c>
      <c r="E66" s="8">
        <v>99.392499999999998</v>
      </c>
      <c r="F66" s="8">
        <v>101.194583333333</v>
      </c>
      <c r="G66" s="8">
        <v>-1.8020833333333299</v>
      </c>
    </row>
    <row r="67" spans="2:7" x14ac:dyDescent="0.2">
      <c r="B67" t="s">
        <v>88</v>
      </c>
      <c r="C67" t="s">
        <v>46</v>
      </c>
      <c r="D67">
        <v>2019</v>
      </c>
      <c r="E67" s="8">
        <v>101.81</v>
      </c>
      <c r="F67" s="8">
        <v>103.542916666667</v>
      </c>
      <c r="G67" s="8">
        <v>-1.73291666666668</v>
      </c>
    </row>
    <row r="68" spans="2:7" x14ac:dyDescent="0.2">
      <c r="B68" t="s">
        <v>103</v>
      </c>
      <c r="C68" t="s">
        <v>104</v>
      </c>
      <c r="D68">
        <v>2015</v>
      </c>
      <c r="E68" s="8">
        <v>96.715000000000003</v>
      </c>
      <c r="F68" s="8">
        <v>98.276875000000004</v>
      </c>
      <c r="G68" s="8">
        <v>-1.5618750000000099</v>
      </c>
    </row>
    <row r="69" spans="2:7" x14ac:dyDescent="0.2">
      <c r="B69" t="s">
        <v>105</v>
      </c>
      <c r="C69" t="s">
        <v>38</v>
      </c>
      <c r="D69">
        <v>2014</v>
      </c>
      <c r="E69" s="8">
        <v>95.63</v>
      </c>
      <c r="F69" s="8">
        <v>97.09</v>
      </c>
      <c r="G69" s="8">
        <v>-1.46000000000001</v>
      </c>
    </row>
    <row r="70" spans="2:7" x14ac:dyDescent="0.2">
      <c r="B70" t="s">
        <v>106</v>
      </c>
      <c r="C70" t="s">
        <v>26</v>
      </c>
      <c r="D70">
        <v>2016</v>
      </c>
      <c r="E70" s="8">
        <v>97.182500000000005</v>
      </c>
      <c r="F70" s="8">
        <v>98.438333333333304</v>
      </c>
      <c r="G70" s="8">
        <v>-1.25583333333333</v>
      </c>
    </row>
    <row r="71" spans="2:7" x14ac:dyDescent="0.2">
      <c r="B71" t="s">
        <v>100</v>
      </c>
      <c r="C71" t="s">
        <v>30</v>
      </c>
      <c r="D71">
        <v>2016</v>
      </c>
      <c r="E71" s="8">
        <v>97.3125</v>
      </c>
      <c r="F71" s="8">
        <v>98.438333333333304</v>
      </c>
      <c r="G71" s="8">
        <v>-1.1258333333333299</v>
      </c>
    </row>
    <row r="72" spans="2:7" x14ac:dyDescent="0.2">
      <c r="B72" t="s">
        <v>43</v>
      </c>
      <c r="C72" t="s">
        <v>44</v>
      </c>
      <c r="D72">
        <v>2023</v>
      </c>
      <c r="E72" s="8">
        <v>111.4675</v>
      </c>
      <c r="F72" s="8">
        <v>112.387916666667</v>
      </c>
      <c r="G72" s="8">
        <v>-0.92041666666669597</v>
      </c>
    </row>
    <row r="73" spans="2:7" x14ac:dyDescent="0.2">
      <c r="B73" t="s">
        <v>107</v>
      </c>
      <c r="C73" t="s">
        <v>42</v>
      </c>
      <c r="D73">
        <v>2020</v>
      </c>
      <c r="E73" s="8">
        <v>102.8125</v>
      </c>
      <c r="F73" s="8">
        <v>103.685</v>
      </c>
      <c r="G73" s="8">
        <v>-0.87250000000001604</v>
      </c>
    </row>
    <row r="74" spans="2:7" x14ac:dyDescent="0.2">
      <c r="B74" t="s">
        <v>108</v>
      </c>
      <c r="C74" t="s">
        <v>30</v>
      </c>
      <c r="D74">
        <v>2012</v>
      </c>
      <c r="E74" s="8">
        <v>96.415000000000006</v>
      </c>
      <c r="F74" s="8">
        <v>97.267708333333303</v>
      </c>
      <c r="G74" s="8">
        <v>-0.85270833333329699</v>
      </c>
    </row>
    <row r="75" spans="2:7" x14ac:dyDescent="0.2">
      <c r="B75" t="s">
        <v>88</v>
      </c>
      <c r="C75" t="s">
        <v>46</v>
      </c>
      <c r="D75">
        <v>2015</v>
      </c>
      <c r="E75" s="8">
        <v>97.564999999999998</v>
      </c>
      <c r="F75" s="8">
        <v>98.276875000000004</v>
      </c>
      <c r="G75" s="8">
        <v>-0.71187500000000603</v>
      </c>
    </row>
    <row r="76" spans="2:7" x14ac:dyDescent="0.2">
      <c r="B76" t="s">
        <v>71</v>
      </c>
      <c r="C76" t="s">
        <v>72</v>
      </c>
      <c r="D76">
        <v>2021</v>
      </c>
      <c r="E76" s="8">
        <v>115.44</v>
      </c>
      <c r="F76" s="8">
        <v>115.9825</v>
      </c>
      <c r="G76" s="8">
        <v>-0.54250000000001797</v>
      </c>
    </row>
    <row r="77" spans="2:7" x14ac:dyDescent="0.2">
      <c r="B77" t="s">
        <v>71</v>
      </c>
      <c r="C77" t="s">
        <v>72</v>
      </c>
      <c r="D77">
        <v>2013</v>
      </c>
      <c r="E77" s="8">
        <v>100.74250000000001</v>
      </c>
      <c r="F77" s="8">
        <v>101.194583333333</v>
      </c>
      <c r="G77" s="8">
        <v>-0.452083333333334</v>
      </c>
    </row>
    <row r="78" spans="2:7" x14ac:dyDescent="0.2">
      <c r="B78" t="s">
        <v>109</v>
      </c>
      <c r="C78" t="s">
        <v>110</v>
      </c>
      <c r="D78">
        <v>2019</v>
      </c>
      <c r="E78" s="8">
        <v>103.6575</v>
      </c>
      <c r="F78" s="8">
        <v>103.542916666667</v>
      </c>
      <c r="G78" s="8">
        <v>0.114583333333329</v>
      </c>
    </row>
    <row r="79" spans="2:7" x14ac:dyDescent="0.2">
      <c r="B79" t="s">
        <v>111</v>
      </c>
      <c r="C79" t="s">
        <v>24</v>
      </c>
      <c r="D79">
        <v>2014</v>
      </c>
      <c r="E79" s="8">
        <v>97.547499999999999</v>
      </c>
      <c r="F79" s="8">
        <v>97.09</v>
      </c>
      <c r="G79" s="8">
        <v>0.45749999999999602</v>
      </c>
    </row>
    <row r="80" spans="2:7" x14ac:dyDescent="0.2">
      <c r="B80" t="s">
        <v>112</v>
      </c>
      <c r="C80" t="s">
        <v>26</v>
      </c>
      <c r="D80">
        <v>2017</v>
      </c>
      <c r="E80" s="8">
        <v>91.97</v>
      </c>
      <c r="F80" s="8">
        <v>91.315833333333302</v>
      </c>
      <c r="G80" s="8">
        <v>0.65416666666665402</v>
      </c>
    </row>
    <row r="81" spans="2:7" x14ac:dyDescent="0.2">
      <c r="B81" t="s">
        <v>25</v>
      </c>
      <c r="C81" t="s">
        <v>26</v>
      </c>
      <c r="D81">
        <v>2022</v>
      </c>
      <c r="E81" s="8">
        <v>112.405</v>
      </c>
      <c r="F81" s="8">
        <v>111.333958333333</v>
      </c>
      <c r="G81" s="8">
        <v>1.07104166666667</v>
      </c>
    </row>
    <row r="82" spans="2:7" x14ac:dyDescent="0.2">
      <c r="B82" t="s">
        <v>33</v>
      </c>
      <c r="C82" t="s">
        <v>34</v>
      </c>
      <c r="D82">
        <v>2015</v>
      </c>
      <c r="E82" s="8">
        <v>99.512500000000003</v>
      </c>
      <c r="F82" s="8">
        <v>98.276875000000004</v>
      </c>
      <c r="G82" s="8">
        <v>1.235625</v>
      </c>
    </row>
    <row r="83" spans="2:7" x14ac:dyDescent="0.2">
      <c r="B83" t="s">
        <v>113</v>
      </c>
      <c r="C83" t="s">
        <v>42</v>
      </c>
      <c r="D83">
        <v>2015</v>
      </c>
      <c r="E83" s="8">
        <v>99.622500000000002</v>
      </c>
      <c r="F83" s="8">
        <v>98.276875000000004</v>
      </c>
      <c r="G83" s="8">
        <v>1.3456250000000001</v>
      </c>
    </row>
    <row r="84" spans="2:7" x14ac:dyDescent="0.2">
      <c r="B84" t="s">
        <v>33</v>
      </c>
      <c r="C84" t="s">
        <v>34</v>
      </c>
      <c r="D84">
        <v>2020</v>
      </c>
      <c r="E84" s="8">
        <v>105.1275</v>
      </c>
      <c r="F84" s="8">
        <v>103.685</v>
      </c>
      <c r="G84" s="8">
        <v>1.4424999999999999</v>
      </c>
    </row>
    <row r="85" spans="2:7" x14ac:dyDescent="0.2">
      <c r="B85" t="s">
        <v>114</v>
      </c>
      <c r="C85" t="s">
        <v>38</v>
      </c>
      <c r="D85">
        <v>2017</v>
      </c>
      <c r="E85" s="8">
        <v>92.88</v>
      </c>
      <c r="F85" s="8">
        <v>91.315833333333302</v>
      </c>
      <c r="G85" s="8">
        <v>1.5641666666666501</v>
      </c>
    </row>
    <row r="86" spans="2:7" x14ac:dyDescent="0.2">
      <c r="B86" t="s">
        <v>115</v>
      </c>
      <c r="C86" t="s">
        <v>30</v>
      </c>
      <c r="D86">
        <v>2022</v>
      </c>
      <c r="E86" s="8">
        <v>113</v>
      </c>
      <c r="F86" s="8">
        <v>111.333958333333</v>
      </c>
      <c r="G86" s="8">
        <v>1.66604166666666</v>
      </c>
    </row>
    <row r="87" spans="2:7" x14ac:dyDescent="0.2">
      <c r="B87" t="s">
        <v>68</v>
      </c>
      <c r="C87" t="s">
        <v>36</v>
      </c>
      <c r="D87">
        <v>2021</v>
      </c>
      <c r="E87" s="8">
        <v>117.67749999999999</v>
      </c>
      <c r="F87" s="8">
        <v>115.9825</v>
      </c>
      <c r="G87" s="8">
        <v>1.6949999999999801</v>
      </c>
    </row>
    <row r="88" spans="2:7" x14ac:dyDescent="0.2">
      <c r="B88" t="s">
        <v>116</v>
      </c>
      <c r="C88" t="s">
        <v>42</v>
      </c>
      <c r="D88">
        <v>2022</v>
      </c>
      <c r="E88" s="8">
        <v>113.715</v>
      </c>
      <c r="F88" s="8">
        <v>111.333958333333</v>
      </c>
      <c r="G88" s="8">
        <v>2.3810416666666501</v>
      </c>
    </row>
    <row r="89" spans="2:7" x14ac:dyDescent="0.2">
      <c r="B89" t="s">
        <v>78</v>
      </c>
      <c r="C89" t="s">
        <v>79</v>
      </c>
      <c r="D89">
        <v>2021</v>
      </c>
      <c r="E89" s="8">
        <v>118.64749999999999</v>
      </c>
      <c r="F89" s="8">
        <v>115.9825</v>
      </c>
      <c r="G89" s="8">
        <v>2.6649999999999898</v>
      </c>
    </row>
    <row r="90" spans="2:7" x14ac:dyDescent="0.2">
      <c r="B90" t="s">
        <v>35</v>
      </c>
      <c r="C90" t="s">
        <v>36</v>
      </c>
      <c r="D90">
        <v>2023</v>
      </c>
      <c r="E90" s="8">
        <v>115.2475</v>
      </c>
      <c r="F90" s="8">
        <v>112.387916666667</v>
      </c>
      <c r="G90" s="8">
        <v>2.85958333333333</v>
      </c>
    </row>
    <row r="91" spans="2:7" x14ac:dyDescent="0.2">
      <c r="B91" t="s">
        <v>39</v>
      </c>
      <c r="C91" t="s">
        <v>110</v>
      </c>
      <c r="D91">
        <v>2020</v>
      </c>
      <c r="E91" s="8">
        <v>106.74</v>
      </c>
      <c r="F91" s="8">
        <v>103.685</v>
      </c>
      <c r="G91" s="8">
        <v>3.0549999999999899</v>
      </c>
    </row>
    <row r="92" spans="2:7" x14ac:dyDescent="0.2">
      <c r="B92" t="s">
        <v>87</v>
      </c>
      <c r="C92" t="s">
        <v>32</v>
      </c>
      <c r="D92">
        <v>2013</v>
      </c>
      <c r="E92" s="8">
        <v>104.54</v>
      </c>
      <c r="F92" s="8">
        <v>101.194583333333</v>
      </c>
      <c r="G92" s="8">
        <v>3.34541666666667</v>
      </c>
    </row>
    <row r="93" spans="2:7" x14ac:dyDescent="0.2">
      <c r="B93" t="s">
        <v>88</v>
      </c>
      <c r="C93" t="s">
        <v>46</v>
      </c>
      <c r="D93">
        <v>2020</v>
      </c>
      <c r="E93" s="8">
        <v>107.065</v>
      </c>
      <c r="F93" s="8">
        <v>103.685</v>
      </c>
      <c r="G93" s="8">
        <v>3.38</v>
      </c>
    </row>
    <row r="94" spans="2:7" x14ac:dyDescent="0.2">
      <c r="B94" t="s">
        <v>71</v>
      </c>
      <c r="C94" t="s">
        <v>72</v>
      </c>
      <c r="D94">
        <v>2018</v>
      </c>
      <c r="E94" s="8">
        <v>106.4725</v>
      </c>
      <c r="F94" s="8">
        <v>102.913333333333</v>
      </c>
      <c r="G94" s="8">
        <v>3.5591666666666599</v>
      </c>
    </row>
    <row r="95" spans="2:7" x14ac:dyDescent="0.2">
      <c r="B95" t="s">
        <v>86</v>
      </c>
      <c r="C95" t="s">
        <v>42</v>
      </c>
      <c r="D95">
        <v>2017</v>
      </c>
      <c r="E95" s="8">
        <v>95.072500000000005</v>
      </c>
      <c r="F95" s="8">
        <v>91.315833333333302</v>
      </c>
      <c r="G95" s="8">
        <v>3.7566666666666499</v>
      </c>
    </row>
    <row r="96" spans="2:7" x14ac:dyDescent="0.2">
      <c r="B96" t="s">
        <v>39</v>
      </c>
      <c r="C96" t="s">
        <v>40</v>
      </c>
      <c r="D96">
        <v>2013</v>
      </c>
      <c r="E96" s="8">
        <v>104.985</v>
      </c>
      <c r="F96" s="8">
        <v>101.194583333333</v>
      </c>
      <c r="G96" s="8">
        <v>3.7904166666666601</v>
      </c>
    </row>
    <row r="97" spans="2:7" x14ac:dyDescent="0.2">
      <c r="B97" t="s">
        <v>117</v>
      </c>
      <c r="C97" t="s">
        <v>26</v>
      </c>
      <c r="D97">
        <v>2013</v>
      </c>
      <c r="E97" s="8">
        <v>105.1825</v>
      </c>
      <c r="F97" s="8">
        <v>101.194583333333</v>
      </c>
      <c r="G97" s="8">
        <v>3.9879166666666599</v>
      </c>
    </row>
    <row r="98" spans="2:7" x14ac:dyDescent="0.2">
      <c r="B98" t="s">
        <v>68</v>
      </c>
      <c r="C98" t="s">
        <v>36</v>
      </c>
      <c r="D98">
        <v>2014</v>
      </c>
      <c r="E98" s="8">
        <v>101.1</v>
      </c>
      <c r="F98" s="8">
        <v>97.09</v>
      </c>
      <c r="G98" s="8">
        <v>4.0099999999999802</v>
      </c>
    </row>
    <row r="99" spans="2:7" x14ac:dyDescent="0.2">
      <c r="B99" t="s">
        <v>33</v>
      </c>
      <c r="C99" t="s">
        <v>34</v>
      </c>
      <c r="D99">
        <v>2023</v>
      </c>
      <c r="E99" s="8">
        <v>116.49250000000001</v>
      </c>
      <c r="F99" s="8">
        <v>112.387916666667</v>
      </c>
      <c r="G99" s="8">
        <v>4.1045833333333404</v>
      </c>
    </row>
    <row r="100" spans="2:7" x14ac:dyDescent="0.2">
      <c r="B100" t="s">
        <v>87</v>
      </c>
      <c r="C100" t="s">
        <v>32</v>
      </c>
      <c r="D100">
        <v>2015</v>
      </c>
      <c r="E100" s="8">
        <v>102.49250000000001</v>
      </c>
      <c r="F100" s="8">
        <v>98.276875000000004</v>
      </c>
      <c r="G100" s="8">
        <v>4.2156250000000002</v>
      </c>
    </row>
    <row r="101" spans="2:7" x14ac:dyDescent="0.2">
      <c r="B101" t="s">
        <v>118</v>
      </c>
      <c r="C101" t="s">
        <v>104</v>
      </c>
      <c r="D101">
        <v>2014</v>
      </c>
      <c r="E101" s="8">
        <v>101.49250000000001</v>
      </c>
      <c r="F101" s="8">
        <v>97.09</v>
      </c>
      <c r="G101" s="8">
        <v>4.4024999999999599</v>
      </c>
    </row>
    <row r="102" spans="2:7" x14ac:dyDescent="0.2">
      <c r="B102" t="s">
        <v>78</v>
      </c>
      <c r="C102" t="s">
        <v>79</v>
      </c>
      <c r="D102">
        <v>2019</v>
      </c>
      <c r="E102" s="8">
        <v>107.9825</v>
      </c>
      <c r="F102" s="8">
        <v>103.542916666667</v>
      </c>
      <c r="G102" s="8">
        <v>4.4395833333333199</v>
      </c>
    </row>
    <row r="103" spans="2:7" x14ac:dyDescent="0.2">
      <c r="B103" t="s">
        <v>27</v>
      </c>
      <c r="C103" t="s">
        <v>28</v>
      </c>
      <c r="D103">
        <v>2017</v>
      </c>
      <c r="E103" s="8">
        <v>95.877499999999998</v>
      </c>
      <c r="F103" s="8">
        <v>91.315833333333302</v>
      </c>
      <c r="G103" s="8">
        <v>4.5616666666666497</v>
      </c>
    </row>
    <row r="104" spans="2:7" x14ac:dyDescent="0.2">
      <c r="B104" t="s">
        <v>114</v>
      </c>
      <c r="C104" t="s">
        <v>38</v>
      </c>
      <c r="D104">
        <v>2019</v>
      </c>
      <c r="E104" s="8">
        <v>108.1425</v>
      </c>
      <c r="F104" s="8">
        <v>103.542916666667</v>
      </c>
      <c r="G104" s="8">
        <v>4.5995833333333396</v>
      </c>
    </row>
    <row r="105" spans="2:7" x14ac:dyDescent="0.2">
      <c r="B105" t="s">
        <v>25</v>
      </c>
      <c r="C105" t="s">
        <v>26</v>
      </c>
      <c r="D105">
        <v>2018</v>
      </c>
      <c r="E105" s="8">
        <v>107.53749999999999</v>
      </c>
      <c r="F105" s="8">
        <v>102.913333333333</v>
      </c>
      <c r="G105" s="8">
        <v>4.6241666666666497</v>
      </c>
    </row>
    <row r="106" spans="2:7" x14ac:dyDescent="0.2">
      <c r="B106" t="s">
        <v>88</v>
      </c>
      <c r="C106" t="s">
        <v>46</v>
      </c>
      <c r="D106">
        <v>2017</v>
      </c>
      <c r="E106" s="8">
        <v>95.957499999999996</v>
      </c>
      <c r="F106" s="8">
        <v>91.315833333333302</v>
      </c>
      <c r="G106" s="8">
        <v>4.6416666666666497</v>
      </c>
    </row>
    <row r="107" spans="2:7" x14ac:dyDescent="0.2">
      <c r="B107" t="s">
        <v>88</v>
      </c>
      <c r="C107" t="s">
        <v>46</v>
      </c>
      <c r="D107">
        <v>2013</v>
      </c>
      <c r="E107" s="8">
        <v>106.05249999999999</v>
      </c>
      <c r="F107" s="8">
        <v>101.194583333333</v>
      </c>
      <c r="G107" s="8">
        <v>4.8579166666666698</v>
      </c>
    </row>
    <row r="108" spans="2:7" x14ac:dyDescent="0.2">
      <c r="B108" t="s">
        <v>31</v>
      </c>
      <c r="C108" t="s">
        <v>32</v>
      </c>
      <c r="D108">
        <v>2019</v>
      </c>
      <c r="E108" s="8">
        <v>108.44750000000001</v>
      </c>
      <c r="F108" s="8">
        <v>103.542916666667</v>
      </c>
      <c r="G108" s="8">
        <v>4.9045833333333198</v>
      </c>
    </row>
    <row r="109" spans="2:7" x14ac:dyDescent="0.2">
      <c r="B109" t="s">
        <v>119</v>
      </c>
      <c r="C109" t="s">
        <v>34</v>
      </c>
      <c r="D109">
        <v>2017</v>
      </c>
      <c r="E109" s="8">
        <v>96.527500000000003</v>
      </c>
      <c r="F109" s="8">
        <v>91.315833333333302</v>
      </c>
      <c r="G109" s="8">
        <v>5.2116666666666598</v>
      </c>
    </row>
    <row r="110" spans="2:7" x14ac:dyDescent="0.2">
      <c r="B110" t="s">
        <v>120</v>
      </c>
      <c r="C110" t="s">
        <v>46</v>
      </c>
      <c r="D110">
        <v>2012</v>
      </c>
      <c r="E110" s="8">
        <v>102.7775</v>
      </c>
      <c r="F110" s="8">
        <v>97.267708333333303</v>
      </c>
      <c r="G110" s="8">
        <v>5.5097916666666897</v>
      </c>
    </row>
    <row r="111" spans="2:7" x14ac:dyDescent="0.2">
      <c r="B111" t="s">
        <v>121</v>
      </c>
      <c r="C111" t="s">
        <v>104</v>
      </c>
      <c r="D111">
        <v>2012</v>
      </c>
      <c r="E111" s="8">
        <v>103.21</v>
      </c>
      <c r="F111" s="8">
        <v>97.267708333333303</v>
      </c>
      <c r="G111" s="8">
        <v>5.9422916666666996</v>
      </c>
    </row>
    <row r="112" spans="2:7" x14ac:dyDescent="0.2">
      <c r="B112" t="s">
        <v>33</v>
      </c>
      <c r="C112" t="s">
        <v>34</v>
      </c>
      <c r="D112">
        <v>2021</v>
      </c>
      <c r="E112" s="8">
        <v>122.1425</v>
      </c>
      <c r="F112" s="8">
        <v>115.9825</v>
      </c>
      <c r="G112" s="8">
        <v>6.1599999999999797</v>
      </c>
    </row>
    <row r="113" spans="2:7" x14ac:dyDescent="0.2">
      <c r="B113" t="s">
        <v>33</v>
      </c>
      <c r="C113" t="s">
        <v>34</v>
      </c>
      <c r="D113">
        <v>2018</v>
      </c>
      <c r="E113" s="8">
        <v>109.285</v>
      </c>
      <c r="F113" s="8">
        <v>102.913333333333</v>
      </c>
      <c r="G113" s="8">
        <v>6.3716666666666697</v>
      </c>
    </row>
    <row r="114" spans="2:7" x14ac:dyDescent="0.2">
      <c r="B114" t="s">
        <v>122</v>
      </c>
      <c r="C114" t="s">
        <v>26</v>
      </c>
      <c r="D114">
        <v>2014</v>
      </c>
      <c r="E114" s="8">
        <v>103.5775</v>
      </c>
      <c r="F114" s="8">
        <v>97.09</v>
      </c>
      <c r="G114" s="8">
        <v>6.4874999999999803</v>
      </c>
    </row>
    <row r="115" spans="2:7" x14ac:dyDescent="0.2">
      <c r="B115" t="s">
        <v>71</v>
      </c>
      <c r="C115" t="s">
        <v>72</v>
      </c>
      <c r="D115">
        <v>2015</v>
      </c>
      <c r="E115" s="8">
        <v>105.07250000000001</v>
      </c>
      <c r="F115" s="8">
        <v>98.276875000000004</v>
      </c>
      <c r="G115" s="8">
        <v>6.7956250000000002</v>
      </c>
    </row>
    <row r="116" spans="2:7" x14ac:dyDescent="0.2">
      <c r="B116" t="s">
        <v>33</v>
      </c>
      <c r="C116" t="s">
        <v>34</v>
      </c>
      <c r="D116">
        <v>2022</v>
      </c>
      <c r="E116" s="8">
        <v>118.22750000000001</v>
      </c>
      <c r="F116" s="8">
        <v>111.333958333333</v>
      </c>
      <c r="G116" s="8">
        <v>6.8935416666666498</v>
      </c>
    </row>
    <row r="117" spans="2:7" x14ac:dyDescent="0.2">
      <c r="B117" t="s">
        <v>87</v>
      </c>
      <c r="C117" t="s">
        <v>32</v>
      </c>
      <c r="D117">
        <v>2016</v>
      </c>
      <c r="E117" s="8">
        <v>105.6925</v>
      </c>
      <c r="F117" s="8">
        <v>98.438333333333304</v>
      </c>
      <c r="G117" s="8">
        <v>7.2541666666666798</v>
      </c>
    </row>
    <row r="118" spans="2:7" x14ac:dyDescent="0.2">
      <c r="B118" t="s">
        <v>123</v>
      </c>
      <c r="C118" t="s">
        <v>34</v>
      </c>
      <c r="D118">
        <v>2014</v>
      </c>
      <c r="E118" s="8">
        <v>104.9525</v>
      </c>
      <c r="F118" s="8">
        <v>97.09</v>
      </c>
      <c r="G118" s="8">
        <v>7.8624999999999998</v>
      </c>
    </row>
    <row r="119" spans="2:7" x14ac:dyDescent="0.2">
      <c r="B119" t="s">
        <v>71</v>
      </c>
      <c r="C119" t="s">
        <v>72</v>
      </c>
      <c r="D119">
        <v>2017</v>
      </c>
      <c r="E119" s="8">
        <v>99.227500000000006</v>
      </c>
      <c r="F119" s="8">
        <v>91.315833333333302</v>
      </c>
      <c r="G119" s="8">
        <v>7.9116666666666804</v>
      </c>
    </row>
    <row r="120" spans="2:7" x14ac:dyDescent="0.2">
      <c r="B120" t="s">
        <v>31</v>
      </c>
      <c r="C120" t="s">
        <v>32</v>
      </c>
      <c r="D120">
        <v>2022</v>
      </c>
      <c r="E120" s="8">
        <v>119.42749999999999</v>
      </c>
      <c r="F120" s="8">
        <v>111.333958333333</v>
      </c>
      <c r="G120" s="8">
        <v>8.0935416666666509</v>
      </c>
    </row>
    <row r="121" spans="2:7" x14ac:dyDescent="0.2">
      <c r="B121" t="s">
        <v>23</v>
      </c>
      <c r="C121" t="s">
        <v>24</v>
      </c>
      <c r="D121">
        <v>2023</v>
      </c>
      <c r="E121" s="8">
        <v>120.53749999999999</v>
      </c>
      <c r="F121" s="8">
        <v>112.387916666667</v>
      </c>
      <c r="G121" s="8">
        <v>8.1495833333333305</v>
      </c>
    </row>
    <row r="122" spans="2:7" x14ac:dyDescent="0.2">
      <c r="B122" t="s">
        <v>100</v>
      </c>
      <c r="C122" t="s">
        <v>30</v>
      </c>
      <c r="D122">
        <v>2018</v>
      </c>
      <c r="E122" s="8">
        <v>111.25</v>
      </c>
      <c r="F122" s="8">
        <v>102.913333333333</v>
      </c>
      <c r="G122" s="8">
        <v>8.3366666666666607</v>
      </c>
    </row>
    <row r="123" spans="2:7" x14ac:dyDescent="0.2">
      <c r="B123" t="s">
        <v>124</v>
      </c>
      <c r="C123" t="s">
        <v>125</v>
      </c>
      <c r="D123">
        <v>2013</v>
      </c>
      <c r="E123" s="8">
        <v>110.57</v>
      </c>
      <c r="F123" s="8">
        <v>101.194583333333</v>
      </c>
      <c r="G123" s="8">
        <v>9.3754166666666698</v>
      </c>
    </row>
    <row r="124" spans="2:7" x14ac:dyDescent="0.2">
      <c r="B124" t="s">
        <v>29</v>
      </c>
      <c r="C124" t="s">
        <v>30</v>
      </c>
      <c r="D124">
        <v>2023</v>
      </c>
      <c r="E124" s="8">
        <v>121.9075</v>
      </c>
      <c r="F124" s="8">
        <v>112.387916666667</v>
      </c>
      <c r="G124" s="8">
        <v>9.5195833333333297</v>
      </c>
    </row>
    <row r="125" spans="2:7" x14ac:dyDescent="0.2">
      <c r="B125" t="s">
        <v>39</v>
      </c>
      <c r="C125" t="s">
        <v>110</v>
      </c>
      <c r="D125">
        <v>2021</v>
      </c>
      <c r="E125" s="8">
        <v>126.35250000000001</v>
      </c>
      <c r="F125" s="8">
        <v>115.9825</v>
      </c>
      <c r="G125" s="8">
        <v>10.37</v>
      </c>
    </row>
    <row r="126" spans="2:7" x14ac:dyDescent="0.2">
      <c r="B126" t="s">
        <v>39</v>
      </c>
      <c r="C126" t="s">
        <v>40</v>
      </c>
      <c r="D126">
        <v>2012</v>
      </c>
      <c r="E126" s="8">
        <v>107.78</v>
      </c>
      <c r="F126" s="8">
        <v>97.267708333333303</v>
      </c>
      <c r="G126" s="8">
        <v>10.5122916666667</v>
      </c>
    </row>
    <row r="127" spans="2:7" x14ac:dyDescent="0.2">
      <c r="B127" t="s">
        <v>39</v>
      </c>
      <c r="C127" t="s">
        <v>40</v>
      </c>
      <c r="D127">
        <v>2014</v>
      </c>
      <c r="E127" s="8">
        <v>107.72499999999999</v>
      </c>
      <c r="F127" s="8">
        <v>97.09</v>
      </c>
      <c r="G127" s="8">
        <v>10.635</v>
      </c>
    </row>
    <row r="128" spans="2:7" x14ac:dyDescent="0.2">
      <c r="B128" t="s">
        <v>25</v>
      </c>
      <c r="C128" t="s">
        <v>26</v>
      </c>
      <c r="D128">
        <v>2020</v>
      </c>
      <c r="E128" s="8">
        <v>114.6225</v>
      </c>
      <c r="F128" s="8">
        <v>103.685</v>
      </c>
      <c r="G128" s="8">
        <v>10.9375</v>
      </c>
    </row>
    <row r="129" spans="2:7" x14ac:dyDescent="0.2">
      <c r="B129" t="s">
        <v>27</v>
      </c>
      <c r="C129" t="s">
        <v>28</v>
      </c>
      <c r="D129">
        <v>2015</v>
      </c>
      <c r="E129" s="8">
        <v>109.2525</v>
      </c>
      <c r="F129" s="8">
        <v>98.276875000000004</v>
      </c>
      <c r="G129" s="8">
        <v>10.975625000000001</v>
      </c>
    </row>
    <row r="130" spans="2:7" x14ac:dyDescent="0.2">
      <c r="B130" t="s">
        <v>114</v>
      </c>
      <c r="C130" t="s">
        <v>38</v>
      </c>
      <c r="D130">
        <v>2018</v>
      </c>
      <c r="E130" s="8">
        <v>114.0325</v>
      </c>
      <c r="F130" s="8">
        <v>102.913333333333</v>
      </c>
      <c r="G130" s="8">
        <v>11.1191666666667</v>
      </c>
    </row>
    <row r="131" spans="2:7" x14ac:dyDescent="0.2">
      <c r="B131" t="s">
        <v>71</v>
      </c>
      <c r="C131" t="s">
        <v>72</v>
      </c>
      <c r="D131">
        <v>2020</v>
      </c>
      <c r="E131" s="8">
        <v>114.93</v>
      </c>
      <c r="F131" s="8">
        <v>103.685</v>
      </c>
      <c r="G131" s="8">
        <v>11.244999999999999</v>
      </c>
    </row>
    <row r="132" spans="2:7" x14ac:dyDescent="0.2">
      <c r="B132" t="s">
        <v>126</v>
      </c>
      <c r="C132" t="s">
        <v>67</v>
      </c>
      <c r="D132">
        <v>2012</v>
      </c>
      <c r="E132" s="8">
        <v>109.425</v>
      </c>
      <c r="F132" s="8">
        <v>97.267708333333303</v>
      </c>
      <c r="G132" s="8">
        <v>12.157291666666699</v>
      </c>
    </row>
    <row r="133" spans="2:7" x14ac:dyDescent="0.2">
      <c r="B133" t="s">
        <v>71</v>
      </c>
      <c r="C133" t="s">
        <v>72</v>
      </c>
      <c r="D133">
        <v>2012</v>
      </c>
      <c r="E133" s="8">
        <v>109.425</v>
      </c>
      <c r="F133" s="8">
        <v>97.267708333333303</v>
      </c>
      <c r="G133" s="8">
        <v>12.157291666666699</v>
      </c>
    </row>
    <row r="134" spans="2:7" x14ac:dyDescent="0.2">
      <c r="B134" t="s">
        <v>127</v>
      </c>
      <c r="C134" t="s">
        <v>30</v>
      </c>
      <c r="D134">
        <v>2021</v>
      </c>
      <c r="E134" s="8">
        <v>128.41999999999999</v>
      </c>
      <c r="F134" s="8">
        <v>115.9825</v>
      </c>
      <c r="G134" s="8">
        <v>12.4375</v>
      </c>
    </row>
    <row r="135" spans="2:7" x14ac:dyDescent="0.2">
      <c r="B135" t="s">
        <v>25</v>
      </c>
      <c r="C135" t="s">
        <v>26</v>
      </c>
      <c r="D135">
        <v>2019</v>
      </c>
      <c r="E135" s="8">
        <v>116.49250000000001</v>
      </c>
      <c r="F135" s="8">
        <v>103.542916666667</v>
      </c>
      <c r="G135" s="8">
        <v>12.949583333333299</v>
      </c>
    </row>
    <row r="136" spans="2:7" x14ac:dyDescent="0.2">
      <c r="B136" t="s">
        <v>128</v>
      </c>
      <c r="C136" t="s">
        <v>30</v>
      </c>
      <c r="D136">
        <v>2019</v>
      </c>
      <c r="E136" s="8">
        <v>116.58499999999999</v>
      </c>
      <c r="F136" s="8">
        <v>103.542916666667</v>
      </c>
      <c r="G136" s="8">
        <v>13.0420833333333</v>
      </c>
    </row>
    <row r="137" spans="2:7" x14ac:dyDescent="0.2">
      <c r="B137" t="s">
        <v>129</v>
      </c>
      <c r="C137" t="s">
        <v>30</v>
      </c>
      <c r="D137">
        <v>2020</v>
      </c>
      <c r="E137" s="8">
        <v>116.88249999999999</v>
      </c>
      <c r="F137" s="8">
        <v>103.685</v>
      </c>
      <c r="G137" s="8">
        <v>13.1975</v>
      </c>
    </row>
    <row r="138" spans="2:7" x14ac:dyDescent="0.2">
      <c r="B138" t="s">
        <v>71</v>
      </c>
      <c r="C138" t="s">
        <v>72</v>
      </c>
      <c r="D138">
        <v>2016</v>
      </c>
      <c r="E138" s="8">
        <v>112.0425</v>
      </c>
      <c r="F138" s="8">
        <v>98.438333333333304</v>
      </c>
      <c r="G138" s="8">
        <v>13.6041666666667</v>
      </c>
    </row>
    <row r="139" spans="2:7" x14ac:dyDescent="0.2">
      <c r="B139" t="s">
        <v>69</v>
      </c>
      <c r="C139" t="s">
        <v>24</v>
      </c>
      <c r="D139">
        <v>2016</v>
      </c>
      <c r="E139" s="8">
        <v>112.30249999999999</v>
      </c>
      <c r="F139" s="8">
        <v>98.438333333333304</v>
      </c>
      <c r="G139" s="8">
        <v>13.8641666666667</v>
      </c>
    </row>
    <row r="140" spans="2:7" x14ac:dyDescent="0.2">
      <c r="B140" t="s">
        <v>130</v>
      </c>
      <c r="C140" t="s">
        <v>38</v>
      </c>
      <c r="D140">
        <v>2022</v>
      </c>
      <c r="E140" s="8">
        <v>125.5825</v>
      </c>
      <c r="F140" s="8">
        <v>111.333958333333</v>
      </c>
      <c r="G140" s="8">
        <v>14.2485416666666</v>
      </c>
    </row>
    <row r="141" spans="2:7" x14ac:dyDescent="0.2">
      <c r="B141" t="s">
        <v>27</v>
      </c>
      <c r="C141" t="s">
        <v>28</v>
      </c>
      <c r="D141">
        <v>2023</v>
      </c>
      <c r="E141" s="8">
        <v>126.78749999999999</v>
      </c>
      <c r="F141" s="8">
        <v>112.387916666667</v>
      </c>
      <c r="G141" s="8">
        <v>14.3995833333333</v>
      </c>
    </row>
    <row r="142" spans="2:7" x14ac:dyDescent="0.2">
      <c r="B142" t="s">
        <v>25</v>
      </c>
      <c r="C142" t="s">
        <v>26</v>
      </c>
      <c r="D142">
        <v>2023</v>
      </c>
      <c r="E142" s="8">
        <v>127.1575</v>
      </c>
      <c r="F142" s="8">
        <v>112.387916666667</v>
      </c>
      <c r="G142" s="8">
        <v>14.7695833333333</v>
      </c>
    </row>
    <row r="143" spans="2:7" x14ac:dyDescent="0.2">
      <c r="B143" t="s">
        <v>131</v>
      </c>
      <c r="C143" t="s">
        <v>40</v>
      </c>
      <c r="D143">
        <v>2015</v>
      </c>
      <c r="E143" s="8">
        <v>113.1225</v>
      </c>
      <c r="F143" s="8">
        <v>98.276875000000004</v>
      </c>
      <c r="G143" s="8">
        <v>14.845625</v>
      </c>
    </row>
    <row r="144" spans="2:7" x14ac:dyDescent="0.2">
      <c r="B144" t="s">
        <v>31</v>
      </c>
      <c r="C144" t="s">
        <v>32</v>
      </c>
      <c r="D144">
        <v>2021</v>
      </c>
      <c r="E144" s="8">
        <v>131.10749999999999</v>
      </c>
      <c r="F144" s="8">
        <v>115.9825</v>
      </c>
      <c r="G144" s="8">
        <v>15.125</v>
      </c>
    </row>
    <row r="145" spans="2:7" x14ac:dyDescent="0.2">
      <c r="B145" t="s">
        <v>87</v>
      </c>
      <c r="C145" t="s">
        <v>32</v>
      </c>
      <c r="D145">
        <v>2017</v>
      </c>
      <c r="E145" s="8">
        <v>107.3175</v>
      </c>
      <c r="F145" s="8">
        <v>91.315833333333302</v>
      </c>
      <c r="G145" s="8">
        <v>16.001666666666701</v>
      </c>
    </row>
    <row r="146" spans="2:7" x14ac:dyDescent="0.2">
      <c r="B146" t="s">
        <v>132</v>
      </c>
      <c r="C146" t="s">
        <v>42</v>
      </c>
      <c r="D146">
        <v>2021</v>
      </c>
      <c r="E146" s="8">
        <v>132.14250000000001</v>
      </c>
      <c r="F146" s="8">
        <v>115.9825</v>
      </c>
      <c r="G146" s="8">
        <v>16.16</v>
      </c>
    </row>
    <row r="147" spans="2:7" x14ac:dyDescent="0.2">
      <c r="B147" t="s">
        <v>133</v>
      </c>
      <c r="C147" t="s">
        <v>104</v>
      </c>
      <c r="D147">
        <v>2013</v>
      </c>
      <c r="E147" s="8">
        <v>117.4575</v>
      </c>
      <c r="F147" s="8">
        <v>101.194583333333</v>
      </c>
      <c r="G147" s="8">
        <v>16.262916666666701</v>
      </c>
    </row>
    <row r="148" spans="2:7" x14ac:dyDescent="0.2">
      <c r="B148" t="s">
        <v>87</v>
      </c>
      <c r="C148" t="s">
        <v>32</v>
      </c>
      <c r="D148">
        <v>2018</v>
      </c>
      <c r="E148" s="8">
        <v>122.8925</v>
      </c>
      <c r="F148" s="8">
        <v>102.913333333333</v>
      </c>
      <c r="G148" s="8">
        <v>19.9791666666667</v>
      </c>
    </row>
  </sheetData>
  <mergeCells count="1">
    <mergeCell ref="B2:G2"/>
  </mergeCells>
  <conditionalFormatting sqref="G4:G14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2" zoomScale="110" zoomScaleNormal="110" zoomScalePageLayoutView="110" workbookViewId="0">
      <selection activeCell="K22" sqref="K22"/>
    </sheetView>
  </sheetViews>
  <sheetFormatPr baseColWidth="10" defaultRowHeight="16" x14ac:dyDescent="0.2"/>
  <cols>
    <col min="2" max="2" width="27.1640625" customWidth="1"/>
    <col min="11" max="11" width="25.33203125" customWidth="1"/>
    <col min="12" max="12" width="14.33203125" customWidth="1"/>
    <col min="13" max="13" width="13.83203125" customWidth="1"/>
    <col min="14" max="14" width="14" customWidth="1"/>
    <col min="16" max="16" width="0" hidden="1" customWidth="1"/>
  </cols>
  <sheetData>
    <row r="1" spans="1:17" x14ac:dyDescent="0.2">
      <c r="A1" s="35"/>
      <c r="B1" s="35"/>
      <c r="C1" s="35"/>
      <c r="D1" s="35"/>
      <c r="E1" s="35"/>
      <c r="F1" s="35"/>
      <c r="G1" s="35"/>
      <c r="H1" s="35"/>
      <c r="J1" s="35"/>
      <c r="K1" s="35"/>
      <c r="L1" s="35"/>
      <c r="M1" s="35"/>
      <c r="N1" s="35"/>
      <c r="O1" s="35"/>
      <c r="Q1" s="35"/>
    </row>
    <row r="2" spans="1:17" ht="19" x14ac:dyDescent="0.25">
      <c r="A2" s="35"/>
      <c r="B2" s="303" t="s">
        <v>136</v>
      </c>
      <c r="C2" s="304"/>
      <c r="D2" s="304"/>
      <c r="E2" s="304"/>
      <c r="F2" s="304"/>
      <c r="G2" s="305"/>
      <c r="H2" s="35"/>
      <c r="J2" s="35"/>
      <c r="K2" s="303" t="s">
        <v>301</v>
      </c>
      <c r="L2" s="304"/>
      <c r="M2" s="304"/>
      <c r="N2" s="304"/>
      <c r="O2" s="305"/>
      <c r="Q2" s="35"/>
    </row>
    <row r="3" spans="1:17" ht="31" customHeight="1" x14ac:dyDescent="0.2">
      <c r="A3" s="35"/>
      <c r="B3" s="82" t="s">
        <v>62</v>
      </c>
      <c r="C3" s="83" t="s">
        <v>20</v>
      </c>
      <c r="D3" s="83" t="s">
        <v>19</v>
      </c>
      <c r="E3" s="84" t="s">
        <v>137</v>
      </c>
      <c r="F3" s="84" t="s">
        <v>138</v>
      </c>
      <c r="G3" s="85" t="s">
        <v>135</v>
      </c>
      <c r="H3" s="35"/>
      <c r="J3" s="35"/>
      <c r="K3" s="82" t="s">
        <v>62</v>
      </c>
      <c r="L3" s="85" t="s">
        <v>20</v>
      </c>
      <c r="M3" s="97" t="s">
        <v>137</v>
      </c>
      <c r="N3" s="98" t="s">
        <v>138</v>
      </c>
      <c r="O3" s="85" t="s">
        <v>135</v>
      </c>
      <c r="P3" s="90" t="s">
        <v>139</v>
      </c>
      <c r="Q3" s="35"/>
    </row>
    <row r="4" spans="1:17" x14ac:dyDescent="0.2">
      <c r="A4" s="35"/>
      <c r="B4" s="69" t="s">
        <v>83</v>
      </c>
      <c r="C4" s="43" t="s">
        <v>46</v>
      </c>
      <c r="D4" s="43">
        <v>2021</v>
      </c>
      <c r="E4" s="87">
        <v>106.9725</v>
      </c>
      <c r="F4" s="68">
        <v>135.97142857142899</v>
      </c>
      <c r="G4" s="71">
        <v>28.9989285714286</v>
      </c>
      <c r="H4" s="35"/>
      <c r="J4" s="35"/>
      <c r="K4" s="65" t="s">
        <v>25</v>
      </c>
      <c r="L4" s="94" t="s">
        <v>26</v>
      </c>
      <c r="M4" s="67">
        <v>127.1575</v>
      </c>
      <c r="N4" s="67">
        <v>116.608571428571</v>
      </c>
      <c r="O4" s="91">
        <f t="shared" ref="O4:O15" si="0">N4-M4</f>
        <v>-10.548928571429002</v>
      </c>
      <c r="P4" s="8">
        <v>122.23466666666664</v>
      </c>
      <c r="Q4" s="35"/>
    </row>
    <row r="5" spans="1:17" x14ac:dyDescent="0.2">
      <c r="A5" s="35"/>
      <c r="B5" s="78" t="s">
        <v>39</v>
      </c>
      <c r="C5" s="79" t="s">
        <v>40</v>
      </c>
      <c r="D5" s="79">
        <v>2023</v>
      </c>
      <c r="E5" s="88">
        <v>94.584999999999994</v>
      </c>
      <c r="F5" s="71">
        <v>115.177142857143</v>
      </c>
      <c r="G5" s="71">
        <v>20.5921428571428</v>
      </c>
      <c r="H5" s="35"/>
      <c r="J5" s="35"/>
      <c r="K5" s="69" t="s">
        <v>29</v>
      </c>
      <c r="L5" s="95" t="s">
        <v>30</v>
      </c>
      <c r="M5" s="70">
        <v>121.9075</v>
      </c>
      <c r="N5" s="70">
        <v>121.468571428571</v>
      </c>
      <c r="O5" s="92">
        <f t="shared" si="0"/>
        <v>-0.43892857142900255</v>
      </c>
      <c r="P5" s="8">
        <v>121.70266666666666</v>
      </c>
      <c r="Q5" s="35"/>
    </row>
    <row r="6" spans="1:17" x14ac:dyDescent="0.2">
      <c r="A6" s="35"/>
      <c r="B6" s="69" t="s">
        <v>45</v>
      </c>
      <c r="C6" s="43" t="s">
        <v>46</v>
      </c>
      <c r="D6" s="43">
        <v>2022</v>
      </c>
      <c r="E6" s="88">
        <v>107.535</v>
      </c>
      <c r="F6" s="71">
        <v>120.948571428571</v>
      </c>
      <c r="G6" s="71">
        <v>13.4135714285714</v>
      </c>
      <c r="H6" s="35"/>
      <c r="J6" s="35"/>
      <c r="K6" s="99" t="s">
        <v>33</v>
      </c>
      <c r="L6" s="100" t="s">
        <v>34</v>
      </c>
      <c r="M6" s="70">
        <v>116.49250000000001</v>
      </c>
      <c r="N6" s="70">
        <v>127.454285714286</v>
      </c>
      <c r="O6" s="92">
        <f t="shared" si="0"/>
        <v>10.961785714285995</v>
      </c>
      <c r="P6" s="8">
        <v>121.60799999999999</v>
      </c>
      <c r="Q6" s="35"/>
    </row>
    <row r="7" spans="1:17" x14ac:dyDescent="0.2">
      <c r="A7" s="35"/>
      <c r="B7" s="69" t="s">
        <v>71</v>
      </c>
      <c r="C7" s="43" t="s">
        <v>72</v>
      </c>
      <c r="D7" s="43">
        <v>2022</v>
      </c>
      <c r="E7" s="88">
        <v>96.275000000000006</v>
      </c>
      <c r="F7" s="71">
        <v>109.04</v>
      </c>
      <c r="G7" s="71">
        <v>12.765000000000001</v>
      </c>
      <c r="H7" s="35"/>
      <c r="J7" s="35"/>
      <c r="K7" s="99" t="s">
        <v>27</v>
      </c>
      <c r="L7" s="100" t="s">
        <v>28</v>
      </c>
      <c r="M7" s="70">
        <v>126.78749999999999</v>
      </c>
      <c r="N7" s="70">
        <v>112.605714285714</v>
      </c>
      <c r="O7" s="92">
        <f t="shared" si="0"/>
        <v>-14.181785714285994</v>
      </c>
      <c r="P7" s="8">
        <v>120.16933333333333</v>
      </c>
      <c r="Q7" s="35"/>
    </row>
    <row r="8" spans="1:17" x14ac:dyDescent="0.2">
      <c r="A8" s="35"/>
      <c r="B8" s="78" t="s">
        <v>37</v>
      </c>
      <c r="C8" s="79" t="s">
        <v>38</v>
      </c>
      <c r="D8" s="79">
        <v>2023</v>
      </c>
      <c r="E8" s="88">
        <v>100.08750000000001</v>
      </c>
      <c r="F8" s="71">
        <v>112.508571428571</v>
      </c>
      <c r="G8" s="71">
        <v>12.4210714285714</v>
      </c>
      <c r="H8" s="35"/>
      <c r="J8" s="35"/>
      <c r="K8" s="99" t="s">
        <v>23</v>
      </c>
      <c r="L8" s="100" t="s">
        <v>24</v>
      </c>
      <c r="M8" s="70">
        <v>120.53749999999999</v>
      </c>
      <c r="N8" s="70">
        <v>119.297142857143</v>
      </c>
      <c r="O8" s="92">
        <f t="shared" si="0"/>
        <v>-1.2403571428569933</v>
      </c>
      <c r="P8" s="8">
        <v>119.95866666666667</v>
      </c>
      <c r="Q8" s="35"/>
    </row>
    <row r="9" spans="1:17" x14ac:dyDescent="0.2">
      <c r="A9" s="35"/>
      <c r="B9" s="78" t="s">
        <v>33</v>
      </c>
      <c r="C9" s="79" t="s">
        <v>34</v>
      </c>
      <c r="D9" s="79">
        <v>2023</v>
      </c>
      <c r="E9" s="88">
        <v>116.49250000000001</v>
      </c>
      <c r="F9" s="71">
        <v>127.454285714286</v>
      </c>
      <c r="G9" s="71">
        <v>10.9617857142857</v>
      </c>
      <c r="H9" s="35"/>
      <c r="J9" s="35"/>
      <c r="K9" s="99" t="s">
        <v>43</v>
      </c>
      <c r="L9" s="100" t="s">
        <v>44</v>
      </c>
      <c r="M9" s="70">
        <v>111.4675</v>
      </c>
      <c r="N9" s="70">
        <v>115.471428571429</v>
      </c>
      <c r="O9" s="92">
        <f t="shared" si="0"/>
        <v>4.0039285714290003</v>
      </c>
      <c r="P9" s="8">
        <v>113.33599999999997</v>
      </c>
      <c r="Q9" s="35"/>
    </row>
    <row r="10" spans="1:17" x14ac:dyDescent="0.2">
      <c r="A10" s="35"/>
      <c r="B10" s="69" t="s">
        <v>25</v>
      </c>
      <c r="C10" s="43" t="s">
        <v>26</v>
      </c>
      <c r="D10" s="43">
        <v>2021</v>
      </c>
      <c r="E10" s="88">
        <v>103.27</v>
      </c>
      <c r="F10" s="71">
        <v>111.971428571429</v>
      </c>
      <c r="G10" s="71">
        <v>8.7014285714285506</v>
      </c>
      <c r="H10" s="35"/>
      <c r="J10" s="35"/>
      <c r="K10" s="99" t="s">
        <v>35</v>
      </c>
      <c r="L10" s="100" t="s">
        <v>36</v>
      </c>
      <c r="M10" s="70">
        <v>115.2475</v>
      </c>
      <c r="N10" s="70">
        <v>108.597142857143</v>
      </c>
      <c r="O10" s="92">
        <f t="shared" si="0"/>
        <v>-6.6503571428570041</v>
      </c>
      <c r="P10" s="8">
        <v>112.14400000000001</v>
      </c>
      <c r="Q10" s="35"/>
    </row>
    <row r="11" spans="1:17" x14ac:dyDescent="0.2">
      <c r="A11" s="35"/>
      <c r="B11" s="69" t="s">
        <v>115</v>
      </c>
      <c r="C11" s="43" t="s">
        <v>30</v>
      </c>
      <c r="D11" s="43">
        <v>2022</v>
      </c>
      <c r="E11" s="88">
        <v>113</v>
      </c>
      <c r="F11" s="71">
        <v>120.474285714286</v>
      </c>
      <c r="G11" s="71">
        <v>7.4742857142857302</v>
      </c>
      <c r="H11" s="35"/>
      <c r="J11" s="35"/>
      <c r="K11" s="99" t="s">
        <v>31</v>
      </c>
      <c r="L11" s="100" t="s">
        <v>32</v>
      </c>
      <c r="M11" s="70">
        <v>105.935</v>
      </c>
      <c r="N11" s="70">
        <v>106.891428571429</v>
      </c>
      <c r="O11" s="92">
        <f t="shared" si="0"/>
        <v>0.95642857142900084</v>
      </c>
      <c r="P11" s="8">
        <v>106.38133333333332</v>
      </c>
      <c r="Q11" s="35"/>
    </row>
    <row r="12" spans="1:17" x14ac:dyDescent="0.2">
      <c r="A12" s="35"/>
      <c r="B12" s="69" t="s">
        <v>92</v>
      </c>
      <c r="C12" s="43" t="s">
        <v>36</v>
      </c>
      <c r="D12" s="43">
        <v>2022</v>
      </c>
      <c r="E12" s="88">
        <v>106.8</v>
      </c>
      <c r="F12" s="71">
        <v>114.15142857142899</v>
      </c>
      <c r="G12" s="71">
        <v>7.3514285714285803</v>
      </c>
      <c r="H12" s="35"/>
      <c r="J12" s="35"/>
      <c r="K12" s="99" t="s">
        <v>45</v>
      </c>
      <c r="L12" s="100" t="s">
        <v>46</v>
      </c>
      <c r="M12" s="70">
        <v>107.7925</v>
      </c>
      <c r="N12" s="70">
        <v>104.531428571429</v>
      </c>
      <c r="O12" s="92">
        <f t="shared" si="0"/>
        <v>-3.2610714285710003</v>
      </c>
      <c r="P12" s="8">
        <v>106.27066666666668</v>
      </c>
      <c r="Q12" s="35"/>
    </row>
    <row r="13" spans="1:17" x14ac:dyDescent="0.2">
      <c r="A13" s="35"/>
      <c r="B13" s="72" t="s">
        <v>78</v>
      </c>
      <c r="C13" s="73" t="s">
        <v>79</v>
      </c>
      <c r="D13" s="73">
        <v>2021</v>
      </c>
      <c r="E13" s="89">
        <v>118.64749999999999</v>
      </c>
      <c r="F13" s="75">
        <v>124.862857142857</v>
      </c>
      <c r="G13" s="75">
        <v>6.2153571428571297</v>
      </c>
      <c r="H13" s="35"/>
      <c r="J13" s="35"/>
      <c r="K13" s="99" t="s">
        <v>37</v>
      </c>
      <c r="L13" s="100" t="s">
        <v>38</v>
      </c>
      <c r="M13" s="70">
        <v>100.08750000000001</v>
      </c>
      <c r="N13" s="70">
        <v>112.508571428571</v>
      </c>
      <c r="O13" s="92">
        <f t="shared" si="0"/>
        <v>12.421071428570997</v>
      </c>
      <c r="P13" s="8">
        <v>105.88399999999999</v>
      </c>
      <c r="Q13" s="35"/>
    </row>
    <row r="14" spans="1:17" x14ac:dyDescent="0.2">
      <c r="A14" s="35"/>
      <c r="B14" s="35"/>
      <c r="C14" s="35"/>
      <c r="D14" s="35"/>
      <c r="E14" s="86"/>
      <c r="F14" s="86"/>
      <c r="G14" s="86"/>
      <c r="H14" s="35"/>
      <c r="J14" s="35"/>
      <c r="K14" s="99" t="s">
        <v>39</v>
      </c>
      <c r="L14" s="100" t="s">
        <v>40</v>
      </c>
      <c r="M14" s="70">
        <v>94.584999999999994</v>
      </c>
      <c r="N14" s="70">
        <v>115.177142857143</v>
      </c>
      <c r="O14" s="92">
        <f t="shared" si="0"/>
        <v>20.592142857143003</v>
      </c>
      <c r="P14" s="8">
        <v>104.19466666666668</v>
      </c>
      <c r="Q14" s="35"/>
    </row>
    <row r="15" spans="1:17" x14ac:dyDescent="0.2">
      <c r="B15" t="s">
        <v>41</v>
      </c>
      <c r="C15" t="s">
        <v>42</v>
      </c>
      <c r="D15">
        <v>2023</v>
      </c>
      <c r="E15" s="8">
        <v>100.6575</v>
      </c>
      <c r="F15" s="8">
        <v>104.91714285714301</v>
      </c>
      <c r="G15" s="8">
        <v>4.2596428571428504</v>
      </c>
      <c r="J15" s="35"/>
      <c r="K15" s="72" t="s">
        <v>41</v>
      </c>
      <c r="L15" s="96" t="s">
        <v>42</v>
      </c>
      <c r="M15" s="74">
        <v>100.6575</v>
      </c>
      <c r="N15" s="74">
        <v>104.91714285714301</v>
      </c>
      <c r="O15" s="93">
        <f t="shared" si="0"/>
        <v>4.2596428571430067</v>
      </c>
      <c r="P15" s="8">
        <v>102.64533333333334</v>
      </c>
      <c r="Q15" s="35"/>
    </row>
    <row r="16" spans="1:17" x14ac:dyDescent="0.2">
      <c r="B16" t="s">
        <v>43</v>
      </c>
      <c r="C16" t="s">
        <v>44</v>
      </c>
      <c r="D16">
        <v>2023</v>
      </c>
      <c r="E16" s="8">
        <v>111.4675</v>
      </c>
      <c r="F16" s="8">
        <v>115.471428571429</v>
      </c>
      <c r="G16" s="8">
        <v>4.0039285714285899</v>
      </c>
      <c r="J16" s="35"/>
      <c r="K16" s="35"/>
      <c r="L16" s="35"/>
      <c r="M16" s="35"/>
      <c r="N16" s="35"/>
      <c r="O16" s="35"/>
      <c r="P16" s="35"/>
      <c r="Q16" s="35"/>
    </row>
    <row r="17" spans="2:7" x14ac:dyDescent="0.2">
      <c r="B17" t="s">
        <v>27</v>
      </c>
      <c r="C17" t="s">
        <v>28</v>
      </c>
      <c r="D17">
        <v>2021</v>
      </c>
      <c r="E17" s="8">
        <v>90.96</v>
      </c>
      <c r="F17" s="8">
        <v>93.46</v>
      </c>
      <c r="G17" s="8">
        <v>2.5</v>
      </c>
    </row>
    <row r="18" spans="2:7" x14ac:dyDescent="0.2">
      <c r="B18" t="s">
        <v>23</v>
      </c>
      <c r="C18" t="s">
        <v>24</v>
      </c>
      <c r="D18">
        <v>2022</v>
      </c>
      <c r="E18" s="8">
        <v>108.3</v>
      </c>
      <c r="F18" s="8">
        <v>110.54</v>
      </c>
      <c r="G18" s="8">
        <v>2.23999999999999</v>
      </c>
    </row>
    <row r="19" spans="2:7" x14ac:dyDescent="0.2">
      <c r="B19" t="s">
        <v>31</v>
      </c>
      <c r="C19" t="s">
        <v>32</v>
      </c>
      <c r="D19">
        <v>2023</v>
      </c>
      <c r="E19" s="8">
        <v>105.935</v>
      </c>
      <c r="F19" s="8">
        <v>106.891428571429</v>
      </c>
      <c r="G19" s="8">
        <v>0.95642857142857496</v>
      </c>
    </row>
    <row r="20" spans="2:7" x14ac:dyDescent="0.2">
      <c r="B20" t="s">
        <v>70</v>
      </c>
      <c r="C20" t="s">
        <v>38</v>
      </c>
      <c r="D20">
        <v>2021</v>
      </c>
      <c r="E20" s="8">
        <v>98.657499999999999</v>
      </c>
      <c r="F20" s="8">
        <v>98.7</v>
      </c>
      <c r="G20" s="8">
        <v>4.2500000000018197E-2</v>
      </c>
    </row>
    <row r="21" spans="2:7" x14ac:dyDescent="0.2">
      <c r="B21" t="s">
        <v>29</v>
      </c>
      <c r="C21" t="s">
        <v>30</v>
      </c>
      <c r="D21">
        <v>2023</v>
      </c>
      <c r="E21" s="8">
        <v>121.9075</v>
      </c>
      <c r="F21" s="8">
        <v>121.468571428571</v>
      </c>
      <c r="G21" s="8">
        <v>-0.438928571428576</v>
      </c>
    </row>
    <row r="22" spans="2:7" x14ac:dyDescent="0.2">
      <c r="B22" t="s">
        <v>116</v>
      </c>
      <c r="C22" t="s">
        <v>42</v>
      </c>
      <c r="D22">
        <v>2022</v>
      </c>
      <c r="E22" s="8">
        <v>113.715</v>
      </c>
      <c r="F22" s="8">
        <v>113.09142857142901</v>
      </c>
      <c r="G22" s="8">
        <v>-0.62357142857143799</v>
      </c>
    </row>
    <row r="23" spans="2:7" x14ac:dyDescent="0.2">
      <c r="B23" t="s">
        <v>23</v>
      </c>
      <c r="C23" t="s">
        <v>24</v>
      </c>
      <c r="D23">
        <v>2023</v>
      </c>
      <c r="E23" s="8">
        <v>120.53749999999999</v>
      </c>
      <c r="F23" s="8">
        <v>119.297142857143</v>
      </c>
      <c r="G23" s="8">
        <v>-1.2403571428571201</v>
      </c>
    </row>
    <row r="24" spans="2:7" x14ac:dyDescent="0.2">
      <c r="B24" t="s">
        <v>31</v>
      </c>
      <c r="C24" t="s">
        <v>32</v>
      </c>
      <c r="D24">
        <v>2022</v>
      </c>
      <c r="E24" s="8">
        <v>119.42749999999999</v>
      </c>
      <c r="F24" s="8">
        <v>116.711428571429</v>
      </c>
      <c r="G24" s="8">
        <v>-2.71607142857142</v>
      </c>
    </row>
    <row r="25" spans="2:7" x14ac:dyDescent="0.2">
      <c r="B25" t="s">
        <v>33</v>
      </c>
      <c r="C25" t="s">
        <v>34</v>
      </c>
      <c r="D25">
        <v>2022</v>
      </c>
      <c r="E25" s="8">
        <v>118.22750000000001</v>
      </c>
      <c r="F25" s="8">
        <v>114.991428571429</v>
      </c>
      <c r="G25" s="8">
        <v>-3.2360714285714098</v>
      </c>
    </row>
    <row r="26" spans="2:7" x14ac:dyDescent="0.2">
      <c r="B26" t="s">
        <v>45</v>
      </c>
      <c r="C26" t="s">
        <v>46</v>
      </c>
      <c r="D26">
        <v>2023</v>
      </c>
      <c r="E26" s="8">
        <v>107.7925</v>
      </c>
      <c r="F26" s="8">
        <v>104.531428571429</v>
      </c>
      <c r="G26" s="8">
        <v>-3.2610714285714399</v>
      </c>
    </row>
    <row r="27" spans="2:7" x14ac:dyDescent="0.2">
      <c r="B27" t="s">
        <v>78</v>
      </c>
      <c r="C27" t="s">
        <v>79</v>
      </c>
      <c r="D27">
        <v>2022</v>
      </c>
      <c r="E27" s="8">
        <v>106.63249999999999</v>
      </c>
      <c r="F27" s="8">
        <v>102.771428571429</v>
      </c>
      <c r="G27" s="8">
        <v>-3.8610714285714498</v>
      </c>
    </row>
    <row r="28" spans="2:7" x14ac:dyDescent="0.2">
      <c r="B28" t="s">
        <v>35</v>
      </c>
      <c r="C28" t="s">
        <v>36</v>
      </c>
      <c r="D28">
        <v>2023</v>
      </c>
      <c r="E28" s="8">
        <v>115.2475</v>
      </c>
      <c r="F28" s="8">
        <v>108.597142857143</v>
      </c>
      <c r="G28" s="8">
        <v>-6.6503571428571497</v>
      </c>
    </row>
    <row r="29" spans="2:7" x14ac:dyDescent="0.2">
      <c r="B29" t="s">
        <v>25</v>
      </c>
      <c r="C29" t="s">
        <v>26</v>
      </c>
      <c r="D29">
        <v>2022</v>
      </c>
      <c r="E29" s="8">
        <v>112.405</v>
      </c>
      <c r="F29" s="8">
        <v>103.21428571428601</v>
      </c>
      <c r="G29" s="8">
        <v>-9.1907142857143107</v>
      </c>
    </row>
    <row r="30" spans="2:7" x14ac:dyDescent="0.2">
      <c r="B30" t="s">
        <v>25</v>
      </c>
      <c r="C30" t="s">
        <v>26</v>
      </c>
      <c r="D30">
        <v>2023</v>
      </c>
      <c r="E30" s="8">
        <v>127.1575</v>
      </c>
      <c r="F30" s="8">
        <v>116.608571428571</v>
      </c>
      <c r="G30" s="8">
        <v>-10.548928571428499</v>
      </c>
    </row>
    <row r="31" spans="2:7" x14ac:dyDescent="0.2">
      <c r="B31" t="s">
        <v>132</v>
      </c>
      <c r="C31" t="s">
        <v>42</v>
      </c>
      <c r="D31">
        <v>2021</v>
      </c>
      <c r="E31" s="8">
        <v>132.14250000000001</v>
      </c>
      <c r="F31" s="8">
        <v>119.21428571428601</v>
      </c>
      <c r="G31" s="8">
        <v>-12.9282142857142</v>
      </c>
    </row>
    <row r="32" spans="2:7" x14ac:dyDescent="0.2">
      <c r="B32" t="s">
        <v>27</v>
      </c>
      <c r="C32" t="s">
        <v>95</v>
      </c>
      <c r="D32">
        <v>2022</v>
      </c>
      <c r="E32" s="8">
        <v>108.1075</v>
      </c>
      <c r="F32" s="8">
        <v>94.6142857142857</v>
      </c>
      <c r="G32" s="8">
        <v>-13.4932142857143</v>
      </c>
    </row>
    <row r="33" spans="2:7" x14ac:dyDescent="0.2">
      <c r="B33" t="s">
        <v>27</v>
      </c>
      <c r="C33" t="s">
        <v>28</v>
      </c>
      <c r="D33">
        <v>2023</v>
      </c>
      <c r="E33" s="8">
        <v>126.78749999999999</v>
      </c>
      <c r="F33" s="8">
        <v>112.605714285714</v>
      </c>
      <c r="G33" s="8">
        <v>-14.1817857142857</v>
      </c>
    </row>
    <row r="34" spans="2:7" x14ac:dyDescent="0.2">
      <c r="B34" t="s">
        <v>68</v>
      </c>
      <c r="C34" t="s">
        <v>36</v>
      </c>
      <c r="D34">
        <v>2021</v>
      </c>
      <c r="E34" s="8">
        <v>117.67749999999999</v>
      </c>
      <c r="F34" s="8">
        <v>103.14</v>
      </c>
      <c r="G34" s="8">
        <v>-14.5375</v>
      </c>
    </row>
    <row r="35" spans="2:7" x14ac:dyDescent="0.2">
      <c r="B35" t="s">
        <v>33</v>
      </c>
      <c r="C35" t="s">
        <v>34</v>
      </c>
      <c r="D35">
        <v>2021</v>
      </c>
      <c r="E35" s="8">
        <v>122.1425</v>
      </c>
      <c r="F35" s="8">
        <v>106.51142857142899</v>
      </c>
      <c r="G35" s="8">
        <v>-15.631071428571399</v>
      </c>
    </row>
    <row r="36" spans="2:7" x14ac:dyDescent="0.2">
      <c r="B36" t="s">
        <v>71</v>
      </c>
      <c r="C36" t="s">
        <v>72</v>
      </c>
      <c r="D36">
        <v>2021</v>
      </c>
      <c r="E36" s="8">
        <v>115.44</v>
      </c>
      <c r="F36" s="8">
        <v>99.465714285714299</v>
      </c>
      <c r="G36" s="8">
        <v>-15.974285714285701</v>
      </c>
    </row>
    <row r="37" spans="2:7" x14ac:dyDescent="0.2">
      <c r="B37" t="s">
        <v>127</v>
      </c>
      <c r="C37" t="s">
        <v>30</v>
      </c>
      <c r="D37">
        <v>2021</v>
      </c>
      <c r="E37" s="8">
        <v>128.41999999999999</v>
      </c>
      <c r="F37" s="8">
        <v>108.531428571429</v>
      </c>
      <c r="G37" s="8">
        <v>-19.888571428571399</v>
      </c>
    </row>
    <row r="38" spans="2:7" x14ac:dyDescent="0.2">
      <c r="B38" t="s">
        <v>31</v>
      </c>
      <c r="C38" t="s">
        <v>32</v>
      </c>
      <c r="D38">
        <v>2021</v>
      </c>
      <c r="E38" s="8">
        <v>131.10749999999999</v>
      </c>
      <c r="F38" s="8">
        <v>109.25714285714299</v>
      </c>
      <c r="G38" s="8">
        <v>-21.850357142857199</v>
      </c>
    </row>
    <row r="39" spans="2:7" x14ac:dyDescent="0.2">
      <c r="B39" t="s">
        <v>130</v>
      </c>
      <c r="C39" t="s">
        <v>38</v>
      </c>
      <c r="D39">
        <v>2022</v>
      </c>
      <c r="E39" s="8">
        <v>125.5825</v>
      </c>
      <c r="F39" s="8">
        <v>102.265714285714</v>
      </c>
      <c r="G39" s="8">
        <v>-23.3167857142857</v>
      </c>
    </row>
    <row r="40" spans="2:7" x14ac:dyDescent="0.2">
      <c r="B40" t="s">
        <v>39</v>
      </c>
      <c r="C40" t="s">
        <v>110</v>
      </c>
      <c r="D40">
        <v>2021</v>
      </c>
      <c r="E40" s="8">
        <v>126.35250000000001</v>
      </c>
      <c r="F40" s="8">
        <v>99.22</v>
      </c>
      <c r="G40" s="8">
        <v>-27.1325</v>
      </c>
    </row>
  </sheetData>
  <sortState ref="K4:P15">
    <sortCondition descending="1" ref="P3"/>
  </sortState>
  <mergeCells count="2">
    <mergeCell ref="B2:G2"/>
    <mergeCell ref="K2:O2"/>
  </mergeCells>
  <conditionalFormatting sqref="E4:F4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:G4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N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C18" sqref="C18"/>
    </sheetView>
  </sheetViews>
  <sheetFormatPr baseColWidth="10" defaultRowHeight="16" x14ac:dyDescent="0.2"/>
  <cols>
    <col min="1" max="1" width="25.83203125" customWidth="1"/>
    <col min="2" max="2" width="16.6640625" customWidth="1"/>
  </cols>
  <sheetData>
    <row r="1" spans="1:4" x14ac:dyDescent="0.2">
      <c r="A1" t="s">
        <v>48</v>
      </c>
      <c r="B1" t="s">
        <v>20</v>
      </c>
      <c r="C1" t="s">
        <v>19</v>
      </c>
      <c r="D1" t="s">
        <v>140</v>
      </c>
    </row>
    <row r="2" spans="1:4" x14ac:dyDescent="0.2">
      <c r="A2" t="s">
        <v>23</v>
      </c>
      <c r="B2" t="s">
        <v>24</v>
      </c>
      <c r="C2">
        <v>2023</v>
      </c>
      <c r="D2">
        <v>1695.34</v>
      </c>
    </row>
    <row r="3" spans="1:4" x14ac:dyDescent="0.2">
      <c r="A3" t="s">
        <v>25</v>
      </c>
      <c r="B3" t="s">
        <v>26</v>
      </c>
      <c r="C3">
        <v>2023</v>
      </c>
      <c r="D3">
        <v>1715.12</v>
      </c>
    </row>
    <row r="4" spans="1:4" x14ac:dyDescent="0.2">
      <c r="A4" t="s">
        <v>150</v>
      </c>
      <c r="B4" t="s">
        <v>30</v>
      </c>
      <c r="C4">
        <v>2023</v>
      </c>
      <c r="D4">
        <v>1700.8</v>
      </c>
    </row>
    <row r="5" spans="1:4" x14ac:dyDescent="0.2">
      <c r="A5" t="s">
        <v>33</v>
      </c>
      <c r="B5" t="s">
        <v>34</v>
      </c>
      <c r="C5">
        <v>2023</v>
      </c>
      <c r="D5">
        <v>1697.44</v>
      </c>
    </row>
    <row r="6" spans="1:4" x14ac:dyDescent="0.2">
      <c r="A6" t="s">
        <v>27</v>
      </c>
      <c r="B6" t="s">
        <v>28</v>
      </c>
      <c r="C6">
        <v>2023</v>
      </c>
      <c r="D6">
        <v>1641.4</v>
      </c>
    </row>
    <row r="7" spans="1:4" x14ac:dyDescent="0.2">
      <c r="A7" t="s">
        <v>39</v>
      </c>
      <c r="B7" t="s">
        <v>40</v>
      </c>
      <c r="C7">
        <v>2023</v>
      </c>
      <c r="D7">
        <v>1662.5</v>
      </c>
    </row>
    <row r="8" spans="1:4" x14ac:dyDescent="0.2">
      <c r="A8" t="s">
        <v>41</v>
      </c>
      <c r="B8" t="s">
        <v>42</v>
      </c>
      <c r="C8">
        <v>2023</v>
      </c>
      <c r="D8">
        <v>1710.36</v>
      </c>
    </row>
    <row r="9" spans="1:4" x14ac:dyDescent="0.2">
      <c r="A9" t="s">
        <v>35</v>
      </c>
      <c r="B9" t="s">
        <v>36</v>
      </c>
      <c r="C9">
        <v>2023</v>
      </c>
      <c r="D9">
        <v>1649.98</v>
      </c>
    </row>
    <row r="10" spans="1:4" x14ac:dyDescent="0.2">
      <c r="A10" t="s">
        <v>31</v>
      </c>
      <c r="B10" t="s">
        <v>141</v>
      </c>
      <c r="C10">
        <v>2023</v>
      </c>
      <c r="D10">
        <v>1616.48</v>
      </c>
    </row>
    <row r="11" spans="1:4" x14ac:dyDescent="0.2">
      <c r="A11" t="s">
        <v>43</v>
      </c>
      <c r="B11" t="s">
        <v>44</v>
      </c>
      <c r="C11">
        <v>2023</v>
      </c>
      <c r="D11">
        <v>1650.62</v>
      </c>
    </row>
    <row r="12" spans="1:4" x14ac:dyDescent="0.2">
      <c r="A12" t="s">
        <v>37</v>
      </c>
      <c r="B12" t="s">
        <v>38</v>
      </c>
      <c r="C12">
        <v>2023</v>
      </c>
      <c r="D12">
        <v>1690.34</v>
      </c>
    </row>
    <row r="13" spans="1:4" x14ac:dyDescent="0.2">
      <c r="A13" t="s">
        <v>45</v>
      </c>
      <c r="B13" t="s">
        <v>46</v>
      </c>
      <c r="C13">
        <v>2023</v>
      </c>
      <c r="D13">
        <v>1917.56</v>
      </c>
    </row>
    <row r="14" spans="1:4" x14ac:dyDescent="0.2">
      <c r="A14" s="60" t="s">
        <v>33</v>
      </c>
      <c r="B14" s="60" t="s">
        <v>34</v>
      </c>
      <c r="C14" s="60">
        <v>2022</v>
      </c>
      <c r="D14" s="60">
        <v>1614.82</v>
      </c>
    </row>
    <row r="15" spans="1:4" x14ac:dyDescent="0.2">
      <c r="A15" s="60" t="s">
        <v>130</v>
      </c>
      <c r="B15" s="60" t="s">
        <v>38</v>
      </c>
      <c r="C15" s="60">
        <v>2022</v>
      </c>
      <c r="D15" s="60">
        <v>1661.06</v>
      </c>
    </row>
    <row r="16" spans="1:4" x14ac:dyDescent="0.2">
      <c r="A16" s="60" t="s">
        <v>45</v>
      </c>
      <c r="B16" s="60" t="s">
        <v>46</v>
      </c>
      <c r="C16" s="60">
        <v>2022</v>
      </c>
      <c r="D16" s="60">
        <v>1599.08</v>
      </c>
    </row>
    <row r="17" spans="1:4" x14ac:dyDescent="0.2">
      <c r="A17" s="60" t="s">
        <v>92</v>
      </c>
      <c r="B17" s="60" t="s">
        <v>36</v>
      </c>
      <c r="C17" s="60">
        <v>2022</v>
      </c>
      <c r="D17" s="60">
        <v>1633.38</v>
      </c>
    </row>
    <row r="18" spans="1:4" x14ac:dyDescent="0.2">
      <c r="A18" s="60" t="s">
        <v>23</v>
      </c>
      <c r="B18" s="60" t="s">
        <v>24</v>
      </c>
      <c r="C18" s="60">
        <v>2022</v>
      </c>
      <c r="D18" s="60">
        <v>1602.5</v>
      </c>
    </row>
    <row r="19" spans="1:4" x14ac:dyDescent="0.2">
      <c r="A19" s="60" t="s">
        <v>31</v>
      </c>
      <c r="B19" s="60" t="s">
        <v>141</v>
      </c>
      <c r="C19" s="60">
        <v>2022</v>
      </c>
      <c r="D19" s="60">
        <v>1695.12</v>
      </c>
    </row>
    <row r="20" spans="1:4" x14ac:dyDescent="0.2">
      <c r="A20" s="60" t="s">
        <v>115</v>
      </c>
      <c r="B20" s="60" t="s">
        <v>30</v>
      </c>
      <c r="C20" s="60">
        <v>2022</v>
      </c>
      <c r="D20" s="60">
        <v>1633.5</v>
      </c>
    </row>
    <row r="21" spans="1:4" x14ac:dyDescent="0.2">
      <c r="A21" s="60" t="s">
        <v>116</v>
      </c>
      <c r="B21" s="60" t="s">
        <v>42</v>
      </c>
      <c r="C21" s="60">
        <v>2022</v>
      </c>
      <c r="D21" s="60">
        <v>1551.04</v>
      </c>
    </row>
    <row r="22" spans="1:4" x14ac:dyDescent="0.2">
      <c r="A22" s="60" t="s">
        <v>25</v>
      </c>
      <c r="B22" s="60" t="s">
        <v>26</v>
      </c>
      <c r="C22" s="60">
        <v>2022</v>
      </c>
      <c r="D22" s="60">
        <v>1828.24</v>
      </c>
    </row>
    <row r="23" spans="1:4" x14ac:dyDescent="0.2">
      <c r="A23" s="60" t="s">
        <v>27</v>
      </c>
      <c r="B23" s="60" t="s">
        <v>95</v>
      </c>
      <c r="C23" s="60">
        <v>2022</v>
      </c>
      <c r="D23" s="60">
        <v>1587.8</v>
      </c>
    </row>
    <row r="24" spans="1:4" x14ac:dyDescent="0.2">
      <c r="A24" s="60" t="s">
        <v>78</v>
      </c>
      <c r="B24" s="60" t="s">
        <v>79</v>
      </c>
      <c r="C24" s="60">
        <v>2022</v>
      </c>
      <c r="D24" s="60">
        <v>1775.78</v>
      </c>
    </row>
    <row r="25" spans="1:4" x14ac:dyDescent="0.2">
      <c r="A25" s="60" t="s">
        <v>71</v>
      </c>
      <c r="B25" s="60" t="s">
        <v>72</v>
      </c>
      <c r="C25" s="60">
        <v>2022</v>
      </c>
      <c r="D25" s="60">
        <v>1765.4399999999998</v>
      </c>
    </row>
    <row r="26" spans="1:4" x14ac:dyDescent="0.2">
      <c r="A26" s="45" t="s">
        <v>78</v>
      </c>
      <c r="B26" s="45" t="s">
        <v>79</v>
      </c>
      <c r="C26" s="45">
        <v>2021</v>
      </c>
      <c r="D26" s="45">
        <v>1621.26</v>
      </c>
    </row>
    <row r="27" spans="1:4" x14ac:dyDescent="0.2">
      <c r="A27" s="45" t="s">
        <v>142</v>
      </c>
      <c r="B27" s="45" t="s">
        <v>42</v>
      </c>
      <c r="C27" s="45">
        <v>2021</v>
      </c>
      <c r="D27" s="45">
        <v>1629.6</v>
      </c>
    </row>
    <row r="28" spans="1:4" x14ac:dyDescent="0.2">
      <c r="A28" s="45" t="s">
        <v>31</v>
      </c>
      <c r="B28" s="45" t="s">
        <v>141</v>
      </c>
      <c r="C28" s="45">
        <v>2021</v>
      </c>
      <c r="D28" s="45">
        <v>1588.86</v>
      </c>
    </row>
    <row r="29" spans="1:4" x14ac:dyDescent="0.2">
      <c r="A29" s="45" t="s">
        <v>127</v>
      </c>
      <c r="B29" s="45" t="s">
        <v>30</v>
      </c>
      <c r="C29" s="45">
        <v>2021</v>
      </c>
      <c r="D29" s="45">
        <v>1720.1</v>
      </c>
    </row>
    <row r="30" spans="1:4" x14ac:dyDescent="0.2">
      <c r="A30" s="45" t="s">
        <v>33</v>
      </c>
      <c r="B30" s="45" t="s">
        <v>34</v>
      </c>
      <c r="C30" s="45">
        <v>2021</v>
      </c>
      <c r="D30" s="45">
        <v>1705.52</v>
      </c>
    </row>
    <row r="31" spans="1:4" x14ac:dyDescent="0.2">
      <c r="A31" s="45" t="s">
        <v>25</v>
      </c>
      <c r="B31" s="45" t="s">
        <v>26</v>
      </c>
      <c r="C31" s="45">
        <v>2021</v>
      </c>
      <c r="D31" s="45">
        <v>1560.46</v>
      </c>
    </row>
    <row r="32" spans="1:4" x14ac:dyDescent="0.2">
      <c r="A32" s="45" t="s">
        <v>83</v>
      </c>
      <c r="B32" s="45" t="s">
        <v>46</v>
      </c>
      <c r="C32" s="45">
        <v>2021</v>
      </c>
      <c r="D32" s="45">
        <v>1789.34</v>
      </c>
    </row>
    <row r="33" spans="1:4" x14ac:dyDescent="0.2">
      <c r="A33" s="45" t="s">
        <v>68</v>
      </c>
      <c r="B33" s="45" t="s">
        <v>36</v>
      </c>
      <c r="C33" s="45">
        <v>2021</v>
      </c>
      <c r="D33" s="45">
        <v>1598.44</v>
      </c>
    </row>
    <row r="34" spans="1:4" x14ac:dyDescent="0.2">
      <c r="A34" s="45" t="s">
        <v>39</v>
      </c>
      <c r="B34" s="45" t="s">
        <v>110</v>
      </c>
      <c r="C34" s="45">
        <v>2021</v>
      </c>
      <c r="D34" s="45">
        <v>1849.94</v>
      </c>
    </row>
    <row r="35" spans="1:4" x14ac:dyDescent="0.2">
      <c r="A35" s="45" t="s">
        <v>71</v>
      </c>
      <c r="B35" s="45" t="s">
        <v>72</v>
      </c>
      <c r="C35" s="45">
        <v>2021</v>
      </c>
      <c r="D35" s="45">
        <v>1746.48</v>
      </c>
    </row>
    <row r="36" spans="1:4" x14ac:dyDescent="0.2">
      <c r="A36" s="45" t="s">
        <v>70</v>
      </c>
      <c r="B36" s="45" t="s">
        <v>38</v>
      </c>
      <c r="C36" s="45">
        <v>2021</v>
      </c>
      <c r="D36" s="45">
        <v>1723.9</v>
      </c>
    </row>
    <row r="37" spans="1:4" x14ac:dyDescent="0.2">
      <c r="A37" s="45" t="s">
        <v>27</v>
      </c>
      <c r="B37" s="45" t="s">
        <v>28</v>
      </c>
      <c r="C37" s="45">
        <v>2021</v>
      </c>
      <c r="D37" s="45">
        <v>1772.56</v>
      </c>
    </row>
    <row r="38" spans="1:4" x14ac:dyDescent="0.2">
      <c r="A38" s="101" t="s">
        <v>87</v>
      </c>
      <c r="B38" s="102" t="s">
        <v>141</v>
      </c>
      <c r="C38" s="45">
        <v>2017</v>
      </c>
      <c r="D38" s="103">
        <v>1316.84</v>
      </c>
    </row>
    <row r="39" spans="1:4" x14ac:dyDescent="0.2">
      <c r="A39" s="101" t="s">
        <v>143</v>
      </c>
      <c r="B39" s="102" t="s">
        <v>38</v>
      </c>
      <c r="C39" s="45">
        <v>2017</v>
      </c>
      <c r="D39" s="103">
        <v>1246.3800000000001</v>
      </c>
    </row>
    <row r="40" spans="1:4" x14ac:dyDescent="0.2">
      <c r="A40" s="101" t="s">
        <v>86</v>
      </c>
      <c r="B40" s="102" t="s">
        <v>42</v>
      </c>
      <c r="C40" s="45">
        <v>2017</v>
      </c>
      <c r="D40" s="103">
        <v>1153</v>
      </c>
    </row>
    <row r="41" spans="1:4" x14ac:dyDescent="0.2">
      <c r="A41" s="101" t="s">
        <v>144</v>
      </c>
      <c r="B41" s="102" t="s">
        <v>30</v>
      </c>
      <c r="C41" s="45">
        <v>2017</v>
      </c>
      <c r="D41" s="103">
        <v>1238.58</v>
      </c>
    </row>
    <row r="42" spans="1:4" x14ac:dyDescent="0.2">
      <c r="A42" s="101" t="s">
        <v>119</v>
      </c>
      <c r="B42" s="102" t="s">
        <v>34</v>
      </c>
      <c r="C42" s="45">
        <v>2017</v>
      </c>
      <c r="D42" s="103">
        <v>1345.32</v>
      </c>
    </row>
    <row r="43" spans="1:4" x14ac:dyDescent="0.2">
      <c r="A43" s="101" t="s">
        <v>71</v>
      </c>
      <c r="B43" s="102" t="s">
        <v>72</v>
      </c>
      <c r="C43" s="45">
        <v>2017</v>
      </c>
      <c r="D43" s="103">
        <v>1261.3800000000001</v>
      </c>
    </row>
    <row r="44" spans="1:4" x14ac:dyDescent="0.2">
      <c r="A44" s="101" t="s">
        <v>27</v>
      </c>
      <c r="B44" s="102" t="s">
        <v>28</v>
      </c>
      <c r="C44" s="45">
        <v>2017</v>
      </c>
      <c r="D44" s="103">
        <v>1233</v>
      </c>
    </row>
    <row r="45" spans="1:4" x14ac:dyDescent="0.2">
      <c r="A45" s="101" t="s">
        <v>88</v>
      </c>
      <c r="B45" s="102" t="s">
        <v>46</v>
      </c>
      <c r="C45" s="45">
        <v>2017</v>
      </c>
      <c r="D45" s="103">
        <v>1341.82</v>
      </c>
    </row>
    <row r="46" spans="1:4" x14ac:dyDescent="0.2">
      <c r="A46" s="102" t="s">
        <v>112</v>
      </c>
      <c r="B46" s="102" t="s">
        <v>26</v>
      </c>
      <c r="C46" s="45">
        <v>2017</v>
      </c>
      <c r="D46" s="103">
        <v>1399.98</v>
      </c>
    </row>
    <row r="47" spans="1:4" x14ac:dyDescent="0.2">
      <c r="A47" s="102" t="s">
        <v>68</v>
      </c>
      <c r="B47" s="102" t="s">
        <v>36</v>
      </c>
      <c r="C47" s="45">
        <v>2017</v>
      </c>
      <c r="D47" s="103">
        <v>1373.4</v>
      </c>
    </row>
    <row r="48" spans="1:4" x14ac:dyDescent="0.2">
      <c r="A48" s="102" t="s">
        <v>69</v>
      </c>
      <c r="B48" s="102" t="s">
        <v>24</v>
      </c>
      <c r="C48" s="45">
        <v>2017</v>
      </c>
      <c r="D48" s="103">
        <v>1394.28</v>
      </c>
    </row>
    <row r="49" spans="1:4" x14ac:dyDescent="0.2">
      <c r="A49" s="102" t="s">
        <v>78</v>
      </c>
      <c r="B49" s="102" t="s">
        <v>79</v>
      </c>
      <c r="C49" s="45">
        <v>2017</v>
      </c>
      <c r="D49" s="103">
        <v>1387</v>
      </c>
    </row>
    <row r="50" spans="1:4" x14ac:dyDescent="0.2">
      <c r="A50" s="102" t="s">
        <v>145</v>
      </c>
      <c r="B50" s="102" t="s">
        <v>30</v>
      </c>
      <c r="C50" s="45">
        <v>2020</v>
      </c>
      <c r="D50" s="103">
        <v>1360.9</v>
      </c>
    </row>
    <row r="51" spans="1:4" x14ac:dyDescent="0.2">
      <c r="A51" s="102" t="s">
        <v>107</v>
      </c>
      <c r="B51" s="102" t="s">
        <v>42</v>
      </c>
      <c r="C51" s="45">
        <v>2020</v>
      </c>
      <c r="D51" s="103">
        <v>1386.06</v>
      </c>
    </row>
    <row r="52" spans="1:4" x14ac:dyDescent="0.2">
      <c r="A52" s="102" t="s">
        <v>27</v>
      </c>
      <c r="B52" s="102" t="s">
        <v>28</v>
      </c>
      <c r="C52" s="45">
        <v>2020</v>
      </c>
      <c r="D52" s="103">
        <v>1391.06</v>
      </c>
    </row>
    <row r="53" spans="1:4" x14ac:dyDescent="0.2">
      <c r="A53" s="102" t="s">
        <v>25</v>
      </c>
      <c r="B53" s="102" t="s">
        <v>26</v>
      </c>
      <c r="C53" s="45">
        <v>2020</v>
      </c>
      <c r="D53" s="103">
        <v>1408.32</v>
      </c>
    </row>
    <row r="54" spans="1:4" x14ac:dyDescent="0.2">
      <c r="A54" s="102" t="s">
        <v>71</v>
      </c>
      <c r="B54" s="102" t="s">
        <v>72</v>
      </c>
      <c r="C54" s="45">
        <v>2020</v>
      </c>
      <c r="D54" s="103">
        <v>1461.2</v>
      </c>
    </row>
    <row r="55" spans="1:4" x14ac:dyDescent="0.2">
      <c r="A55" s="102" t="s">
        <v>39</v>
      </c>
      <c r="B55" s="102"/>
      <c r="C55" s="45">
        <v>2020</v>
      </c>
      <c r="D55" s="103">
        <v>1313.7</v>
      </c>
    </row>
    <row r="56" spans="1:4" x14ac:dyDescent="0.2">
      <c r="A56" s="102" t="s">
        <v>68</v>
      </c>
      <c r="B56" s="102" t="s">
        <v>36</v>
      </c>
      <c r="C56" s="45">
        <v>2020</v>
      </c>
      <c r="D56" s="103">
        <v>1246.3599999999999</v>
      </c>
    </row>
    <row r="57" spans="1:4" x14ac:dyDescent="0.2">
      <c r="A57" s="102" t="s">
        <v>33</v>
      </c>
      <c r="B57" s="102" t="s">
        <v>34</v>
      </c>
      <c r="C57" s="45">
        <v>2020</v>
      </c>
      <c r="D57" s="103">
        <v>1506.26</v>
      </c>
    </row>
    <row r="58" spans="1:4" x14ac:dyDescent="0.2">
      <c r="A58" s="102" t="s">
        <v>88</v>
      </c>
      <c r="B58" s="102" t="s">
        <v>46</v>
      </c>
      <c r="C58" s="45">
        <v>2020</v>
      </c>
      <c r="D58" s="103">
        <v>1445.8</v>
      </c>
    </row>
    <row r="59" spans="1:4" x14ac:dyDescent="0.2">
      <c r="A59" s="102" t="s">
        <v>96</v>
      </c>
      <c r="B59" s="102" t="s">
        <v>38</v>
      </c>
      <c r="C59" s="45">
        <v>2020</v>
      </c>
      <c r="D59" s="103">
        <v>1435.24</v>
      </c>
    </row>
    <row r="60" spans="1:4" x14ac:dyDescent="0.2">
      <c r="A60" s="102" t="s">
        <v>78</v>
      </c>
      <c r="B60" s="102" t="s">
        <v>79</v>
      </c>
      <c r="C60" s="45">
        <v>2020</v>
      </c>
      <c r="D60" s="103">
        <v>1429.74</v>
      </c>
    </row>
    <row r="61" spans="1:4" x14ac:dyDescent="0.2">
      <c r="A61" s="102" t="s">
        <v>31</v>
      </c>
      <c r="B61" s="102" t="s">
        <v>141</v>
      </c>
      <c r="C61" s="45">
        <v>2020</v>
      </c>
      <c r="D61" s="103">
        <v>1566.84</v>
      </c>
    </row>
    <row r="62" spans="1:4" x14ac:dyDescent="0.2">
      <c r="A62" s="102" t="s">
        <v>27</v>
      </c>
      <c r="B62" s="102" t="s">
        <v>28</v>
      </c>
      <c r="C62" s="45">
        <v>2019</v>
      </c>
      <c r="D62" s="103">
        <v>1263.24</v>
      </c>
    </row>
    <row r="63" spans="1:4" x14ac:dyDescent="0.2">
      <c r="A63" s="102" t="s">
        <v>68</v>
      </c>
      <c r="B63" s="102" t="s">
        <v>36</v>
      </c>
      <c r="C63" s="45">
        <v>2019</v>
      </c>
      <c r="D63" s="103">
        <v>1331.68</v>
      </c>
    </row>
    <row r="64" spans="1:4" x14ac:dyDescent="0.2">
      <c r="A64" s="102" t="s">
        <v>25</v>
      </c>
      <c r="B64" s="102" t="s">
        <v>26</v>
      </c>
      <c r="C64" s="45">
        <v>2019</v>
      </c>
      <c r="D64" s="103">
        <v>1328.2</v>
      </c>
    </row>
    <row r="65" spans="1:4" x14ac:dyDescent="0.2">
      <c r="A65" s="102" t="s">
        <v>146</v>
      </c>
      <c r="B65" s="102" t="s">
        <v>30</v>
      </c>
      <c r="C65" s="45">
        <v>2019</v>
      </c>
      <c r="D65" s="103">
        <v>1408.34</v>
      </c>
    </row>
    <row r="66" spans="1:4" x14ac:dyDescent="0.2">
      <c r="A66" s="102" t="s">
        <v>31</v>
      </c>
      <c r="B66" s="102" t="s">
        <v>141</v>
      </c>
      <c r="C66" s="45">
        <v>2019</v>
      </c>
      <c r="D66" s="103">
        <v>1428.58</v>
      </c>
    </row>
    <row r="67" spans="1:4" x14ac:dyDescent="0.2">
      <c r="A67" s="102" t="s">
        <v>93</v>
      </c>
      <c r="B67" s="102" t="s">
        <v>72</v>
      </c>
      <c r="C67" s="45">
        <v>2019</v>
      </c>
      <c r="D67" s="103">
        <v>1323.98</v>
      </c>
    </row>
    <row r="68" spans="1:4" x14ac:dyDescent="0.2">
      <c r="A68" s="102" t="s">
        <v>109</v>
      </c>
      <c r="B68" s="102"/>
      <c r="C68" s="45">
        <v>2019</v>
      </c>
      <c r="D68" s="103">
        <v>1492.56</v>
      </c>
    </row>
    <row r="69" spans="1:4" x14ac:dyDescent="0.2">
      <c r="A69" s="101" t="s">
        <v>88</v>
      </c>
      <c r="B69" s="102" t="s">
        <v>46</v>
      </c>
      <c r="C69" s="45">
        <v>2019</v>
      </c>
      <c r="D69" s="103">
        <v>1363.12</v>
      </c>
    </row>
    <row r="70" spans="1:4" x14ac:dyDescent="0.2">
      <c r="A70" s="101" t="s">
        <v>33</v>
      </c>
      <c r="B70" s="102" t="s">
        <v>34</v>
      </c>
      <c r="C70" s="45">
        <v>2019</v>
      </c>
      <c r="D70" s="60">
        <v>1364.36</v>
      </c>
    </row>
    <row r="71" spans="1:4" x14ac:dyDescent="0.2">
      <c r="A71" s="101" t="s">
        <v>78</v>
      </c>
      <c r="B71" s="102" t="s">
        <v>79</v>
      </c>
      <c r="C71" s="45">
        <v>2019</v>
      </c>
      <c r="D71" s="60">
        <v>1454.56</v>
      </c>
    </row>
    <row r="72" spans="1:4" x14ac:dyDescent="0.2">
      <c r="A72" s="101" t="s">
        <v>143</v>
      </c>
      <c r="B72" s="102" t="s">
        <v>38</v>
      </c>
      <c r="C72" s="45">
        <v>2019</v>
      </c>
      <c r="D72" s="60">
        <v>1644.92</v>
      </c>
    </row>
    <row r="73" spans="1:4" x14ac:dyDescent="0.2">
      <c r="A73" s="101" t="s">
        <v>81</v>
      </c>
      <c r="B73" s="102" t="s">
        <v>42</v>
      </c>
      <c r="C73" s="45">
        <v>2019</v>
      </c>
      <c r="D73" s="60">
        <v>1530.22</v>
      </c>
    </row>
    <row r="74" spans="1:4" x14ac:dyDescent="0.2">
      <c r="A74" s="101" t="s">
        <v>88</v>
      </c>
      <c r="B74" s="102" t="s">
        <v>46</v>
      </c>
      <c r="C74" s="45">
        <v>2018</v>
      </c>
      <c r="D74" s="60">
        <v>1336.54</v>
      </c>
    </row>
    <row r="75" spans="1:4" x14ac:dyDescent="0.2">
      <c r="A75" s="101" t="s">
        <v>71</v>
      </c>
      <c r="B75" s="102" t="s">
        <v>72</v>
      </c>
      <c r="C75" s="45">
        <v>2018</v>
      </c>
      <c r="D75" s="60">
        <v>1328.94</v>
      </c>
    </row>
    <row r="76" spans="1:4" x14ac:dyDescent="0.2">
      <c r="A76" s="101" t="s">
        <v>144</v>
      </c>
      <c r="B76" s="102" t="s">
        <v>30</v>
      </c>
      <c r="C76" s="45">
        <v>2018</v>
      </c>
      <c r="D76" s="60">
        <v>1405.78</v>
      </c>
    </row>
    <row r="77" spans="1:4" x14ac:dyDescent="0.2">
      <c r="A77" s="101" t="s">
        <v>143</v>
      </c>
      <c r="B77" s="102" t="s">
        <v>38</v>
      </c>
      <c r="C77" s="45">
        <v>2018</v>
      </c>
      <c r="D77" s="60">
        <v>1366.04</v>
      </c>
    </row>
    <row r="78" spans="1:4" x14ac:dyDescent="0.2">
      <c r="A78" s="101" t="s">
        <v>31</v>
      </c>
      <c r="B78" s="102" t="s">
        <v>141</v>
      </c>
      <c r="C78" s="45">
        <v>2018</v>
      </c>
      <c r="D78" s="60">
        <v>1502.94</v>
      </c>
    </row>
    <row r="79" spans="1:4" x14ac:dyDescent="0.2">
      <c r="A79" s="101" t="s">
        <v>68</v>
      </c>
      <c r="B79" s="102" t="s">
        <v>36</v>
      </c>
      <c r="C79" s="45">
        <v>2018</v>
      </c>
      <c r="D79" s="60">
        <v>1394.18</v>
      </c>
    </row>
    <row r="80" spans="1:4" x14ac:dyDescent="0.2">
      <c r="A80" s="101" t="s">
        <v>33</v>
      </c>
      <c r="B80" s="102" t="s">
        <v>34</v>
      </c>
      <c r="C80" s="45">
        <v>2018</v>
      </c>
      <c r="D80" s="60">
        <v>1433.54</v>
      </c>
    </row>
    <row r="81" spans="1:4" x14ac:dyDescent="0.2">
      <c r="A81" s="101" t="s">
        <v>27</v>
      </c>
      <c r="B81" s="102" t="s">
        <v>28</v>
      </c>
      <c r="C81" s="45">
        <v>2018</v>
      </c>
      <c r="D81" s="60">
        <v>1440.5</v>
      </c>
    </row>
    <row r="82" spans="1:4" x14ac:dyDescent="0.2">
      <c r="A82" s="101" t="s">
        <v>25</v>
      </c>
      <c r="B82" s="102" t="s">
        <v>26</v>
      </c>
      <c r="C82" s="45">
        <v>2018</v>
      </c>
      <c r="D82" s="60">
        <v>1446.02</v>
      </c>
    </row>
    <row r="83" spans="1:4" x14ac:dyDescent="0.2">
      <c r="A83" s="101" t="s">
        <v>69</v>
      </c>
      <c r="B83" s="102" t="s">
        <v>24</v>
      </c>
      <c r="C83" s="45">
        <v>2018</v>
      </c>
      <c r="D83" s="60">
        <v>1364.32</v>
      </c>
    </row>
    <row r="84" spans="1:4" x14ac:dyDescent="0.2">
      <c r="A84" s="101" t="s">
        <v>90</v>
      </c>
      <c r="B84" s="102" t="s">
        <v>42</v>
      </c>
      <c r="C84" s="45">
        <v>2018</v>
      </c>
      <c r="D84" s="60">
        <v>1477.24</v>
      </c>
    </row>
    <row r="85" spans="1:4" x14ac:dyDescent="0.2">
      <c r="A85" s="101" t="s">
        <v>78</v>
      </c>
      <c r="B85" s="102" t="s">
        <v>79</v>
      </c>
      <c r="C85" s="45">
        <v>2018</v>
      </c>
      <c r="D85" s="60">
        <v>1521.02</v>
      </c>
    </row>
    <row r="86" spans="1:4" x14ac:dyDescent="0.2">
      <c r="A86" s="101" t="s">
        <v>69</v>
      </c>
      <c r="B86" s="102" t="s">
        <v>24</v>
      </c>
      <c r="C86" s="45">
        <v>2016</v>
      </c>
      <c r="D86" s="60">
        <v>1471.36</v>
      </c>
    </row>
    <row r="87" spans="1:4" x14ac:dyDescent="0.2">
      <c r="A87" s="101" t="s">
        <v>71</v>
      </c>
      <c r="B87" s="102" t="s">
        <v>72</v>
      </c>
      <c r="C87" s="45">
        <v>2016</v>
      </c>
      <c r="D87" s="60">
        <v>1231.18</v>
      </c>
    </row>
    <row r="88" spans="1:4" x14ac:dyDescent="0.2">
      <c r="A88" s="101" t="s">
        <v>78</v>
      </c>
      <c r="B88" s="102" t="s">
        <v>79</v>
      </c>
      <c r="C88" s="45">
        <v>2016</v>
      </c>
      <c r="D88" s="60">
        <v>1127.8599999999999</v>
      </c>
    </row>
    <row r="89" spans="1:4" x14ac:dyDescent="0.2">
      <c r="A89" s="101" t="s">
        <v>144</v>
      </c>
      <c r="B89" s="102" t="s">
        <v>30</v>
      </c>
      <c r="C89" s="45">
        <v>2016</v>
      </c>
      <c r="D89" s="60">
        <v>1336.74</v>
      </c>
    </row>
    <row r="90" spans="1:4" x14ac:dyDescent="0.2">
      <c r="A90" s="101" t="s">
        <v>68</v>
      </c>
      <c r="B90" s="102" t="s">
        <v>36</v>
      </c>
      <c r="C90" s="45">
        <v>2016</v>
      </c>
      <c r="D90" s="60">
        <v>1329.04</v>
      </c>
    </row>
    <row r="91" spans="1:4" x14ac:dyDescent="0.2">
      <c r="A91" s="101" t="s">
        <v>106</v>
      </c>
      <c r="B91" s="102"/>
      <c r="C91" s="45">
        <v>2016</v>
      </c>
      <c r="D91" s="60">
        <v>1255.8800000000001</v>
      </c>
    </row>
    <row r="92" spans="1:4" x14ac:dyDescent="0.2">
      <c r="A92" s="101" t="s">
        <v>94</v>
      </c>
      <c r="B92" s="102" t="s">
        <v>34</v>
      </c>
      <c r="C92" s="45">
        <v>2016</v>
      </c>
      <c r="D92" s="60">
        <v>1382.32</v>
      </c>
    </row>
    <row r="93" spans="1:4" x14ac:dyDescent="0.2">
      <c r="A93" s="101" t="s">
        <v>87</v>
      </c>
      <c r="B93" s="102" t="s">
        <v>141</v>
      </c>
      <c r="C93" s="45">
        <v>2016</v>
      </c>
      <c r="D93" s="60">
        <v>1319.4</v>
      </c>
    </row>
    <row r="94" spans="1:4" x14ac:dyDescent="0.2">
      <c r="A94" s="101" t="s">
        <v>86</v>
      </c>
      <c r="B94" s="102" t="s">
        <v>42</v>
      </c>
      <c r="C94" s="45">
        <v>2016</v>
      </c>
      <c r="D94" s="60">
        <v>1416.32</v>
      </c>
    </row>
    <row r="95" spans="1:4" x14ac:dyDescent="0.2">
      <c r="A95" s="101" t="s">
        <v>102</v>
      </c>
      <c r="B95" s="102" t="s">
        <v>38</v>
      </c>
      <c r="C95" s="45">
        <v>2016</v>
      </c>
      <c r="D95" s="60">
        <v>1436.66</v>
      </c>
    </row>
    <row r="96" spans="1:4" x14ac:dyDescent="0.2">
      <c r="A96" s="101" t="s">
        <v>27</v>
      </c>
      <c r="B96" s="102" t="s">
        <v>28</v>
      </c>
      <c r="C96" s="45">
        <v>2016</v>
      </c>
      <c r="D96" s="60">
        <v>1389.86</v>
      </c>
    </row>
    <row r="97" spans="1:4" x14ac:dyDescent="0.2">
      <c r="A97" s="101" t="s">
        <v>88</v>
      </c>
      <c r="B97" s="102" t="s">
        <v>46</v>
      </c>
      <c r="C97" s="45">
        <v>2016</v>
      </c>
      <c r="D97" s="60">
        <v>1431.66</v>
      </c>
    </row>
    <row r="98" spans="1:4" x14ac:dyDescent="0.2">
      <c r="A98" s="101" t="s">
        <v>27</v>
      </c>
      <c r="B98" s="102" t="s">
        <v>28</v>
      </c>
      <c r="C98" s="60">
        <v>2015</v>
      </c>
      <c r="D98" s="60">
        <v>1148.2</v>
      </c>
    </row>
    <row r="99" spans="1:4" x14ac:dyDescent="0.2">
      <c r="A99" s="101" t="s">
        <v>77</v>
      </c>
      <c r="B99" s="102"/>
      <c r="C99" s="60">
        <v>2015</v>
      </c>
      <c r="D99" s="60">
        <v>1340.52</v>
      </c>
    </row>
    <row r="100" spans="1:4" x14ac:dyDescent="0.2">
      <c r="A100" s="101" t="s">
        <v>68</v>
      </c>
      <c r="B100" s="102" t="s">
        <v>36</v>
      </c>
      <c r="C100" s="60">
        <v>2015</v>
      </c>
      <c r="D100" s="60">
        <v>1159.2</v>
      </c>
    </row>
    <row r="101" spans="1:4" x14ac:dyDescent="0.2">
      <c r="A101" s="101" t="s">
        <v>103</v>
      </c>
      <c r="B101" s="102"/>
      <c r="C101" s="60">
        <v>2015</v>
      </c>
      <c r="D101" s="60">
        <v>1305.44</v>
      </c>
    </row>
    <row r="102" spans="1:4" x14ac:dyDescent="0.2">
      <c r="A102" s="101" t="s">
        <v>71</v>
      </c>
      <c r="B102" s="102" t="s">
        <v>72</v>
      </c>
      <c r="C102" s="60">
        <v>2015</v>
      </c>
      <c r="D102" s="60">
        <v>1431.2</v>
      </c>
    </row>
    <row r="103" spans="1:4" x14ac:dyDescent="0.2">
      <c r="A103" s="101" t="s">
        <v>33</v>
      </c>
      <c r="B103" s="102" t="s">
        <v>34</v>
      </c>
      <c r="C103" s="60">
        <v>2015</v>
      </c>
      <c r="D103" s="60">
        <v>1373.3</v>
      </c>
    </row>
    <row r="104" spans="1:4" x14ac:dyDescent="0.2">
      <c r="A104" s="101" t="s">
        <v>88</v>
      </c>
      <c r="B104" s="102" t="s">
        <v>46</v>
      </c>
      <c r="C104" s="60">
        <v>2015</v>
      </c>
      <c r="D104" s="60">
        <v>1351.82</v>
      </c>
    </row>
    <row r="105" spans="1:4" x14ac:dyDescent="0.2">
      <c r="A105" s="101" t="s">
        <v>31</v>
      </c>
      <c r="B105" s="102" t="s">
        <v>141</v>
      </c>
      <c r="C105" s="60">
        <v>2015</v>
      </c>
      <c r="D105" s="60">
        <v>1165.8399999999999</v>
      </c>
    </row>
    <row r="106" spans="1:4" x14ac:dyDescent="0.2">
      <c r="A106" s="101" t="s">
        <v>131</v>
      </c>
      <c r="B106" s="102" t="s">
        <v>40</v>
      </c>
      <c r="C106" s="60">
        <v>2015</v>
      </c>
      <c r="D106" s="60">
        <v>1581.34</v>
      </c>
    </row>
    <row r="107" spans="1:4" x14ac:dyDescent="0.2">
      <c r="A107" s="101" t="s">
        <v>73</v>
      </c>
      <c r="B107" s="102"/>
      <c r="C107" s="60">
        <v>2015</v>
      </c>
      <c r="D107" s="60">
        <v>1380.7</v>
      </c>
    </row>
    <row r="108" spans="1:4" x14ac:dyDescent="0.2">
      <c r="A108" s="101" t="s">
        <v>113</v>
      </c>
      <c r="B108" s="102" t="s">
        <v>42</v>
      </c>
      <c r="C108" s="60">
        <v>2015</v>
      </c>
      <c r="D108" s="60">
        <v>1526.7</v>
      </c>
    </row>
    <row r="109" spans="1:4" x14ac:dyDescent="0.2">
      <c r="A109" s="101" t="s">
        <v>147</v>
      </c>
      <c r="B109" s="102" t="s">
        <v>26</v>
      </c>
      <c r="C109" s="60">
        <v>2015</v>
      </c>
      <c r="D109" s="60">
        <v>1475.98</v>
      </c>
    </row>
    <row r="110" spans="1:4" x14ac:dyDescent="0.2">
      <c r="A110" s="101" t="s">
        <v>123</v>
      </c>
      <c r="B110" s="102" t="s">
        <v>34</v>
      </c>
      <c r="C110" s="60">
        <v>2014</v>
      </c>
      <c r="D110" s="60">
        <v>1429.26</v>
      </c>
    </row>
    <row r="111" spans="1:4" x14ac:dyDescent="0.2">
      <c r="A111" s="101" t="s">
        <v>122</v>
      </c>
      <c r="B111" s="102" t="s">
        <v>26</v>
      </c>
      <c r="C111" s="60">
        <v>2014</v>
      </c>
      <c r="D111" s="60">
        <v>1402.88</v>
      </c>
    </row>
    <row r="112" spans="1:4" x14ac:dyDescent="0.2">
      <c r="A112" s="104" t="s">
        <v>118</v>
      </c>
      <c r="B112" s="105" t="s">
        <v>104</v>
      </c>
      <c r="C112" s="60">
        <v>2014</v>
      </c>
      <c r="D112" s="60">
        <v>1307.04</v>
      </c>
    </row>
    <row r="113" spans="1:4" x14ac:dyDescent="0.2">
      <c r="A113" s="101" t="s">
        <v>71</v>
      </c>
      <c r="B113" s="102" t="s">
        <v>72</v>
      </c>
      <c r="C113" s="60">
        <v>2014</v>
      </c>
      <c r="D113" s="60">
        <v>1335.18</v>
      </c>
    </row>
    <row r="114" spans="1:4" x14ac:dyDescent="0.2">
      <c r="A114" s="101" t="s">
        <v>111</v>
      </c>
      <c r="B114" s="102" t="s">
        <v>24</v>
      </c>
      <c r="C114" s="60">
        <v>2014</v>
      </c>
      <c r="D114" s="60">
        <v>1273.8</v>
      </c>
    </row>
    <row r="115" spans="1:4" x14ac:dyDescent="0.2">
      <c r="A115" s="101" t="s">
        <v>88</v>
      </c>
      <c r="B115" s="102" t="s">
        <v>46</v>
      </c>
      <c r="C115" s="60">
        <v>2014</v>
      </c>
      <c r="D115" s="60">
        <v>1449.06</v>
      </c>
    </row>
    <row r="116" spans="1:4" x14ac:dyDescent="0.2">
      <c r="A116" s="101" t="s">
        <v>31</v>
      </c>
      <c r="B116" s="102" t="s">
        <v>141</v>
      </c>
      <c r="C116" s="60">
        <v>2014</v>
      </c>
      <c r="D116" s="60">
        <v>1226.04</v>
      </c>
    </row>
    <row r="117" spans="1:4" x14ac:dyDescent="0.2">
      <c r="A117" s="101" t="s">
        <v>105</v>
      </c>
      <c r="B117" s="102" t="s">
        <v>38</v>
      </c>
      <c r="C117" s="60">
        <v>2014</v>
      </c>
      <c r="D117" s="60">
        <v>1237.8599999999999</v>
      </c>
    </row>
    <row r="118" spans="1:4" x14ac:dyDescent="0.2">
      <c r="A118" s="101" t="s">
        <v>39</v>
      </c>
      <c r="B118" s="102" t="s">
        <v>40</v>
      </c>
      <c r="C118" s="60">
        <v>2014</v>
      </c>
      <c r="D118" s="60">
        <v>1469.92</v>
      </c>
    </row>
    <row r="119" spans="1:4" x14ac:dyDescent="0.2">
      <c r="A119" s="101" t="s">
        <v>68</v>
      </c>
      <c r="B119" s="102" t="s">
        <v>36</v>
      </c>
      <c r="C119" s="60">
        <v>2014</v>
      </c>
      <c r="D119" s="60">
        <v>1456.04</v>
      </c>
    </row>
    <row r="120" spans="1:4" x14ac:dyDescent="0.2">
      <c r="A120" s="101" t="s">
        <v>148</v>
      </c>
      <c r="B120" s="102" t="s">
        <v>30</v>
      </c>
      <c r="C120" s="60">
        <v>2014</v>
      </c>
      <c r="D120" s="60">
        <v>1435.98</v>
      </c>
    </row>
    <row r="121" spans="1:4" x14ac:dyDescent="0.2">
      <c r="A121" s="101" t="s">
        <v>27</v>
      </c>
      <c r="B121" s="102" t="s">
        <v>28</v>
      </c>
      <c r="C121" s="60">
        <v>2014</v>
      </c>
      <c r="D121" s="60">
        <v>1377.76</v>
      </c>
    </row>
    <row r="122" spans="1:4" x14ac:dyDescent="0.2">
      <c r="A122" s="101" t="s">
        <v>87</v>
      </c>
      <c r="B122" s="102" t="s">
        <v>141</v>
      </c>
      <c r="C122" s="60">
        <v>2013</v>
      </c>
      <c r="D122" s="60">
        <v>1343.38</v>
      </c>
    </row>
    <row r="123" spans="1:4" x14ac:dyDescent="0.2">
      <c r="A123" s="101" t="s">
        <v>133</v>
      </c>
      <c r="B123" s="102"/>
      <c r="C123" s="60">
        <v>2013</v>
      </c>
      <c r="D123" s="60">
        <v>1395.8</v>
      </c>
    </row>
    <row r="124" spans="1:4" x14ac:dyDescent="0.2">
      <c r="A124" s="101" t="s">
        <v>124</v>
      </c>
      <c r="B124" s="102"/>
      <c r="C124" s="60">
        <v>2013</v>
      </c>
      <c r="D124" s="60">
        <v>1330.76</v>
      </c>
    </row>
    <row r="125" spans="1:4" x14ac:dyDescent="0.2">
      <c r="A125" s="101" t="s">
        <v>39</v>
      </c>
      <c r="B125" s="102" t="s">
        <v>40</v>
      </c>
      <c r="C125" s="60">
        <v>2013</v>
      </c>
      <c r="D125" s="60">
        <v>1347.4</v>
      </c>
    </row>
    <row r="126" spans="1:4" x14ac:dyDescent="0.2">
      <c r="A126" s="101" t="s">
        <v>117</v>
      </c>
      <c r="B126" s="102"/>
      <c r="C126" s="60">
        <v>2013</v>
      </c>
      <c r="D126" s="60">
        <v>1421.84</v>
      </c>
    </row>
    <row r="127" spans="1:4" x14ac:dyDescent="0.2">
      <c r="A127" s="101" t="s">
        <v>88</v>
      </c>
      <c r="B127" s="102" t="s">
        <v>46</v>
      </c>
      <c r="C127" s="60">
        <v>2013</v>
      </c>
      <c r="D127" s="60">
        <v>1314.68</v>
      </c>
    </row>
    <row r="128" spans="1:4" x14ac:dyDescent="0.2">
      <c r="A128" s="101" t="s">
        <v>89</v>
      </c>
      <c r="B128" s="102" t="s">
        <v>24</v>
      </c>
      <c r="C128" s="60">
        <v>2013</v>
      </c>
      <c r="D128" s="60">
        <v>1369.36</v>
      </c>
    </row>
    <row r="129" spans="1:4" x14ac:dyDescent="0.2">
      <c r="A129" s="101" t="s">
        <v>101</v>
      </c>
      <c r="B129" s="102"/>
      <c r="C129" s="60">
        <v>2013</v>
      </c>
      <c r="D129" s="60">
        <v>1441.78</v>
      </c>
    </row>
    <row r="130" spans="1:4" x14ac:dyDescent="0.2">
      <c r="A130" s="101" t="s">
        <v>82</v>
      </c>
      <c r="B130" s="102" t="s">
        <v>34</v>
      </c>
      <c r="C130" s="60">
        <v>2013</v>
      </c>
      <c r="D130" s="60">
        <v>1407.26</v>
      </c>
    </row>
    <row r="131" spans="1:4" x14ac:dyDescent="0.2">
      <c r="A131" s="101" t="s">
        <v>71</v>
      </c>
      <c r="B131" s="102" t="s">
        <v>72</v>
      </c>
      <c r="C131" s="60">
        <v>2013</v>
      </c>
      <c r="D131" s="60">
        <v>1475.2</v>
      </c>
    </row>
    <row r="132" spans="1:4" x14ac:dyDescent="0.2">
      <c r="A132" s="101" t="s">
        <v>99</v>
      </c>
      <c r="B132" s="102" t="s">
        <v>38</v>
      </c>
      <c r="C132" s="60">
        <v>2013</v>
      </c>
      <c r="D132" s="60">
        <v>1382.42</v>
      </c>
    </row>
    <row r="133" spans="1:4" x14ac:dyDescent="0.2">
      <c r="A133" s="101" t="s">
        <v>66</v>
      </c>
      <c r="B133" s="102" t="s">
        <v>67</v>
      </c>
      <c r="C133" s="60">
        <v>2013</v>
      </c>
      <c r="D133" s="60">
        <v>1475.14</v>
      </c>
    </row>
    <row r="134" spans="1:4" x14ac:dyDescent="0.2">
      <c r="A134" s="101" t="s">
        <v>121</v>
      </c>
      <c r="B134" s="102"/>
      <c r="C134" s="60">
        <v>2012</v>
      </c>
      <c r="D134" s="60">
        <v>1406.88</v>
      </c>
    </row>
    <row r="135" spans="1:4" x14ac:dyDescent="0.2">
      <c r="A135" s="101" t="s">
        <v>149</v>
      </c>
      <c r="B135" s="102" t="s">
        <v>30</v>
      </c>
      <c r="C135" s="60">
        <v>2012</v>
      </c>
      <c r="D135" s="60">
        <v>1311.7</v>
      </c>
    </row>
    <row r="136" spans="1:4" x14ac:dyDescent="0.2">
      <c r="A136" s="101" t="s">
        <v>39</v>
      </c>
      <c r="B136" s="102" t="s">
        <v>40</v>
      </c>
      <c r="C136" s="60">
        <v>2012</v>
      </c>
      <c r="D136" s="60">
        <v>1297.54</v>
      </c>
    </row>
    <row r="137" spans="1:4" x14ac:dyDescent="0.2">
      <c r="A137" s="101" t="s">
        <v>91</v>
      </c>
      <c r="B137" s="102"/>
      <c r="C137" s="60">
        <v>2012</v>
      </c>
      <c r="D137" s="60">
        <v>1288.3399999999999</v>
      </c>
    </row>
    <row r="138" spans="1:4" x14ac:dyDescent="0.2">
      <c r="A138" s="101" t="s">
        <v>120</v>
      </c>
      <c r="B138" s="102"/>
      <c r="C138" s="60">
        <v>2012</v>
      </c>
      <c r="D138" s="60">
        <v>1429.92</v>
      </c>
    </row>
    <row r="139" spans="1:4" x14ac:dyDescent="0.2">
      <c r="A139" s="101" t="s">
        <v>80</v>
      </c>
      <c r="B139" s="102"/>
      <c r="C139" s="60">
        <v>2012</v>
      </c>
      <c r="D139" s="60">
        <v>1133.98</v>
      </c>
    </row>
    <row r="140" spans="1:4" x14ac:dyDescent="0.2">
      <c r="A140" s="101" t="s">
        <v>126</v>
      </c>
      <c r="B140" s="102" t="s">
        <v>67</v>
      </c>
      <c r="C140" s="60">
        <v>2012</v>
      </c>
      <c r="D140" s="60">
        <v>1460.78</v>
      </c>
    </row>
    <row r="141" spans="1:4" x14ac:dyDescent="0.2">
      <c r="A141" s="101" t="s">
        <v>74</v>
      </c>
      <c r="B141" s="102" t="s">
        <v>34</v>
      </c>
      <c r="C141" s="60">
        <v>2012</v>
      </c>
      <c r="D141" s="60">
        <v>1324.58</v>
      </c>
    </row>
    <row r="142" spans="1:4" x14ac:dyDescent="0.2">
      <c r="A142" s="101" t="s">
        <v>71</v>
      </c>
      <c r="B142" s="102" t="s">
        <v>72</v>
      </c>
      <c r="C142" s="60">
        <v>2012</v>
      </c>
      <c r="D142" s="60">
        <v>1430.92</v>
      </c>
    </row>
    <row r="143" spans="1:4" x14ac:dyDescent="0.2">
      <c r="A143" s="101" t="s">
        <v>97</v>
      </c>
      <c r="B143" s="102"/>
      <c r="C143" s="60">
        <v>2012</v>
      </c>
      <c r="D143" s="60">
        <v>1471.12</v>
      </c>
    </row>
    <row r="144" spans="1:4" x14ac:dyDescent="0.2">
      <c r="A144" s="101" t="s">
        <v>99</v>
      </c>
      <c r="B144" s="102" t="s">
        <v>38</v>
      </c>
      <c r="C144" s="60">
        <v>2012</v>
      </c>
      <c r="D144" s="60">
        <v>1427.64</v>
      </c>
    </row>
    <row r="145" spans="1:4" x14ac:dyDescent="0.2">
      <c r="A145" s="101" t="s">
        <v>75</v>
      </c>
      <c r="B145" s="102" t="s">
        <v>76</v>
      </c>
      <c r="C145" s="60">
        <v>2012</v>
      </c>
      <c r="D145" s="60">
        <v>1442.54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zoomScale="110" zoomScaleNormal="110" zoomScalePageLayoutView="110" workbookViewId="0">
      <selection activeCell="Q13" sqref="Q13"/>
    </sheetView>
  </sheetViews>
  <sheetFormatPr baseColWidth="10" defaultRowHeight="16" x14ac:dyDescent="0.2"/>
  <cols>
    <col min="2" max="2" width="23" customWidth="1"/>
    <col min="11" max="11" width="24.6640625" customWidth="1"/>
    <col min="12" max="12" width="13.83203125" customWidth="1"/>
  </cols>
  <sheetData>
    <row r="1" spans="1:17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76"/>
      <c r="Q1" s="45"/>
    </row>
    <row r="2" spans="1:17" ht="19" x14ac:dyDescent="0.25">
      <c r="A2" s="35"/>
      <c r="B2" s="309" t="s">
        <v>152</v>
      </c>
      <c r="C2" s="310"/>
      <c r="D2" s="310"/>
      <c r="E2" s="310"/>
      <c r="F2" s="310"/>
      <c r="G2" s="310"/>
      <c r="H2" s="311"/>
      <c r="I2" s="35"/>
      <c r="J2" s="35"/>
      <c r="K2" s="309" t="s">
        <v>155</v>
      </c>
      <c r="L2" s="310"/>
      <c r="M2" s="310"/>
      <c r="N2" s="310"/>
      <c r="O2" s="311"/>
      <c r="P2" s="112"/>
      <c r="Q2" s="45"/>
    </row>
    <row r="3" spans="1:17" ht="30" x14ac:dyDescent="0.2">
      <c r="A3" s="35"/>
      <c r="B3" s="110" t="s">
        <v>48</v>
      </c>
      <c r="C3" s="63" t="s">
        <v>20</v>
      </c>
      <c r="D3" s="63" t="s">
        <v>19</v>
      </c>
      <c r="E3" s="63" t="s">
        <v>140</v>
      </c>
      <c r="F3" s="63" t="s">
        <v>151</v>
      </c>
      <c r="G3" s="63" t="s">
        <v>153</v>
      </c>
      <c r="H3" s="111" t="s">
        <v>154</v>
      </c>
      <c r="I3" s="35"/>
      <c r="J3" s="35"/>
      <c r="K3" s="110" t="s">
        <v>62</v>
      </c>
      <c r="L3" s="63" t="s">
        <v>20</v>
      </c>
      <c r="M3" s="63" t="s">
        <v>140</v>
      </c>
      <c r="N3" s="63" t="s">
        <v>151</v>
      </c>
      <c r="O3" s="111" t="s">
        <v>154</v>
      </c>
      <c r="P3" s="76"/>
      <c r="Q3" s="45"/>
    </row>
    <row r="4" spans="1:17" x14ac:dyDescent="0.2">
      <c r="A4" s="35"/>
      <c r="B4" s="69" t="s">
        <v>143</v>
      </c>
      <c r="C4" s="43" t="s">
        <v>38</v>
      </c>
      <c r="D4" s="43">
        <v>2019</v>
      </c>
      <c r="E4" s="70">
        <v>1644.92</v>
      </c>
      <c r="F4" s="70">
        <v>117.49428571428599</v>
      </c>
      <c r="G4" s="70">
        <v>100.79619047619001</v>
      </c>
      <c r="H4" s="71">
        <v>16.698095238095199</v>
      </c>
      <c r="I4" s="35"/>
      <c r="J4" s="35"/>
      <c r="K4" s="113" t="s">
        <v>45</v>
      </c>
      <c r="L4" s="114" t="s">
        <v>46</v>
      </c>
      <c r="M4" s="115">
        <v>1917.56</v>
      </c>
      <c r="N4" s="115">
        <v>127.83733333333301</v>
      </c>
      <c r="O4" s="116">
        <v>14.7932222222222</v>
      </c>
      <c r="P4" s="35"/>
    </row>
    <row r="5" spans="1:17" x14ac:dyDescent="0.2">
      <c r="A5" s="35"/>
      <c r="B5" s="69" t="s">
        <v>131</v>
      </c>
      <c r="C5" s="43" t="s">
        <v>40</v>
      </c>
      <c r="D5" s="43">
        <v>2015</v>
      </c>
      <c r="E5" s="70">
        <v>1581.34</v>
      </c>
      <c r="F5" s="70">
        <v>112.952857142857</v>
      </c>
      <c r="G5" s="70">
        <v>96.668095238095205</v>
      </c>
      <c r="H5" s="71">
        <v>16.284761904761901</v>
      </c>
      <c r="I5" s="35"/>
      <c r="J5" s="35"/>
      <c r="K5" s="69" t="s">
        <v>25</v>
      </c>
      <c r="L5" s="43" t="s">
        <v>26</v>
      </c>
      <c r="M5" s="70">
        <v>1715.12</v>
      </c>
      <c r="N5" s="70">
        <v>114.341333333333</v>
      </c>
      <c r="O5" s="71">
        <v>1.2972222222222001</v>
      </c>
      <c r="P5" s="35"/>
    </row>
    <row r="6" spans="1:17" x14ac:dyDescent="0.2">
      <c r="A6" s="35"/>
      <c r="B6" s="106" t="s">
        <v>45</v>
      </c>
      <c r="C6" s="107" t="s">
        <v>46</v>
      </c>
      <c r="D6" s="107">
        <v>2023</v>
      </c>
      <c r="E6" s="108">
        <v>1917.56</v>
      </c>
      <c r="F6" s="108">
        <v>127.83733333333301</v>
      </c>
      <c r="G6" s="108">
        <v>113.04411111111099</v>
      </c>
      <c r="H6" s="109">
        <v>14.7932222222222</v>
      </c>
      <c r="I6" s="35"/>
      <c r="J6" s="35"/>
      <c r="K6" s="69" t="s">
        <v>41</v>
      </c>
      <c r="L6" s="43" t="s">
        <v>42</v>
      </c>
      <c r="M6" s="70">
        <v>1710.36</v>
      </c>
      <c r="N6" s="70">
        <v>114.024</v>
      </c>
      <c r="O6" s="71">
        <v>0.97988888888886505</v>
      </c>
      <c r="P6" s="35"/>
    </row>
    <row r="7" spans="1:17" x14ac:dyDescent="0.2">
      <c r="A7" s="35"/>
      <c r="B7" s="69" t="s">
        <v>113</v>
      </c>
      <c r="C7" s="43" t="s">
        <v>42</v>
      </c>
      <c r="D7" s="43">
        <v>2015</v>
      </c>
      <c r="E7" s="70">
        <v>1526.7</v>
      </c>
      <c r="F7" s="70">
        <v>109.05</v>
      </c>
      <c r="G7" s="70">
        <v>96.668095238095205</v>
      </c>
      <c r="H7" s="71">
        <v>12.3819047619047</v>
      </c>
      <c r="I7" s="35"/>
      <c r="J7" s="35"/>
      <c r="K7" s="69" t="s">
        <v>150</v>
      </c>
      <c r="L7" s="43" t="s">
        <v>30</v>
      </c>
      <c r="M7" s="70">
        <v>1700.8</v>
      </c>
      <c r="N7" s="70">
        <v>113.386666666667</v>
      </c>
      <c r="O7" s="71">
        <v>0.34255555555554901</v>
      </c>
      <c r="P7" s="35"/>
    </row>
    <row r="8" spans="1:17" x14ac:dyDescent="0.2">
      <c r="A8" s="35"/>
      <c r="B8" s="69" t="s">
        <v>25</v>
      </c>
      <c r="C8" s="43" t="s">
        <v>26</v>
      </c>
      <c r="D8" s="43">
        <v>2022</v>
      </c>
      <c r="E8" s="70">
        <v>1828.24</v>
      </c>
      <c r="F8" s="70">
        <v>121.88266666666701</v>
      </c>
      <c r="G8" s="70">
        <v>110.820888888889</v>
      </c>
      <c r="H8" s="71">
        <v>11.061777777777801</v>
      </c>
      <c r="I8" s="35"/>
      <c r="J8" s="35"/>
      <c r="K8" s="69" t="s">
        <v>33</v>
      </c>
      <c r="L8" s="43" t="s">
        <v>34</v>
      </c>
      <c r="M8" s="70">
        <v>1697.44</v>
      </c>
      <c r="N8" s="70">
        <v>113.16266666666699</v>
      </c>
      <c r="O8" s="71">
        <v>0.11855555555554501</v>
      </c>
      <c r="P8" s="35"/>
    </row>
    <row r="9" spans="1:17" x14ac:dyDescent="0.2">
      <c r="A9" s="35"/>
      <c r="B9" s="69" t="s">
        <v>31</v>
      </c>
      <c r="C9" s="43" t="s">
        <v>141</v>
      </c>
      <c r="D9" s="43">
        <v>2020</v>
      </c>
      <c r="E9" s="70">
        <v>1566.84</v>
      </c>
      <c r="F9" s="70">
        <v>111.91714285714301</v>
      </c>
      <c r="G9" s="70">
        <v>100.901666666667</v>
      </c>
      <c r="H9" s="71">
        <v>11.0154761904762</v>
      </c>
      <c r="I9" s="35"/>
      <c r="J9" s="35"/>
      <c r="K9" s="69" t="s">
        <v>23</v>
      </c>
      <c r="L9" s="43" t="s">
        <v>24</v>
      </c>
      <c r="M9" s="70">
        <v>1695.34</v>
      </c>
      <c r="N9" s="70">
        <v>113.02266666666701</v>
      </c>
      <c r="O9" s="71">
        <v>-2.1444444444455299E-2</v>
      </c>
      <c r="P9" s="35"/>
    </row>
    <row r="10" spans="1:17" x14ac:dyDescent="0.2">
      <c r="A10" s="35"/>
      <c r="B10" s="69" t="s">
        <v>39</v>
      </c>
      <c r="C10" s="43" t="s">
        <v>110</v>
      </c>
      <c r="D10" s="43">
        <v>2021</v>
      </c>
      <c r="E10" s="70">
        <v>1849.94</v>
      </c>
      <c r="F10" s="70">
        <v>123.329333333333</v>
      </c>
      <c r="G10" s="70">
        <v>112.813666666667</v>
      </c>
      <c r="H10" s="71">
        <v>10.5156666666667</v>
      </c>
      <c r="I10" s="35"/>
      <c r="J10" s="35"/>
      <c r="K10" s="69" t="s">
        <v>37</v>
      </c>
      <c r="L10" s="43" t="s">
        <v>38</v>
      </c>
      <c r="M10" s="70">
        <v>1690.34</v>
      </c>
      <c r="N10" s="70">
        <v>112.689333333333</v>
      </c>
      <c r="O10" s="71">
        <v>-0.35477777777779801</v>
      </c>
      <c r="P10" s="35"/>
    </row>
    <row r="11" spans="1:17" x14ac:dyDescent="0.2">
      <c r="A11" s="35"/>
      <c r="B11" s="69" t="s">
        <v>69</v>
      </c>
      <c r="C11" s="43" t="s">
        <v>24</v>
      </c>
      <c r="D11" s="43">
        <v>2016</v>
      </c>
      <c r="E11" s="70">
        <v>1471.36</v>
      </c>
      <c r="F11" s="70">
        <v>105.097142857143</v>
      </c>
      <c r="G11" s="70">
        <v>96.001666666666694</v>
      </c>
      <c r="H11" s="71">
        <v>9.0954761904761892</v>
      </c>
      <c r="I11" s="35"/>
      <c r="J11" s="35"/>
      <c r="K11" s="69" t="s">
        <v>39</v>
      </c>
      <c r="L11" s="43" t="s">
        <v>40</v>
      </c>
      <c r="M11" s="70">
        <v>1662.5</v>
      </c>
      <c r="N11" s="70">
        <v>110.833333333333</v>
      </c>
      <c r="O11" s="71">
        <v>-2.2107777777777899</v>
      </c>
      <c r="P11" s="35"/>
    </row>
    <row r="12" spans="1:17" x14ac:dyDescent="0.2">
      <c r="A12" s="35"/>
      <c r="B12" s="69" t="s">
        <v>147</v>
      </c>
      <c r="C12" s="43" t="s">
        <v>26</v>
      </c>
      <c r="D12" s="43">
        <v>2015</v>
      </c>
      <c r="E12" s="70">
        <v>1475.98</v>
      </c>
      <c r="F12" s="70">
        <v>105.427142857143</v>
      </c>
      <c r="G12" s="70">
        <v>96.668095238095205</v>
      </c>
      <c r="H12" s="71">
        <v>8.7590476190476103</v>
      </c>
      <c r="I12" s="35"/>
      <c r="J12" s="35"/>
      <c r="K12" s="69" t="s">
        <v>43</v>
      </c>
      <c r="L12" s="43" t="s">
        <v>44</v>
      </c>
      <c r="M12" s="70">
        <v>1650.62</v>
      </c>
      <c r="N12" s="70">
        <v>110.041333333333</v>
      </c>
      <c r="O12" s="71">
        <v>-3.0027777777777902</v>
      </c>
      <c r="P12" s="35"/>
    </row>
    <row r="13" spans="1:17" x14ac:dyDescent="0.2">
      <c r="A13" s="35"/>
      <c r="B13" s="72" t="s">
        <v>81</v>
      </c>
      <c r="C13" s="73" t="s">
        <v>42</v>
      </c>
      <c r="D13" s="73">
        <v>2019</v>
      </c>
      <c r="E13" s="74">
        <v>1530.22</v>
      </c>
      <c r="F13" s="74">
        <v>109.301428571429</v>
      </c>
      <c r="G13" s="74">
        <v>100.79619047619001</v>
      </c>
      <c r="H13" s="75">
        <v>8.5052380952380808</v>
      </c>
      <c r="I13" s="35"/>
      <c r="J13" s="35"/>
      <c r="K13" s="69" t="s">
        <v>35</v>
      </c>
      <c r="L13" s="43" t="s">
        <v>36</v>
      </c>
      <c r="M13" s="70">
        <v>1649.98</v>
      </c>
      <c r="N13" s="70">
        <v>109.99866666666701</v>
      </c>
      <c r="O13" s="71">
        <v>-3.0454444444444602</v>
      </c>
      <c r="P13" s="35"/>
    </row>
    <row r="14" spans="1:17" x14ac:dyDescent="0.2">
      <c r="A14" s="35"/>
      <c r="B14" s="76"/>
      <c r="C14" s="76"/>
      <c r="D14" s="76" t="s">
        <v>19</v>
      </c>
      <c r="E14" s="77"/>
      <c r="F14" s="77"/>
      <c r="G14" s="77"/>
      <c r="H14" s="77"/>
      <c r="I14" s="35"/>
      <c r="J14" s="35"/>
      <c r="K14" s="69" t="s">
        <v>27</v>
      </c>
      <c r="L14" s="43" t="s">
        <v>28</v>
      </c>
      <c r="M14" s="70">
        <v>1641.4</v>
      </c>
      <c r="N14" s="70">
        <v>109.426666666667</v>
      </c>
      <c r="O14" s="71">
        <v>-3.6174444444444398</v>
      </c>
      <c r="P14" s="35"/>
    </row>
    <row r="15" spans="1:17" x14ac:dyDescent="0.2">
      <c r="B15" t="s">
        <v>78</v>
      </c>
      <c r="C15" t="s">
        <v>79</v>
      </c>
      <c r="D15">
        <v>2022</v>
      </c>
      <c r="E15" s="8">
        <v>1775.78</v>
      </c>
      <c r="F15" s="8">
        <v>118.38533333333299</v>
      </c>
      <c r="G15" s="8">
        <v>110.820888888889</v>
      </c>
      <c r="H15" s="8">
        <v>7.5644444444444501</v>
      </c>
      <c r="J15" s="35"/>
      <c r="K15" s="72" t="s">
        <v>31</v>
      </c>
      <c r="L15" s="73" t="s">
        <v>141</v>
      </c>
      <c r="M15" s="74">
        <v>1616.48</v>
      </c>
      <c r="N15" s="74">
        <v>107.765333333333</v>
      </c>
      <c r="O15" s="75">
        <v>-5.2787777777777896</v>
      </c>
    </row>
    <row r="16" spans="1:17" x14ac:dyDescent="0.2">
      <c r="B16" t="s">
        <v>39</v>
      </c>
      <c r="C16" t="s">
        <v>40</v>
      </c>
      <c r="D16">
        <v>2014</v>
      </c>
      <c r="E16" s="8">
        <v>1469.92</v>
      </c>
      <c r="F16" s="8">
        <v>104.99428571428599</v>
      </c>
      <c r="G16" s="8">
        <v>97.623928571428607</v>
      </c>
      <c r="H16" s="8">
        <v>7.3703571428571601</v>
      </c>
      <c r="J16" s="35"/>
      <c r="K16" s="35"/>
      <c r="L16" s="35"/>
      <c r="M16" s="35"/>
      <c r="N16" s="35"/>
      <c r="O16" s="35"/>
      <c r="P16" s="35"/>
    </row>
    <row r="17" spans="2:8" x14ac:dyDescent="0.2">
      <c r="B17" t="s">
        <v>78</v>
      </c>
      <c r="C17" t="s">
        <v>79</v>
      </c>
      <c r="D17">
        <v>2018</v>
      </c>
      <c r="E17" s="8">
        <v>1521.02</v>
      </c>
      <c r="F17" s="8">
        <v>108.644285714286</v>
      </c>
      <c r="G17" s="8">
        <v>101.292023809524</v>
      </c>
      <c r="H17" s="8">
        <v>7.35226190476192</v>
      </c>
    </row>
    <row r="18" spans="2:8" x14ac:dyDescent="0.2">
      <c r="B18" t="s">
        <v>97</v>
      </c>
      <c r="D18">
        <v>2012</v>
      </c>
      <c r="E18" s="8">
        <v>1471.12</v>
      </c>
      <c r="F18" s="8">
        <v>105.08</v>
      </c>
      <c r="G18" s="8">
        <v>97.773452380952406</v>
      </c>
      <c r="H18" s="8">
        <v>7.3065476190475902</v>
      </c>
    </row>
    <row r="19" spans="2:8" x14ac:dyDescent="0.2">
      <c r="B19" t="s">
        <v>71</v>
      </c>
      <c r="C19" t="s">
        <v>72</v>
      </c>
      <c r="D19">
        <v>2022</v>
      </c>
      <c r="E19" s="8">
        <v>1765.44</v>
      </c>
      <c r="F19" s="8">
        <v>117.696</v>
      </c>
      <c r="G19" s="8">
        <v>110.820888888889</v>
      </c>
      <c r="H19" s="8">
        <v>6.8751111111111003</v>
      </c>
    </row>
    <row r="20" spans="2:8" x14ac:dyDescent="0.2">
      <c r="B20" t="s">
        <v>33</v>
      </c>
      <c r="C20" t="s">
        <v>34</v>
      </c>
      <c r="D20">
        <v>2020</v>
      </c>
      <c r="E20" s="8">
        <v>1506.26</v>
      </c>
      <c r="F20" s="8">
        <v>107.59</v>
      </c>
      <c r="G20" s="8">
        <v>100.901666666667</v>
      </c>
      <c r="H20" s="8">
        <v>6.6883333333333503</v>
      </c>
    </row>
    <row r="21" spans="2:8" x14ac:dyDescent="0.2">
      <c r="B21" t="s">
        <v>102</v>
      </c>
      <c r="C21" t="s">
        <v>38</v>
      </c>
      <c r="D21">
        <v>2016</v>
      </c>
      <c r="E21" s="8">
        <v>1436.66</v>
      </c>
      <c r="F21" s="8">
        <v>102.618571428571</v>
      </c>
      <c r="G21" s="8">
        <v>96.001666666666694</v>
      </c>
      <c r="H21" s="8">
        <v>6.6169047619047596</v>
      </c>
    </row>
    <row r="22" spans="2:8" x14ac:dyDescent="0.2">
      <c r="B22" t="s">
        <v>112</v>
      </c>
      <c r="C22" t="s">
        <v>26</v>
      </c>
      <c r="D22">
        <v>2017</v>
      </c>
      <c r="E22" s="8">
        <v>1399.98</v>
      </c>
      <c r="F22" s="8">
        <v>99.998571428571395</v>
      </c>
      <c r="G22" s="8">
        <v>93.398690476190495</v>
      </c>
      <c r="H22" s="8">
        <v>6.5998809523809401</v>
      </c>
    </row>
    <row r="23" spans="2:8" x14ac:dyDescent="0.2">
      <c r="B23" t="s">
        <v>126</v>
      </c>
      <c r="C23" t="s">
        <v>67</v>
      </c>
      <c r="D23">
        <v>2012</v>
      </c>
      <c r="E23" s="8">
        <v>1460.78</v>
      </c>
      <c r="F23" s="8">
        <v>104.34142857142901</v>
      </c>
      <c r="G23" s="8">
        <v>97.773452380952406</v>
      </c>
      <c r="H23" s="8">
        <v>6.56797619047616</v>
      </c>
    </row>
    <row r="24" spans="2:8" x14ac:dyDescent="0.2">
      <c r="B24" t="s">
        <v>83</v>
      </c>
      <c r="C24" t="s">
        <v>46</v>
      </c>
      <c r="D24">
        <v>2021</v>
      </c>
      <c r="E24" s="8">
        <v>1789.34</v>
      </c>
      <c r="F24" s="8">
        <v>119.289333333333</v>
      </c>
      <c r="G24" s="8">
        <v>112.813666666667</v>
      </c>
      <c r="H24" s="8">
        <v>6.4756666666666503</v>
      </c>
    </row>
    <row r="25" spans="2:8" x14ac:dyDescent="0.2">
      <c r="B25" t="s">
        <v>68</v>
      </c>
      <c r="C25" t="s">
        <v>36</v>
      </c>
      <c r="D25">
        <v>2014</v>
      </c>
      <c r="E25" s="8">
        <v>1456.04</v>
      </c>
      <c r="F25" s="8">
        <v>104.002857142857</v>
      </c>
      <c r="G25" s="8">
        <v>97.623928571428607</v>
      </c>
      <c r="H25" s="8">
        <v>6.3789285714285704</v>
      </c>
    </row>
    <row r="26" spans="2:8" x14ac:dyDescent="0.2">
      <c r="B26" t="s">
        <v>88</v>
      </c>
      <c r="C26" t="s">
        <v>46</v>
      </c>
      <c r="D26">
        <v>2016</v>
      </c>
      <c r="E26" s="8">
        <v>1431.66</v>
      </c>
      <c r="F26" s="8">
        <v>102.26142857142899</v>
      </c>
      <c r="G26" s="8">
        <v>96.001666666666694</v>
      </c>
      <c r="H26" s="8">
        <v>6.2597619047619197</v>
      </c>
    </row>
    <row r="27" spans="2:8" x14ac:dyDescent="0.2">
      <c r="B27" t="s">
        <v>69</v>
      </c>
      <c r="C27" t="s">
        <v>24</v>
      </c>
      <c r="D27">
        <v>2017</v>
      </c>
      <c r="E27" s="8">
        <v>1394.28</v>
      </c>
      <c r="F27" s="8">
        <v>99.591428571428594</v>
      </c>
      <c r="G27" s="8">
        <v>93.398690476190495</v>
      </c>
      <c r="H27" s="8">
        <v>6.1927380952380799</v>
      </c>
    </row>
    <row r="28" spans="2:8" x14ac:dyDescent="0.2">
      <c r="B28" t="s">
        <v>31</v>
      </c>
      <c r="C28" t="s">
        <v>141</v>
      </c>
      <c r="D28">
        <v>2018</v>
      </c>
      <c r="E28" s="8">
        <v>1502.94</v>
      </c>
      <c r="F28" s="8">
        <v>107.352857142857</v>
      </c>
      <c r="G28" s="8">
        <v>101.292023809524</v>
      </c>
      <c r="H28" s="8">
        <v>6.0608333333333499</v>
      </c>
    </row>
    <row r="29" spans="2:8" x14ac:dyDescent="0.2">
      <c r="B29" t="s">
        <v>71</v>
      </c>
      <c r="C29" t="s">
        <v>72</v>
      </c>
      <c r="D29">
        <v>2013</v>
      </c>
      <c r="E29" s="8">
        <v>1475.2</v>
      </c>
      <c r="F29" s="8">
        <v>105.37142857142901</v>
      </c>
      <c r="G29" s="8">
        <v>99.434642857142904</v>
      </c>
      <c r="H29" s="8">
        <v>5.9367857142857003</v>
      </c>
    </row>
    <row r="30" spans="2:8" x14ac:dyDescent="0.2">
      <c r="B30" t="s">
        <v>66</v>
      </c>
      <c r="C30" t="s">
        <v>67</v>
      </c>
      <c r="D30">
        <v>2013</v>
      </c>
      <c r="E30" s="8">
        <v>1475.14</v>
      </c>
      <c r="F30" s="8">
        <v>105.36714285714299</v>
      </c>
      <c r="G30" s="8">
        <v>99.434642857142904</v>
      </c>
      <c r="H30" s="8">
        <v>5.9324999999999903</v>
      </c>
    </row>
    <row r="31" spans="2:8" x14ac:dyDescent="0.2">
      <c r="B31" t="s">
        <v>88</v>
      </c>
      <c r="C31" t="s">
        <v>46</v>
      </c>
      <c r="D31">
        <v>2014</v>
      </c>
      <c r="E31" s="8">
        <v>1449.06</v>
      </c>
      <c r="F31" s="8">
        <v>103.504285714286</v>
      </c>
      <c r="G31" s="8">
        <v>97.623928571428607</v>
      </c>
      <c r="H31" s="8">
        <v>5.8803571428571502</v>
      </c>
    </row>
    <row r="32" spans="2:8" x14ac:dyDescent="0.2">
      <c r="B32" t="s">
        <v>109</v>
      </c>
      <c r="D32">
        <v>2019</v>
      </c>
      <c r="E32" s="8">
        <v>1492.56</v>
      </c>
      <c r="F32" s="8">
        <v>106.611428571429</v>
      </c>
      <c r="G32" s="8">
        <v>100.79619047619001</v>
      </c>
      <c r="H32" s="8">
        <v>5.8152380952380698</v>
      </c>
    </row>
    <row r="33" spans="2:8" x14ac:dyDescent="0.2">
      <c r="B33" t="s">
        <v>78</v>
      </c>
      <c r="C33" t="s">
        <v>79</v>
      </c>
      <c r="D33">
        <v>2017</v>
      </c>
      <c r="E33" s="8">
        <v>1387</v>
      </c>
      <c r="F33" s="8">
        <v>99.071428571428598</v>
      </c>
      <c r="G33" s="8">
        <v>93.398690476190495</v>
      </c>
      <c r="H33" s="8">
        <v>5.6727380952380901</v>
      </c>
    </row>
    <row r="34" spans="2:8" x14ac:dyDescent="0.2">
      <c r="B34" t="s">
        <v>71</v>
      </c>
      <c r="C34" t="s">
        <v>72</v>
      </c>
      <c r="D34">
        <v>2015</v>
      </c>
      <c r="E34" s="8">
        <v>1431.2</v>
      </c>
      <c r="F34" s="8">
        <v>102.228571428571</v>
      </c>
      <c r="G34" s="8">
        <v>96.668095238095205</v>
      </c>
      <c r="H34" s="8">
        <v>5.5604761904761801</v>
      </c>
    </row>
    <row r="35" spans="2:8" x14ac:dyDescent="0.2">
      <c r="B35" t="s">
        <v>27</v>
      </c>
      <c r="C35" t="s">
        <v>28</v>
      </c>
      <c r="D35">
        <v>2021</v>
      </c>
      <c r="E35" s="8">
        <v>1772.56</v>
      </c>
      <c r="F35" s="8">
        <v>118.170666666667</v>
      </c>
      <c r="G35" s="8">
        <v>112.813666666667</v>
      </c>
      <c r="H35" s="8">
        <v>5.3569999999999904</v>
      </c>
    </row>
    <row r="36" spans="2:8" x14ac:dyDescent="0.2">
      <c r="B36" t="s">
        <v>75</v>
      </c>
      <c r="C36" t="s">
        <v>76</v>
      </c>
      <c r="D36">
        <v>2012</v>
      </c>
      <c r="E36" s="8">
        <v>1442.54</v>
      </c>
      <c r="F36" s="8">
        <v>103.038571428571</v>
      </c>
      <c r="G36" s="8">
        <v>97.773452380952406</v>
      </c>
      <c r="H36" s="8">
        <v>5.2651190476190202</v>
      </c>
    </row>
    <row r="37" spans="2:8" x14ac:dyDescent="0.2">
      <c r="B37" t="s">
        <v>86</v>
      </c>
      <c r="C37" t="s">
        <v>42</v>
      </c>
      <c r="D37">
        <v>2016</v>
      </c>
      <c r="E37" s="8">
        <v>1416.32</v>
      </c>
      <c r="F37" s="8">
        <v>101.165714285714</v>
      </c>
      <c r="G37" s="8">
        <v>96.001666666666694</v>
      </c>
      <c r="H37" s="8">
        <v>5.1640476190476203</v>
      </c>
    </row>
    <row r="38" spans="2:8" x14ac:dyDescent="0.2">
      <c r="B38" t="s">
        <v>148</v>
      </c>
      <c r="C38" t="s">
        <v>30</v>
      </c>
      <c r="D38">
        <v>2014</v>
      </c>
      <c r="E38" s="8">
        <v>1435.98</v>
      </c>
      <c r="F38" s="8">
        <v>102.57</v>
      </c>
      <c r="G38" s="8">
        <v>97.623928571428607</v>
      </c>
      <c r="H38" s="8">
        <v>4.9460714285714404</v>
      </c>
    </row>
    <row r="39" spans="2:8" x14ac:dyDescent="0.2">
      <c r="B39" t="s">
        <v>68</v>
      </c>
      <c r="C39" t="s">
        <v>36</v>
      </c>
      <c r="D39">
        <v>2017</v>
      </c>
      <c r="E39" s="8">
        <v>1373.4</v>
      </c>
      <c r="F39" s="8">
        <v>98.1</v>
      </c>
      <c r="G39" s="8">
        <v>93.398690476190495</v>
      </c>
      <c r="H39" s="8">
        <v>4.7013095238095302</v>
      </c>
    </row>
    <row r="40" spans="2:8" x14ac:dyDescent="0.2">
      <c r="B40" t="s">
        <v>123</v>
      </c>
      <c r="C40" t="s">
        <v>34</v>
      </c>
      <c r="D40">
        <v>2014</v>
      </c>
      <c r="E40" s="8">
        <v>1429.26</v>
      </c>
      <c r="F40" s="8">
        <v>102.09</v>
      </c>
      <c r="G40" s="8">
        <v>97.623928571428607</v>
      </c>
      <c r="H40" s="8">
        <v>4.46607142857144</v>
      </c>
    </row>
    <row r="41" spans="2:8" x14ac:dyDescent="0.2">
      <c r="B41" t="s">
        <v>71</v>
      </c>
      <c r="C41" t="s">
        <v>72</v>
      </c>
      <c r="D41">
        <v>2012</v>
      </c>
      <c r="E41" s="8">
        <v>1430.92</v>
      </c>
      <c r="F41" s="8">
        <v>102.20857142857101</v>
      </c>
      <c r="G41" s="8">
        <v>97.773452380952406</v>
      </c>
      <c r="H41" s="8">
        <v>4.4351190476190299</v>
      </c>
    </row>
    <row r="42" spans="2:8" x14ac:dyDescent="0.2">
      <c r="B42" t="s">
        <v>120</v>
      </c>
      <c r="D42">
        <v>2012</v>
      </c>
      <c r="E42" s="8">
        <v>1429.92</v>
      </c>
      <c r="F42" s="8">
        <v>102.137142857143</v>
      </c>
      <c r="G42" s="8">
        <v>97.773452380952406</v>
      </c>
      <c r="H42" s="8">
        <v>4.3636904761904596</v>
      </c>
    </row>
    <row r="43" spans="2:8" x14ac:dyDescent="0.2">
      <c r="B43" t="s">
        <v>90</v>
      </c>
      <c r="C43" t="s">
        <v>42</v>
      </c>
      <c r="D43">
        <v>2018</v>
      </c>
      <c r="E43" s="8">
        <v>1477.24</v>
      </c>
      <c r="F43" s="8">
        <v>105.517142857143</v>
      </c>
      <c r="G43" s="8">
        <v>101.292023809524</v>
      </c>
      <c r="H43" s="8">
        <v>4.2251190476190601</v>
      </c>
    </row>
    <row r="44" spans="2:8" x14ac:dyDescent="0.2">
      <c r="B44" t="s">
        <v>99</v>
      </c>
      <c r="C44" t="s">
        <v>38</v>
      </c>
      <c r="D44">
        <v>2012</v>
      </c>
      <c r="E44" s="8">
        <v>1427.64</v>
      </c>
      <c r="F44" s="8">
        <v>101.974285714286</v>
      </c>
      <c r="G44" s="8">
        <v>97.773452380952406</v>
      </c>
      <c r="H44" s="8">
        <v>4.2008333333333203</v>
      </c>
    </row>
    <row r="45" spans="2:8" x14ac:dyDescent="0.2">
      <c r="B45" t="s">
        <v>71</v>
      </c>
      <c r="C45" t="s">
        <v>72</v>
      </c>
      <c r="D45">
        <v>2021</v>
      </c>
      <c r="E45" s="8">
        <v>1746.48</v>
      </c>
      <c r="F45" s="8">
        <v>116.432</v>
      </c>
      <c r="G45" s="8">
        <v>112.813666666667</v>
      </c>
      <c r="H45" s="8">
        <v>3.6183333333333301</v>
      </c>
    </row>
    <row r="46" spans="2:8" x14ac:dyDescent="0.2">
      <c r="B46" t="s">
        <v>101</v>
      </c>
      <c r="D46">
        <v>2013</v>
      </c>
      <c r="E46" s="8">
        <v>1441.78</v>
      </c>
      <c r="F46" s="8">
        <v>102.984285714286</v>
      </c>
      <c r="G46" s="8">
        <v>99.434642857142904</v>
      </c>
      <c r="H46" s="8">
        <v>3.5496428571428398</v>
      </c>
    </row>
    <row r="47" spans="2:8" x14ac:dyDescent="0.2">
      <c r="B47" t="s">
        <v>71</v>
      </c>
      <c r="C47" t="s">
        <v>72</v>
      </c>
      <c r="D47">
        <v>2020</v>
      </c>
      <c r="E47" s="8">
        <v>1461.2</v>
      </c>
      <c r="F47" s="8">
        <v>104.37142857142901</v>
      </c>
      <c r="G47" s="8">
        <v>100.901666666667</v>
      </c>
      <c r="H47" s="8">
        <v>3.4697619047619201</v>
      </c>
    </row>
    <row r="48" spans="2:8" x14ac:dyDescent="0.2">
      <c r="B48" t="s">
        <v>27</v>
      </c>
      <c r="C48" t="s">
        <v>28</v>
      </c>
      <c r="D48">
        <v>2016</v>
      </c>
      <c r="E48" s="8">
        <v>1389.86</v>
      </c>
      <c r="F48" s="8">
        <v>99.275714285714301</v>
      </c>
      <c r="G48" s="8">
        <v>96.001666666666694</v>
      </c>
      <c r="H48" s="8">
        <v>3.27404761904761</v>
      </c>
    </row>
    <row r="49" spans="2:8" x14ac:dyDescent="0.2">
      <c r="B49" t="s">
        <v>78</v>
      </c>
      <c r="C49" t="s">
        <v>79</v>
      </c>
      <c r="D49">
        <v>2019</v>
      </c>
      <c r="E49" s="8">
        <v>1454.56</v>
      </c>
      <c r="F49" s="8">
        <v>103.897142857143</v>
      </c>
      <c r="G49" s="8">
        <v>100.79619047619001</v>
      </c>
      <c r="H49" s="8">
        <v>3.1009523809523598</v>
      </c>
    </row>
    <row r="50" spans="2:8" x14ac:dyDescent="0.2">
      <c r="B50" t="s">
        <v>94</v>
      </c>
      <c r="C50" t="s">
        <v>34</v>
      </c>
      <c r="D50">
        <v>2016</v>
      </c>
      <c r="E50" s="8">
        <v>1382.32</v>
      </c>
      <c r="F50" s="8">
        <v>98.737142857142899</v>
      </c>
      <c r="G50" s="8">
        <v>96.001666666666694</v>
      </c>
      <c r="H50" s="8">
        <v>2.7354761904761902</v>
      </c>
    </row>
    <row r="51" spans="2:8" x14ac:dyDescent="0.2">
      <c r="B51" t="s">
        <v>121</v>
      </c>
      <c r="D51">
        <v>2012</v>
      </c>
      <c r="E51" s="8">
        <v>1406.88</v>
      </c>
      <c r="F51" s="8">
        <v>100.491428571429</v>
      </c>
      <c r="G51" s="8">
        <v>97.773452380952406</v>
      </c>
      <c r="H51" s="8">
        <v>2.7179761904761799</v>
      </c>
    </row>
    <row r="52" spans="2:8" x14ac:dyDescent="0.2">
      <c r="B52" t="s">
        <v>119</v>
      </c>
      <c r="C52" t="s">
        <v>34</v>
      </c>
      <c r="D52">
        <v>2017</v>
      </c>
      <c r="E52" s="8">
        <v>1345.32</v>
      </c>
      <c r="F52" s="8">
        <v>96.094285714285704</v>
      </c>
      <c r="G52" s="8">
        <v>93.398690476190495</v>
      </c>
      <c r="H52" s="8">
        <v>2.6955952380952199</v>
      </c>
    </row>
    <row r="53" spans="2:8" x14ac:dyDescent="0.2">
      <c r="B53" t="s">
        <v>122</v>
      </c>
      <c r="C53" t="s">
        <v>26</v>
      </c>
      <c r="D53">
        <v>2014</v>
      </c>
      <c r="E53" s="8">
        <v>1402.88</v>
      </c>
      <c r="F53" s="8">
        <v>100.205714285714</v>
      </c>
      <c r="G53" s="8">
        <v>97.623928571428607</v>
      </c>
      <c r="H53" s="8">
        <v>2.5817857142857301</v>
      </c>
    </row>
    <row r="54" spans="2:8" x14ac:dyDescent="0.2">
      <c r="B54" t="s">
        <v>88</v>
      </c>
      <c r="C54" t="s">
        <v>46</v>
      </c>
      <c r="D54">
        <v>2017</v>
      </c>
      <c r="E54" s="8">
        <v>1341.82</v>
      </c>
      <c r="F54" s="8">
        <v>95.844285714285704</v>
      </c>
      <c r="G54" s="8">
        <v>93.398690476190495</v>
      </c>
      <c r="H54" s="8">
        <v>2.4455952380952199</v>
      </c>
    </row>
    <row r="55" spans="2:8" x14ac:dyDescent="0.2">
      <c r="B55" t="s">
        <v>88</v>
      </c>
      <c r="C55" t="s">
        <v>46</v>
      </c>
      <c r="D55">
        <v>2020</v>
      </c>
      <c r="E55" s="8">
        <v>1445.8</v>
      </c>
      <c r="F55" s="8">
        <v>103.271428571429</v>
      </c>
      <c r="G55" s="8">
        <v>100.901666666667</v>
      </c>
      <c r="H55" s="8">
        <v>2.3697619047619201</v>
      </c>
    </row>
    <row r="56" spans="2:8" x14ac:dyDescent="0.2">
      <c r="B56" t="s">
        <v>31</v>
      </c>
      <c r="C56" t="s">
        <v>141</v>
      </c>
      <c r="D56">
        <v>2022</v>
      </c>
      <c r="E56" s="8">
        <v>1695.12</v>
      </c>
      <c r="F56" s="8">
        <v>113.008</v>
      </c>
      <c r="G56" s="8">
        <v>110.820888888889</v>
      </c>
      <c r="H56" s="8">
        <v>2.1871111111111099</v>
      </c>
    </row>
    <row r="57" spans="2:8" x14ac:dyDescent="0.2">
      <c r="B57" t="s">
        <v>117</v>
      </c>
      <c r="D57">
        <v>2013</v>
      </c>
      <c r="E57" s="8">
        <v>1421.84</v>
      </c>
      <c r="F57" s="8">
        <v>101.56</v>
      </c>
      <c r="G57" s="8">
        <v>99.434642857142904</v>
      </c>
      <c r="H57" s="8">
        <v>2.1253571428571099</v>
      </c>
    </row>
    <row r="58" spans="2:8" x14ac:dyDescent="0.2">
      <c r="B58" t="s">
        <v>70</v>
      </c>
      <c r="C58" t="s">
        <v>38</v>
      </c>
      <c r="D58">
        <v>2021</v>
      </c>
      <c r="E58" s="8">
        <v>1723.9</v>
      </c>
      <c r="F58" s="8">
        <v>114.926666666667</v>
      </c>
      <c r="G58" s="8">
        <v>112.813666666667</v>
      </c>
      <c r="H58" s="8">
        <v>2.113</v>
      </c>
    </row>
    <row r="59" spans="2:8" x14ac:dyDescent="0.2">
      <c r="B59" t="s">
        <v>25</v>
      </c>
      <c r="C59" t="s">
        <v>26</v>
      </c>
      <c r="D59">
        <v>2018</v>
      </c>
      <c r="E59" s="8">
        <v>1446.02</v>
      </c>
      <c r="F59" s="8">
        <v>103.287142857143</v>
      </c>
      <c r="G59" s="8">
        <v>101.292023809524</v>
      </c>
      <c r="H59" s="8">
        <v>1.9951190476190599</v>
      </c>
    </row>
    <row r="60" spans="2:8" x14ac:dyDescent="0.2">
      <c r="B60" t="s">
        <v>73</v>
      </c>
      <c r="D60">
        <v>2015</v>
      </c>
      <c r="E60" s="8">
        <v>1380.7</v>
      </c>
      <c r="F60" s="8">
        <v>98.621428571428595</v>
      </c>
      <c r="G60" s="8">
        <v>96.668095238095205</v>
      </c>
      <c r="H60" s="8">
        <v>1.95333333333333</v>
      </c>
    </row>
    <row r="61" spans="2:8" x14ac:dyDescent="0.2">
      <c r="B61" t="s">
        <v>127</v>
      </c>
      <c r="C61" t="s">
        <v>30</v>
      </c>
      <c r="D61">
        <v>2021</v>
      </c>
      <c r="E61" s="8">
        <v>1720.1</v>
      </c>
      <c r="F61" s="8">
        <v>114.67333333333301</v>
      </c>
      <c r="G61" s="8">
        <v>112.813666666667</v>
      </c>
      <c r="H61" s="8">
        <v>1.8596666666666599</v>
      </c>
    </row>
    <row r="62" spans="2:8" x14ac:dyDescent="0.2">
      <c r="B62" t="s">
        <v>96</v>
      </c>
      <c r="C62" t="s">
        <v>38</v>
      </c>
      <c r="D62">
        <v>2020</v>
      </c>
      <c r="E62" s="8">
        <v>1435.24</v>
      </c>
      <c r="F62" s="8">
        <v>102.517142857143</v>
      </c>
      <c r="G62" s="8">
        <v>100.901666666667</v>
      </c>
      <c r="H62" s="8">
        <v>1.6154761904762001</v>
      </c>
    </row>
    <row r="63" spans="2:8" x14ac:dyDescent="0.2">
      <c r="B63" t="s">
        <v>27</v>
      </c>
      <c r="C63" t="s">
        <v>28</v>
      </c>
      <c r="D63">
        <v>2018</v>
      </c>
      <c r="E63" s="8">
        <v>1440.5</v>
      </c>
      <c r="F63" s="8">
        <v>102.892857142857</v>
      </c>
      <c r="G63" s="8">
        <v>101.292023809524</v>
      </c>
      <c r="H63" s="8">
        <v>1.60083333333334</v>
      </c>
    </row>
    <row r="64" spans="2:8" x14ac:dyDescent="0.2">
      <c r="B64" t="s">
        <v>33</v>
      </c>
      <c r="C64" t="s">
        <v>34</v>
      </c>
      <c r="D64">
        <v>2015</v>
      </c>
      <c r="E64" s="8">
        <v>1373.3</v>
      </c>
      <c r="F64" s="8">
        <v>98.092857142857099</v>
      </c>
      <c r="G64" s="8">
        <v>96.668095238095205</v>
      </c>
      <c r="H64" s="8">
        <v>1.42476190476189</v>
      </c>
    </row>
    <row r="65" spans="2:16" x14ac:dyDescent="0.2">
      <c r="B65" t="s">
        <v>25</v>
      </c>
      <c r="C65" t="s">
        <v>26</v>
      </c>
      <c r="D65">
        <v>2023</v>
      </c>
      <c r="E65" s="8">
        <v>1715.12</v>
      </c>
      <c r="F65" s="8">
        <v>114.341333333333</v>
      </c>
      <c r="G65" s="8">
        <v>113.04411111111099</v>
      </c>
      <c r="H65" s="8">
        <v>1.2972222222222001</v>
      </c>
      <c r="J65" s="35"/>
      <c r="K65" s="35"/>
      <c r="L65" s="35"/>
      <c r="M65" s="35"/>
      <c r="N65" s="35"/>
      <c r="O65" s="35"/>
      <c r="P65" s="35"/>
    </row>
    <row r="66" spans="2:16" x14ac:dyDescent="0.2">
      <c r="B66" t="s">
        <v>31</v>
      </c>
      <c r="C66" t="s">
        <v>141</v>
      </c>
      <c r="D66">
        <v>2019</v>
      </c>
      <c r="E66" s="8">
        <v>1428.58</v>
      </c>
      <c r="F66" s="8">
        <v>102.04142857142899</v>
      </c>
      <c r="G66" s="8">
        <v>100.79619047619001</v>
      </c>
      <c r="H66" s="8">
        <v>1.2452380952380799</v>
      </c>
    </row>
    <row r="67" spans="2:16" x14ac:dyDescent="0.2">
      <c r="B67" t="s">
        <v>78</v>
      </c>
      <c r="C67" t="s">
        <v>79</v>
      </c>
      <c r="D67">
        <v>2020</v>
      </c>
      <c r="E67" s="8">
        <v>1429.74</v>
      </c>
      <c r="F67" s="8">
        <v>102.124285714286</v>
      </c>
      <c r="G67" s="8">
        <v>100.901666666667</v>
      </c>
      <c r="H67" s="8">
        <v>1.2226190476190599</v>
      </c>
    </row>
    <row r="68" spans="2:16" x14ac:dyDescent="0.2">
      <c r="B68" t="s">
        <v>33</v>
      </c>
      <c r="C68" t="s">
        <v>34</v>
      </c>
      <c r="D68">
        <v>2018</v>
      </c>
      <c r="E68" s="8">
        <v>1433.54</v>
      </c>
      <c r="F68" s="8">
        <v>102.39571428571401</v>
      </c>
      <c r="G68" s="8">
        <v>101.292023809524</v>
      </c>
      <c r="H68" s="8">
        <v>1.10369047619048</v>
      </c>
    </row>
    <row r="69" spans="2:16" x14ac:dyDescent="0.2">
      <c r="B69" t="s">
        <v>82</v>
      </c>
      <c r="C69" t="s">
        <v>34</v>
      </c>
      <c r="D69">
        <v>2013</v>
      </c>
      <c r="E69" s="8">
        <v>1407.26</v>
      </c>
      <c r="F69" s="8">
        <v>100.51857142857099</v>
      </c>
      <c r="G69" s="8">
        <v>99.434642857142904</v>
      </c>
      <c r="H69" s="8">
        <v>1.08392857142856</v>
      </c>
    </row>
    <row r="70" spans="2:16" x14ac:dyDescent="0.2">
      <c r="B70" t="s">
        <v>41</v>
      </c>
      <c r="C70" t="s">
        <v>42</v>
      </c>
      <c r="D70">
        <v>2023</v>
      </c>
      <c r="E70" s="8">
        <v>1710.36</v>
      </c>
      <c r="F70" s="8">
        <v>114.024</v>
      </c>
      <c r="G70" s="8">
        <v>113.04411111111099</v>
      </c>
      <c r="H70" s="8">
        <v>0.97988888888886505</v>
      </c>
    </row>
    <row r="71" spans="2:16" x14ac:dyDescent="0.2">
      <c r="B71" t="s">
        <v>33</v>
      </c>
      <c r="C71" t="s">
        <v>34</v>
      </c>
      <c r="D71">
        <v>2021</v>
      </c>
      <c r="E71" s="8">
        <v>1705.52</v>
      </c>
      <c r="F71" s="8">
        <v>113.701333333333</v>
      </c>
      <c r="G71" s="8">
        <v>112.813666666667</v>
      </c>
      <c r="H71" s="8">
        <v>0.88766666666666105</v>
      </c>
    </row>
    <row r="72" spans="2:16" x14ac:dyDescent="0.2">
      <c r="B72" t="s">
        <v>27</v>
      </c>
      <c r="C72" t="s">
        <v>28</v>
      </c>
      <c r="D72">
        <v>2014</v>
      </c>
      <c r="E72" s="8">
        <v>1377.76</v>
      </c>
      <c r="F72" s="8">
        <v>98.411428571428601</v>
      </c>
      <c r="G72" s="8">
        <v>97.623928571428607</v>
      </c>
      <c r="H72" s="8">
        <v>0.78750000000000897</v>
      </c>
    </row>
    <row r="73" spans="2:16" x14ac:dyDescent="0.2">
      <c r="B73" t="s">
        <v>87</v>
      </c>
      <c r="C73" t="s">
        <v>141</v>
      </c>
      <c r="D73">
        <v>2017</v>
      </c>
      <c r="E73" s="8">
        <v>1316.84</v>
      </c>
      <c r="F73" s="8">
        <v>94.06</v>
      </c>
      <c r="G73" s="8">
        <v>93.398690476190495</v>
      </c>
      <c r="H73" s="8">
        <v>0.66130952380950703</v>
      </c>
    </row>
    <row r="74" spans="2:16" x14ac:dyDescent="0.2">
      <c r="B74" t="s">
        <v>150</v>
      </c>
      <c r="C74" t="s">
        <v>30</v>
      </c>
      <c r="D74">
        <v>2023</v>
      </c>
      <c r="E74" s="8">
        <v>1700.8</v>
      </c>
      <c r="F74" s="8">
        <v>113.386666666667</v>
      </c>
      <c r="G74" s="8">
        <v>113.04411111111099</v>
      </c>
      <c r="H74" s="8">
        <v>0.34255555555554901</v>
      </c>
    </row>
    <row r="75" spans="2:16" x14ac:dyDescent="0.2">
      <c r="B75" t="s">
        <v>133</v>
      </c>
      <c r="D75">
        <v>2013</v>
      </c>
      <c r="E75" s="8">
        <v>1395.8</v>
      </c>
      <c r="F75" s="8">
        <v>99.7</v>
      </c>
      <c r="G75" s="8">
        <v>99.434642857142904</v>
      </c>
      <c r="H75" s="8">
        <v>0.26535714285712703</v>
      </c>
    </row>
    <row r="76" spans="2:16" x14ac:dyDescent="0.2">
      <c r="B76" t="s">
        <v>33</v>
      </c>
      <c r="C76" t="s">
        <v>34</v>
      </c>
      <c r="D76">
        <v>2023</v>
      </c>
      <c r="E76" s="8">
        <v>1697.44</v>
      </c>
      <c r="F76" s="8">
        <v>113.16266666666699</v>
      </c>
      <c r="G76" s="8">
        <v>113.04411111111099</v>
      </c>
      <c r="H76" s="8">
        <v>0.11855555555554501</v>
      </c>
    </row>
    <row r="77" spans="2:16" x14ac:dyDescent="0.2">
      <c r="B77" t="s">
        <v>23</v>
      </c>
      <c r="C77" t="s">
        <v>24</v>
      </c>
      <c r="D77">
        <v>2023</v>
      </c>
      <c r="E77" s="8">
        <v>1695.34</v>
      </c>
      <c r="F77" s="8">
        <v>113.02266666666701</v>
      </c>
      <c r="G77" s="8">
        <v>113.04411111111099</v>
      </c>
      <c r="H77" s="8">
        <v>-2.1444444444455299E-2</v>
      </c>
    </row>
    <row r="78" spans="2:16" x14ac:dyDescent="0.2">
      <c r="B78" t="s">
        <v>130</v>
      </c>
      <c r="C78" t="s">
        <v>38</v>
      </c>
      <c r="D78">
        <v>2022</v>
      </c>
      <c r="E78" s="8">
        <v>1661.06</v>
      </c>
      <c r="F78" s="8">
        <v>110.737333333333</v>
      </c>
      <c r="G78" s="8">
        <v>110.820888888889</v>
      </c>
      <c r="H78" s="8">
        <v>-8.3555555555562905E-2</v>
      </c>
    </row>
    <row r="79" spans="2:16" x14ac:dyDescent="0.2">
      <c r="B79" t="s">
        <v>88</v>
      </c>
      <c r="C79" t="s">
        <v>46</v>
      </c>
      <c r="D79">
        <v>2015</v>
      </c>
      <c r="E79" s="8">
        <v>1351.82</v>
      </c>
      <c r="F79" s="8">
        <v>96.558571428571398</v>
      </c>
      <c r="G79" s="8">
        <v>96.668095238095205</v>
      </c>
      <c r="H79" s="8">
        <v>-0.109523809523822</v>
      </c>
    </row>
    <row r="80" spans="2:16" x14ac:dyDescent="0.2">
      <c r="B80" t="s">
        <v>146</v>
      </c>
      <c r="C80" t="s">
        <v>30</v>
      </c>
      <c r="D80">
        <v>2019</v>
      </c>
      <c r="E80" s="8">
        <v>1408.34</v>
      </c>
      <c r="F80" s="8">
        <v>100.595714285714</v>
      </c>
      <c r="G80" s="8">
        <v>100.79619047619001</v>
      </c>
      <c r="H80" s="8">
        <v>-0.20047619047620899</v>
      </c>
    </row>
    <row r="81" spans="2:8" x14ac:dyDescent="0.2">
      <c r="B81" t="s">
        <v>25</v>
      </c>
      <c r="C81" t="s">
        <v>26</v>
      </c>
      <c r="D81">
        <v>2020</v>
      </c>
      <c r="E81" s="8">
        <v>1408.32</v>
      </c>
      <c r="F81" s="8">
        <v>100.594285714286</v>
      </c>
      <c r="G81" s="8">
        <v>100.901666666667</v>
      </c>
      <c r="H81" s="8">
        <v>-0.30738095238095298</v>
      </c>
    </row>
    <row r="82" spans="2:8" x14ac:dyDescent="0.2">
      <c r="B82" t="s">
        <v>37</v>
      </c>
      <c r="C82" t="s">
        <v>38</v>
      </c>
      <c r="D82">
        <v>2023</v>
      </c>
      <c r="E82" s="8">
        <v>1690.34</v>
      </c>
      <c r="F82" s="8">
        <v>112.689333333333</v>
      </c>
      <c r="G82" s="8">
        <v>113.04411111111099</v>
      </c>
      <c r="H82" s="8">
        <v>-0.35477777777779801</v>
      </c>
    </row>
    <row r="83" spans="2:8" x14ac:dyDescent="0.2">
      <c r="B83" t="s">
        <v>144</v>
      </c>
      <c r="C83" t="s">
        <v>30</v>
      </c>
      <c r="D83">
        <v>2016</v>
      </c>
      <c r="E83" s="8">
        <v>1336.74</v>
      </c>
      <c r="F83" s="8">
        <v>95.481428571428594</v>
      </c>
      <c r="G83" s="8">
        <v>96.001666666666694</v>
      </c>
      <c r="H83" s="8">
        <v>-0.52023809523809905</v>
      </c>
    </row>
    <row r="84" spans="2:8" x14ac:dyDescent="0.2">
      <c r="B84" t="s">
        <v>99</v>
      </c>
      <c r="C84" t="s">
        <v>38</v>
      </c>
      <c r="D84">
        <v>2013</v>
      </c>
      <c r="E84" s="8">
        <v>1382.42</v>
      </c>
      <c r="F84" s="8">
        <v>98.744285714285695</v>
      </c>
      <c r="G84" s="8">
        <v>99.434642857142904</v>
      </c>
      <c r="H84" s="8">
        <v>-0.690357142857152</v>
      </c>
    </row>
    <row r="85" spans="2:8" x14ac:dyDescent="0.2">
      <c r="B85" t="s">
        <v>144</v>
      </c>
      <c r="C85" t="s">
        <v>30</v>
      </c>
      <c r="D85">
        <v>2018</v>
      </c>
      <c r="E85" s="8">
        <v>1405.78</v>
      </c>
      <c r="F85" s="8">
        <v>100.41285714285701</v>
      </c>
      <c r="G85" s="8">
        <v>101.292023809524</v>
      </c>
      <c r="H85" s="8">
        <v>-0.87916666666666299</v>
      </c>
    </row>
    <row r="86" spans="2:8" x14ac:dyDescent="0.2">
      <c r="B86" t="s">
        <v>77</v>
      </c>
      <c r="D86">
        <v>2015</v>
      </c>
      <c r="E86" s="8">
        <v>1340.52</v>
      </c>
      <c r="F86" s="8">
        <v>95.751428571428605</v>
      </c>
      <c r="G86" s="8">
        <v>96.668095238095205</v>
      </c>
      <c r="H86" s="8">
        <v>-0.91666666666667096</v>
      </c>
    </row>
    <row r="87" spans="2:8" x14ac:dyDescent="0.2">
      <c r="B87" t="s">
        <v>68</v>
      </c>
      <c r="C87" t="s">
        <v>36</v>
      </c>
      <c r="D87">
        <v>2016</v>
      </c>
      <c r="E87" s="8">
        <v>1329.04</v>
      </c>
      <c r="F87" s="8">
        <v>94.931428571428597</v>
      </c>
      <c r="G87" s="8">
        <v>96.001666666666694</v>
      </c>
      <c r="H87" s="8">
        <v>-1.0702380952381001</v>
      </c>
    </row>
    <row r="88" spans="2:8" x14ac:dyDescent="0.2">
      <c r="B88" t="s">
        <v>27</v>
      </c>
      <c r="C88" t="s">
        <v>28</v>
      </c>
      <c r="D88">
        <v>2020</v>
      </c>
      <c r="E88" s="8">
        <v>1391.06</v>
      </c>
      <c r="F88" s="8">
        <v>99.361428571428604</v>
      </c>
      <c r="G88" s="8">
        <v>100.901666666667</v>
      </c>
      <c r="H88" s="8">
        <v>-1.5402380952381001</v>
      </c>
    </row>
    <row r="89" spans="2:8" x14ac:dyDescent="0.2">
      <c r="B89" t="s">
        <v>89</v>
      </c>
      <c r="C89" t="s">
        <v>24</v>
      </c>
      <c r="D89">
        <v>2013</v>
      </c>
      <c r="E89" s="8">
        <v>1369.36</v>
      </c>
      <c r="F89" s="8">
        <v>97.811428571428607</v>
      </c>
      <c r="G89" s="8">
        <v>99.434642857142904</v>
      </c>
      <c r="H89" s="8">
        <v>-1.6232142857143099</v>
      </c>
    </row>
    <row r="90" spans="2:8" x14ac:dyDescent="0.2">
      <c r="B90" t="s">
        <v>68</v>
      </c>
      <c r="C90" t="s">
        <v>36</v>
      </c>
      <c r="D90">
        <v>2018</v>
      </c>
      <c r="E90" s="8">
        <v>1394.18</v>
      </c>
      <c r="F90" s="8">
        <v>99.584285714285699</v>
      </c>
      <c r="G90" s="8">
        <v>101.292023809524</v>
      </c>
      <c r="H90" s="8">
        <v>-1.7077380952380801</v>
      </c>
    </row>
    <row r="91" spans="2:8" x14ac:dyDescent="0.2">
      <c r="B91" t="s">
        <v>87</v>
      </c>
      <c r="C91" t="s">
        <v>141</v>
      </c>
      <c r="D91">
        <v>2016</v>
      </c>
      <c r="E91" s="8">
        <v>1319.4</v>
      </c>
      <c r="F91" s="8">
        <v>94.242857142857105</v>
      </c>
      <c r="G91" s="8">
        <v>96.001666666666694</v>
      </c>
      <c r="H91" s="8">
        <v>-1.75880952380952</v>
      </c>
    </row>
    <row r="92" spans="2:8" x14ac:dyDescent="0.2">
      <c r="B92" t="s">
        <v>107</v>
      </c>
      <c r="C92" t="s">
        <v>42</v>
      </c>
      <c r="D92">
        <v>2020</v>
      </c>
      <c r="E92" s="8">
        <v>1386.06</v>
      </c>
      <c r="F92" s="8">
        <v>99.0042857142857</v>
      </c>
      <c r="G92" s="8">
        <v>100.901666666667</v>
      </c>
      <c r="H92" s="8">
        <v>-1.89738095238094</v>
      </c>
    </row>
    <row r="93" spans="2:8" x14ac:dyDescent="0.2">
      <c r="B93" t="s">
        <v>115</v>
      </c>
      <c r="C93" t="s">
        <v>30</v>
      </c>
      <c r="D93">
        <v>2022</v>
      </c>
      <c r="E93" s="8">
        <v>1633.5</v>
      </c>
      <c r="F93" s="8">
        <v>108.9</v>
      </c>
      <c r="G93" s="8">
        <v>110.820888888889</v>
      </c>
      <c r="H93" s="8">
        <v>-1.92088888888888</v>
      </c>
    </row>
    <row r="94" spans="2:8" x14ac:dyDescent="0.2">
      <c r="B94" t="s">
        <v>92</v>
      </c>
      <c r="C94" t="s">
        <v>36</v>
      </c>
      <c r="D94">
        <v>2022</v>
      </c>
      <c r="E94" s="8">
        <v>1633.38</v>
      </c>
      <c r="F94" s="8">
        <v>108.892</v>
      </c>
      <c r="G94" s="8">
        <v>110.820888888889</v>
      </c>
      <c r="H94" s="8">
        <v>-1.92888888888888</v>
      </c>
    </row>
    <row r="95" spans="2:8" x14ac:dyDescent="0.2">
      <c r="B95" t="s">
        <v>39</v>
      </c>
      <c r="C95" t="s">
        <v>40</v>
      </c>
      <c r="D95">
        <v>2023</v>
      </c>
      <c r="E95" s="8">
        <v>1662.5</v>
      </c>
      <c r="F95" s="8">
        <v>110.833333333333</v>
      </c>
      <c r="G95" s="8">
        <v>113.04411111111099</v>
      </c>
      <c r="H95" s="8">
        <v>-2.2107777777777899</v>
      </c>
    </row>
    <row r="96" spans="2:8" x14ac:dyDescent="0.2">
      <c r="B96" t="s">
        <v>71</v>
      </c>
      <c r="C96" t="s">
        <v>72</v>
      </c>
      <c r="D96">
        <v>2014</v>
      </c>
      <c r="E96" s="8">
        <v>1335.18</v>
      </c>
      <c r="F96" s="8">
        <v>95.37</v>
      </c>
      <c r="G96" s="8">
        <v>97.623928571428607</v>
      </c>
      <c r="H96" s="8">
        <v>-2.2539285714285602</v>
      </c>
    </row>
    <row r="97" spans="2:8" x14ac:dyDescent="0.2">
      <c r="B97" t="s">
        <v>43</v>
      </c>
      <c r="C97" t="s">
        <v>44</v>
      </c>
      <c r="D97">
        <v>2023</v>
      </c>
      <c r="E97" s="8">
        <v>1650.62</v>
      </c>
      <c r="F97" s="8">
        <v>110.041333333333</v>
      </c>
      <c r="G97" s="8">
        <v>113.04411111111099</v>
      </c>
      <c r="H97" s="8">
        <v>-3.0027777777777902</v>
      </c>
    </row>
    <row r="98" spans="2:8" x14ac:dyDescent="0.2">
      <c r="B98" t="s">
        <v>35</v>
      </c>
      <c r="C98" t="s">
        <v>36</v>
      </c>
      <c r="D98">
        <v>2023</v>
      </c>
      <c r="E98" s="8">
        <v>1649.98</v>
      </c>
      <c r="F98" s="8">
        <v>109.99866666666701</v>
      </c>
      <c r="G98" s="8">
        <v>113.04411111111099</v>
      </c>
      <c r="H98" s="8">
        <v>-3.0454444444444602</v>
      </c>
    </row>
    <row r="99" spans="2:8" x14ac:dyDescent="0.2">
      <c r="B99" t="s">
        <v>74</v>
      </c>
      <c r="C99" t="s">
        <v>34</v>
      </c>
      <c r="D99">
        <v>2012</v>
      </c>
      <c r="E99" s="8">
        <v>1324.58</v>
      </c>
      <c r="F99" s="8">
        <v>94.612857142857095</v>
      </c>
      <c r="G99" s="8">
        <v>97.773452380952406</v>
      </c>
      <c r="H99" s="8">
        <v>-3.16059523809527</v>
      </c>
    </row>
    <row r="100" spans="2:8" x14ac:dyDescent="0.2">
      <c r="B100" t="s">
        <v>33</v>
      </c>
      <c r="C100" t="s">
        <v>34</v>
      </c>
      <c r="D100">
        <v>2022</v>
      </c>
      <c r="E100" s="8">
        <v>1614.82</v>
      </c>
      <c r="F100" s="8">
        <v>107.654666666667</v>
      </c>
      <c r="G100" s="8">
        <v>110.820888888889</v>
      </c>
      <c r="H100" s="8">
        <v>-3.1662222222222298</v>
      </c>
    </row>
    <row r="101" spans="2:8" x14ac:dyDescent="0.2">
      <c r="B101" t="s">
        <v>39</v>
      </c>
      <c r="C101" t="s">
        <v>40</v>
      </c>
      <c r="D101">
        <v>2013</v>
      </c>
      <c r="E101" s="8">
        <v>1347.4</v>
      </c>
      <c r="F101" s="8">
        <v>96.242857142857105</v>
      </c>
      <c r="G101" s="8">
        <v>99.434642857142904</v>
      </c>
      <c r="H101" s="8">
        <v>-3.19178571428573</v>
      </c>
    </row>
    <row r="102" spans="2:8" x14ac:dyDescent="0.2">
      <c r="B102" t="s">
        <v>71</v>
      </c>
      <c r="C102" t="s">
        <v>72</v>
      </c>
      <c r="D102">
        <v>2017</v>
      </c>
      <c r="E102" s="8">
        <v>1261.3800000000001</v>
      </c>
      <c r="F102" s="8">
        <v>90.098571428571404</v>
      </c>
      <c r="G102" s="8">
        <v>93.398690476190495</v>
      </c>
      <c r="H102" s="8">
        <v>-3.3001190476190501</v>
      </c>
    </row>
    <row r="103" spans="2:8" x14ac:dyDescent="0.2">
      <c r="B103" t="s">
        <v>33</v>
      </c>
      <c r="C103" t="s">
        <v>34</v>
      </c>
      <c r="D103">
        <v>2019</v>
      </c>
      <c r="E103" s="8">
        <v>1364.36</v>
      </c>
      <c r="F103" s="8">
        <v>97.454285714285703</v>
      </c>
      <c r="G103" s="8">
        <v>100.79619047619001</v>
      </c>
      <c r="H103" s="8">
        <v>-3.3419047619047899</v>
      </c>
    </row>
    <row r="104" spans="2:8" x14ac:dyDescent="0.2">
      <c r="B104" t="s">
        <v>103</v>
      </c>
      <c r="D104">
        <v>2015</v>
      </c>
      <c r="E104" s="8">
        <v>1305.44</v>
      </c>
      <c r="F104" s="8">
        <v>93.2457142857143</v>
      </c>
      <c r="G104" s="8">
        <v>96.668095238095205</v>
      </c>
      <c r="H104" s="8">
        <v>-3.4223809523809599</v>
      </c>
    </row>
    <row r="105" spans="2:8" x14ac:dyDescent="0.2">
      <c r="B105" t="s">
        <v>88</v>
      </c>
      <c r="C105" t="s">
        <v>46</v>
      </c>
      <c r="D105">
        <v>2019</v>
      </c>
      <c r="E105" s="8">
        <v>1363.12</v>
      </c>
      <c r="F105" s="8">
        <v>97.365714285714304</v>
      </c>
      <c r="G105" s="8">
        <v>100.79619047619001</v>
      </c>
      <c r="H105" s="8">
        <v>-3.43047619047621</v>
      </c>
    </row>
    <row r="106" spans="2:8" x14ac:dyDescent="0.2">
      <c r="B106" t="s">
        <v>87</v>
      </c>
      <c r="C106" t="s">
        <v>141</v>
      </c>
      <c r="D106">
        <v>2013</v>
      </c>
      <c r="E106" s="8">
        <v>1343.38</v>
      </c>
      <c r="F106" s="8">
        <v>95.955714285714294</v>
      </c>
      <c r="G106" s="8">
        <v>99.434642857142904</v>
      </c>
      <c r="H106" s="8">
        <v>-3.4789285714285798</v>
      </c>
    </row>
    <row r="107" spans="2:8" x14ac:dyDescent="0.2">
      <c r="B107" t="s">
        <v>27</v>
      </c>
      <c r="C107" t="s">
        <v>28</v>
      </c>
      <c r="D107">
        <v>2023</v>
      </c>
      <c r="E107" s="8">
        <v>1641.4</v>
      </c>
      <c r="F107" s="8">
        <v>109.426666666667</v>
      </c>
      <c r="G107" s="8">
        <v>113.04411111111099</v>
      </c>
      <c r="H107" s="8">
        <v>-3.6174444444444398</v>
      </c>
    </row>
    <row r="108" spans="2:8" x14ac:dyDescent="0.2">
      <c r="B108" t="s">
        <v>145</v>
      </c>
      <c r="C108" t="s">
        <v>30</v>
      </c>
      <c r="D108">
        <v>2020</v>
      </c>
      <c r="E108" s="8">
        <v>1360.9</v>
      </c>
      <c r="F108" s="8">
        <v>97.207142857142898</v>
      </c>
      <c r="G108" s="8">
        <v>100.901666666667</v>
      </c>
      <c r="H108" s="8">
        <v>-3.69452380952379</v>
      </c>
    </row>
    <row r="109" spans="2:8" x14ac:dyDescent="0.2">
      <c r="B109" t="s">
        <v>143</v>
      </c>
      <c r="C109" t="s">
        <v>38</v>
      </c>
      <c r="D109">
        <v>2018</v>
      </c>
      <c r="E109" s="8">
        <v>1366.04</v>
      </c>
      <c r="F109" s="8">
        <v>97.574285714285693</v>
      </c>
      <c r="G109" s="8">
        <v>101.292023809524</v>
      </c>
      <c r="H109" s="8">
        <v>-3.7177380952380901</v>
      </c>
    </row>
    <row r="110" spans="2:8" x14ac:dyDescent="0.2">
      <c r="B110" t="s">
        <v>69</v>
      </c>
      <c r="C110" t="s">
        <v>24</v>
      </c>
      <c r="D110">
        <v>2018</v>
      </c>
      <c r="E110" s="8">
        <v>1364.32</v>
      </c>
      <c r="F110" s="8">
        <v>97.451428571428593</v>
      </c>
      <c r="G110" s="8">
        <v>101.292023809524</v>
      </c>
      <c r="H110" s="8">
        <v>-3.8405952380952302</v>
      </c>
    </row>
    <row r="111" spans="2:8" x14ac:dyDescent="0.2">
      <c r="B111" t="s">
        <v>23</v>
      </c>
      <c r="C111" t="s">
        <v>24</v>
      </c>
      <c r="D111">
        <v>2022</v>
      </c>
      <c r="E111" s="8">
        <v>1602.5</v>
      </c>
      <c r="F111" s="8">
        <v>106.833333333333</v>
      </c>
      <c r="G111" s="8">
        <v>110.820888888889</v>
      </c>
      <c r="H111" s="8">
        <v>-3.9875555555555602</v>
      </c>
    </row>
    <row r="112" spans="2:8" x14ac:dyDescent="0.2">
      <c r="B112" t="s">
        <v>149</v>
      </c>
      <c r="C112" t="s">
        <v>30</v>
      </c>
      <c r="D112">
        <v>2012</v>
      </c>
      <c r="E112" s="8">
        <v>1311.7</v>
      </c>
      <c r="F112" s="8">
        <v>93.692857142857207</v>
      </c>
      <c r="G112" s="8">
        <v>97.773452380952406</v>
      </c>
      <c r="H112" s="8">
        <v>-4.0805952380952597</v>
      </c>
    </row>
    <row r="113" spans="2:8" x14ac:dyDescent="0.2">
      <c r="B113" t="s">
        <v>142</v>
      </c>
      <c r="C113" t="s">
        <v>42</v>
      </c>
      <c r="D113">
        <v>2021</v>
      </c>
      <c r="E113" s="8">
        <v>1629.6</v>
      </c>
      <c r="F113" s="8">
        <v>108.64</v>
      </c>
      <c r="G113" s="8">
        <v>112.813666666667</v>
      </c>
      <c r="H113" s="8">
        <v>-4.17366666666668</v>
      </c>
    </row>
    <row r="114" spans="2:8" x14ac:dyDescent="0.2">
      <c r="B114" t="s">
        <v>45</v>
      </c>
      <c r="C114" t="s">
        <v>46</v>
      </c>
      <c r="D114">
        <v>2022</v>
      </c>
      <c r="E114" s="8">
        <v>1599.08</v>
      </c>
      <c r="F114" s="8">
        <v>106.60533333333299</v>
      </c>
      <c r="G114" s="8">
        <v>110.820888888889</v>
      </c>
      <c r="H114" s="8">
        <v>-4.2155555555555502</v>
      </c>
    </row>
    <row r="115" spans="2:8" x14ac:dyDescent="0.2">
      <c r="B115" t="s">
        <v>118</v>
      </c>
      <c r="C115" t="s">
        <v>104</v>
      </c>
      <c r="D115">
        <v>2014</v>
      </c>
      <c r="E115" s="8">
        <v>1307.04</v>
      </c>
      <c r="F115" s="8">
        <v>93.36</v>
      </c>
      <c r="G115" s="8">
        <v>97.623928571428607</v>
      </c>
      <c r="H115" s="8">
        <v>-4.2639285714285604</v>
      </c>
    </row>
    <row r="116" spans="2:8" x14ac:dyDescent="0.2">
      <c r="B116" t="s">
        <v>143</v>
      </c>
      <c r="C116" t="s">
        <v>38</v>
      </c>
      <c r="D116">
        <v>2017</v>
      </c>
      <c r="E116" s="8">
        <v>1246.3800000000001</v>
      </c>
      <c r="F116" s="8">
        <v>89.027142857142906</v>
      </c>
      <c r="G116" s="8">
        <v>93.398690476190495</v>
      </c>
      <c r="H116" s="8">
        <v>-4.3715476190476199</v>
      </c>
    </row>
    <row r="117" spans="2:8" x14ac:dyDescent="0.2">
      <c r="B117" t="s">
        <v>124</v>
      </c>
      <c r="D117">
        <v>2013</v>
      </c>
      <c r="E117" s="8">
        <v>1330.76</v>
      </c>
      <c r="F117" s="8">
        <v>95.054285714285697</v>
      </c>
      <c r="G117" s="8">
        <v>99.434642857142904</v>
      </c>
      <c r="H117" s="8">
        <v>-4.3803571428571599</v>
      </c>
    </row>
    <row r="118" spans="2:8" x14ac:dyDescent="0.2">
      <c r="B118" t="s">
        <v>78</v>
      </c>
      <c r="C118" t="s">
        <v>79</v>
      </c>
      <c r="D118">
        <v>2021</v>
      </c>
      <c r="E118" s="8">
        <v>1621.26</v>
      </c>
      <c r="F118" s="8">
        <v>108.084</v>
      </c>
      <c r="G118" s="8">
        <v>112.813666666667</v>
      </c>
      <c r="H118" s="8">
        <v>-4.7296666666666702</v>
      </c>
    </row>
    <row r="119" spans="2:8" x14ac:dyDescent="0.2">
      <c r="B119" t="s">
        <v>144</v>
      </c>
      <c r="C119" t="s">
        <v>30</v>
      </c>
      <c r="D119">
        <v>2017</v>
      </c>
      <c r="E119" s="8">
        <v>1238.58</v>
      </c>
      <c r="F119" s="8">
        <v>88.47</v>
      </c>
      <c r="G119" s="8">
        <v>93.398690476190495</v>
      </c>
      <c r="H119" s="8">
        <v>-4.9286904761904804</v>
      </c>
    </row>
    <row r="120" spans="2:8" x14ac:dyDescent="0.2">
      <c r="B120" t="s">
        <v>27</v>
      </c>
      <c r="C120" t="s">
        <v>95</v>
      </c>
      <c r="D120">
        <v>2022</v>
      </c>
      <c r="E120" s="8">
        <v>1587.8</v>
      </c>
      <c r="F120" s="8">
        <v>105.853333333333</v>
      </c>
      <c r="G120" s="8">
        <v>110.820888888889</v>
      </c>
      <c r="H120" s="8">
        <v>-4.9675555555555597</v>
      </c>
    </row>
    <row r="121" spans="2:8" x14ac:dyDescent="0.2">
      <c r="B121" t="s">
        <v>39</v>
      </c>
      <c r="C121" t="s">
        <v>40</v>
      </c>
      <c r="D121">
        <v>2012</v>
      </c>
      <c r="E121" s="8">
        <v>1297.54</v>
      </c>
      <c r="F121" s="8">
        <v>92.681428571428597</v>
      </c>
      <c r="G121" s="8">
        <v>97.773452380952406</v>
      </c>
      <c r="H121" s="8">
        <v>-5.0920238095238401</v>
      </c>
    </row>
    <row r="122" spans="2:8" x14ac:dyDescent="0.2">
      <c r="B122" t="s">
        <v>31</v>
      </c>
      <c r="C122" t="s">
        <v>141</v>
      </c>
      <c r="D122">
        <v>2023</v>
      </c>
      <c r="E122" s="8">
        <v>1616.48</v>
      </c>
      <c r="F122" s="8">
        <v>107.765333333333</v>
      </c>
      <c r="G122" s="8">
        <v>113.04411111111099</v>
      </c>
      <c r="H122" s="8">
        <v>-5.2787777777777896</v>
      </c>
    </row>
    <row r="123" spans="2:8" x14ac:dyDescent="0.2">
      <c r="B123" t="s">
        <v>27</v>
      </c>
      <c r="C123" t="s">
        <v>28</v>
      </c>
      <c r="D123">
        <v>2017</v>
      </c>
      <c r="E123" s="8">
        <v>1233</v>
      </c>
      <c r="F123" s="8">
        <v>88.071428571428598</v>
      </c>
      <c r="G123" s="8">
        <v>93.398690476190495</v>
      </c>
      <c r="H123" s="8">
        <v>-5.3272619047619099</v>
      </c>
    </row>
    <row r="124" spans="2:8" x14ac:dyDescent="0.2">
      <c r="B124" t="s">
        <v>88</v>
      </c>
      <c r="C124" t="s">
        <v>46</v>
      </c>
      <c r="D124">
        <v>2013</v>
      </c>
      <c r="E124" s="8">
        <v>1314.68</v>
      </c>
      <c r="F124" s="8">
        <v>93.905714285714296</v>
      </c>
      <c r="G124" s="8">
        <v>99.434642857142904</v>
      </c>
      <c r="H124" s="8">
        <v>-5.5289285714285796</v>
      </c>
    </row>
    <row r="125" spans="2:8" x14ac:dyDescent="0.2">
      <c r="B125" t="s">
        <v>68</v>
      </c>
      <c r="C125" t="s">
        <v>36</v>
      </c>
      <c r="D125">
        <v>2019</v>
      </c>
      <c r="E125" s="8">
        <v>1331.68</v>
      </c>
      <c r="F125" s="8">
        <v>95.12</v>
      </c>
      <c r="G125" s="8">
        <v>100.79619047619001</v>
      </c>
      <c r="H125" s="8">
        <v>-5.67619047619048</v>
      </c>
    </row>
    <row r="126" spans="2:8" x14ac:dyDescent="0.2">
      <c r="B126" t="s">
        <v>91</v>
      </c>
      <c r="D126">
        <v>2012</v>
      </c>
      <c r="E126" s="8">
        <v>1288.3399999999999</v>
      </c>
      <c r="F126" s="8">
        <v>92.024285714285696</v>
      </c>
      <c r="G126" s="8">
        <v>97.773452380952406</v>
      </c>
      <c r="H126" s="8">
        <v>-5.7491666666667003</v>
      </c>
    </row>
    <row r="127" spans="2:8" x14ac:dyDescent="0.2">
      <c r="B127" t="s">
        <v>88</v>
      </c>
      <c r="C127" t="s">
        <v>46</v>
      </c>
      <c r="D127">
        <v>2018</v>
      </c>
      <c r="E127" s="8">
        <v>1336.54</v>
      </c>
      <c r="F127" s="8">
        <v>95.467142857142903</v>
      </c>
      <c r="G127" s="8">
        <v>101.292023809524</v>
      </c>
      <c r="H127" s="8">
        <v>-5.8248809523809397</v>
      </c>
    </row>
    <row r="128" spans="2:8" x14ac:dyDescent="0.2">
      <c r="B128" t="s">
        <v>25</v>
      </c>
      <c r="C128" t="s">
        <v>26</v>
      </c>
      <c r="D128">
        <v>2019</v>
      </c>
      <c r="E128" s="8">
        <v>1328.2</v>
      </c>
      <c r="F128" s="8">
        <v>94.871428571428595</v>
      </c>
      <c r="G128" s="8">
        <v>100.79619047619001</v>
      </c>
      <c r="H128" s="8">
        <v>-5.92476190476191</v>
      </c>
    </row>
    <row r="129" spans="2:8" x14ac:dyDescent="0.2">
      <c r="B129" t="s">
        <v>93</v>
      </c>
      <c r="C129" t="s">
        <v>72</v>
      </c>
      <c r="D129">
        <v>2019</v>
      </c>
      <c r="E129" s="8">
        <v>1323.98</v>
      </c>
      <c r="F129" s="8">
        <v>94.57</v>
      </c>
      <c r="G129" s="8">
        <v>100.79619047619001</v>
      </c>
      <c r="H129" s="8">
        <v>-6.2261904761904798</v>
      </c>
    </row>
    <row r="130" spans="2:8" x14ac:dyDescent="0.2">
      <c r="B130" t="s">
        <v>68</v>
      </c>
      <c r="C130" t="s">
        <v>36</v>
      </c>
      <c r="D130">
        <v>2021</v>
      </c>
      <c r="E130" s="8">
        <v>1598.44</v>
      </c>
      <c r="F130" s="8">
        <v>106.562666666667</v>
      </c>
      <c r="G130" s="8">
        <v>112.813666666667</v>
      </c>
      <c r="H130" s="8">
        <v>-6.2510000000000003</v>
      </c>
    </row>
    <row r="131" spans="2:8" x14ac:dyDescent="0.2">
      <c r="B131" t="s">
        <v>106</v>
      </c>
      <c r="D131">
        <v>2016</v>
      </c>
      <c r="E131" s="8">
        <v>1255.8800000000001</v>
      </c>
      <c r="F131" s="8">
        <v>89.705714285714294</v>
      </c>
      <c r="G131" s="8">
        <v>96.001666666666694</v>
      </c>
      <c r="H131" s="8">
        <v>-6.2959523809523699</v>
      </c>
    </row>
    <row r="132" spans="2:8" x14ac:dyDescent="0.2">
      <c r="B132" t="s">
        <v>71</v>
      </c>
      <c r="C132" t="s">
        <v>72</v>
      </c>
      <c r="D132">
        <v>2018</v>
      </c>
      <c r="E132" s="8">
        <v>1328.94</v>
      </c>
      <c r="F132" s="8">
        <v>94.924285714285702</v>
      </c>
      <c r="G132" s="8">
        <v>101.292023809524</v>
      </c>
      <c r="H132" s="8">
        <v>-6.3677380952380798</v>
      </c>
    </row>
    <row r="133" spans="2:8" x14ac:dyDescent="0.2">
      <c r="B133" t="s">
        <v>111</v>
      </c>
      <c r="C133" t="s">
        <v>24</v>
      </c>
      <c r="D133">
        <v>2014</v>
      </c>
      <c r="E133" s="8">
        <v>1273.8</v>
      </c>
      <c r="F133" s="8">
        <v>90.985714285714295</v>
      </c>
      <c r="G133" s="8">
        <v>97.623928571428607</v>
      </c>
      <c r="H133" s="8">
        <v>-6.6382142857142803</v>
      </c>
    </row>
    <row r="134" spans="2:8" x14ac:dyDescent="0.2">
      <c r="B134" t="s">
        <v>31</v>
      </c>
      <c r="C134" t="s">
        <v>141</v>
      </c>
      <c r="D134">
        <v>2021</v>
      </c>
      <c r="E134" s="8">
        <v>1588.86</v>
      </c>
      <c r="F134" s="8">
        <v>105.92400000000001</v>
      </c>
      <c r="G134" s="8">
        <v>112.813666666667</v>
      </c>
      <c r="H134" s="8">
        <v>-6.8896666666666802</v>
      </c>
    </row>
    <row r="135" spans="2:8" x14ac:dyDescent="0.2">
      <c r="B135" t="s">
        <v>39</v>
      </c>
      <c r="D135">
        <v>2020</v>
      </c>
      <c r="E135" s="8">
        <v>1313.7</v>
      </c>
      <c r="F135" s="8">
        <v>93.835714285714303</v>
      </c>
      <c r="G135" s="8">
        <v>100.901666666667</v>
      </c>
      <c r="H135" s="8">
        <v>-7.0659523809523703</v>
      </c>
    </row>
    <row r="136" spans="2:8" x14ac:dyDescent="0.2">
      <c r="B136" t="s">
        <v>116</v>
      </c>
      <c r="C136" t="s">
        <v>42</v>
      </c>
      <c r="D136">
        <v>2022</v>
      </c>
      <c r="E136" s="8">
        <v>1551.04</v>
      </c>
      <c r="F136" s="8">
        <v>103.402666666667</v>
      </c>
      <c r="G136" s="8">
        <v>110.820888888889</v>
      </c>
      <c r="H136" s="8">
        <v>-7.41822222222223</v>
      </c>
    </row>
    <row r="137" spans="2:8" x14ac:dyDescent="0.2">
      <c r="B137" t="s">
        <v>71</v>
      </c>
      <c r="C137" t="s">
        <v>72</v>
      </c>
      <c r="D137">
        <v>2016</v>
      </c>
      <c r="E137" s="8">
        <v>1231.18</v>
      </c>
      <c r="F137" s="8">
        <v>87.941428571428602</v>
      </c>
      <c r="G137" s="8">
        <v>96.001666666666694</v>
      </c>
      <c r="H137" s="8">
        <v>-8.0602380952380894</v>
      </c>
    </row>
    <row r="138" spans="2:8" x14ac:dyDescent="0.2">
      <c r="B138" t="s">
        <v>25</v>
      </c>
      <c r="C138" t="s">
        <v>26</v>
      </c>
      <c r="D138">
        <v>2021</v>
      </c>
      <c r="E138" s="8">
        <v>1560.46</v>
      </c>
      <c r="F138" s="8">
        <v>104.030666666667</v>
      </c>
      <c r="G138" s="8">
        <v>112.813666666667</v>
      </c>
      <c r="H138" s="8">
        <v>-8.7829999999999995</v>
      </c>
    </row>
    <row r="139" spans="2:8" x14ac:dyDescent="0.2">
      <c r="B139" t="s">
        <v>105</v>
      </c>
      <c r="C139" t="s">
        <v>38</v>
      </c>
      <c r="D139">
        <v>2014</v>
      </c>
      <c r="E139" s="8">
        <v>1237.8599999999999</v>
      </c>
      <c r="F139" s="8">
        <v>88.418571428571397</v>
      </c>
      <c r="G139" s="8">
        <v>97.623928571428607</v>
      </c>
      <c r="H139" s="8">
        <v>-9.2053571428571406</v>
      </c>
    </row>
    <row r="140" spans="2:8" x14ac:dyDescent="0.2">
      <c r="B140" t="s">
        <v>31</v>
      </c>
      <c r="C140" t="s">
        <v>141</v>
      </c>
      <c r="D140">
        <v>2014</v>
      </c>
      <c r="E140" s="8">
        <v>1226.04</v>
      </c>
      <c r="F140" s="8">
        <v>87.574285714285693</v>
      </c>
      <c r="G140" s="8">
        <v>97.623928571428607</v>
      </c>
      <c r="H140" s="8">
        <v>-10.049642857142899</v>
      </c>
    </row>
    <row r="141" spans="2:8" x14ac:dyDescent="0.2">
      <c r="B141" t="s">
        <v>27</v>
      </c>
      <c r="C141" t="s">
        <v>28</v>
      </c>
      <c r="D141">
        <v>2019</v>
      </c>
      <c r="E141" s="8">
        <v>1263.24</v>
      </c>
      <c r="F141" s="8">
        <v>90.231428571428594</v>
      </c>
      <c r="G141" s="8">
        <v>100.79619047619001</v>
      </c>
      <c r="H141" s="8">
        <v>-10.5647619047619</v>
      </c>
    </row>
    <row r="142" spans="2:8" x14ac:dyDescent="0.2">
      <c r="B142" t="s">
        <v>86</v>
      </c>
      <c r="C142" t="s">
        <v>42</v>
      </c>
      <c r="D142">
        <v>2017</v>
      </c>
      <c r="E142" s="8">
        <v>1153</v>
      </c>
      <c r="F142" s="8">
        <v>82.357142857142904</v>
      </c>
      <c r="G142" s="8">
        <v>93.398690476190495</v>
      </c>
      <c r="H142" s="8">
        <v>-11.0415476190476</v>
      </c>
    </row>
    <row r="143" spans="2:8" x14ac:dyDescent="0.2">
      <c r="B143" t="s">
        <v>68</v>
      </c>
      <c r="C143" t="s">
        <v>36</v>
      </c>
      <c r="D143">
        <v>2020</v>
      </c>
      <c r="E143" s="8">
        <v>1246.3599999999999</v>
      </c>
      <c r="F143" s="8">
        <v>89.025714285714301</v>
      </c>
      <c r="G143" s="8">
        <v>100.901666666667</v>
      </c>
      <c r="H143" s="8">
        <v>-11.8759523809524</v>
      </c>
    </row>
    <row r="144" spans="2:8" x14ac:dyDescent="0.2">
      <c r="B144" t="s">
        <v>31</v>
      </c>
      <c r="C144" t="s">
        <v>141</v>
      </c>
      <c r="D144">
        <v>2015</v>
      </c>
      <c r="E144" s="8">
        <v>1165.8399999999999</v>
      </c>
      <c r="F144" s="8">
        <v>83.274285714285696</v>
      </c>
      <c r="G144" s="8">
        <v>96.668095238095205</v>
      </c>
      <c r="H144" s="8">
        <v>-13.3938095238095</v>
      </c>
    </row>
    <row r="145" spans="2:8" x14ac:dyDescent="0.2">
      <c r="B145" t="s">
        <v>68</v>
      </c>
      <c r="C145" t="s">
        <v>36</v>
      </c>
      <c r="D145">
        <v>2015</v>
      </c>
      <c r="E145" s="8">
        <v>1159.2</v>
      </c>
      <c r="F145" s="8">
        <v>82.8</v>
      </c>
      <c r="G145" s="8">
        <v>96.668095238095205</v>
      </c>
      <c r="H145" s="8">
        <v>-13.8680952380953</v>
      </c>
    </row>
    <row r="146" spans="2:8" x14ac:dyDescent="0.2">
      <c r="B146" t="s">
        <v>27</v>
      </c>
      <c r="C146" t="s">
        <v>28</v>
      </c>
      <c r="D146">
        <v>2015</v>
      </c>
      <c r="E146" s="8">
        <v>1148.2</v>
      </c>
      <c r="F146" s="8">
        <v>82.014285714285705</v>
      </c>
      <c r="G146" s="8">
        <v>96.668095238095205</v>
      </c>
      <c r="H146" s="8">
        <v>-14.6538095238095</v>
      </c>
    </row>
    <row r="147" spans="2:8" x14ac:dyDescent="0.2">
      <c r="B147" t="s">
        <v>78</v>
      </c>
      <c r="C147" t="s">
        <v>79</v>
      </c>
      <c r="D147">
        <v>2016</v>
      </c>
      <c r="E147" s="8">
        <v>1127.8599999999999</v>
      </c>
      <c r="F147" s="8">
        <v>80.561428571428607</v>
      </c>
      <c r="G147" s="8">
        <v>96.001666666666694</v>
      </c>
      <c r="H147" s="8">
        <v>-15.440238095238101</v>
      </c>
    </row>
    <row r="148" spans="2:8" x14ac:dyDescent="0.2">
      <c r="B148" t="s">
        <v>80</v>
      </c>
      <c r="D148">
        <v>2012</v>
      </c>
      <c r="E148" s="8">
        <v>1133.98</v>
      </c>
      <c r="F148" s="8">
        <v>80.998571428571395</v>
      </c>
      <c r="G148" s="8">
        <v>97.773452380952406</v>
      </c>
      <c r="H148" s="8">
        <v>-16.774880952381</v>
      </c>
    </row>
  </sheetData>
  <autoFilter ref="B14:H148"/>
  <mergeCells count="2">
    <mergeCell ref="B2:H2"/>
    <mergeCell ref="K2:O2"/>
  </mergeCells>
  <conditionalFormatting sqref="H4:H148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:F14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4:O15">
    <cfRule type="colorScale" priority="4">
      <colorScale>
        <cfvo type="num" val="-14"/>
        <cfvo type="num" val="0"/>
        <cfvo type="max"/>
        <color rgb="FF63BE7B"/>
        <color rgb="FFFCFCFF"/>
        <color rgb="FFF8696B"/>
      </colorScale>
    </cfRule>
  </conditionalFormatting>
  <conditionalFormatting sqref="N4:N15">
    <cfRule type="colorScale" priority="2">
      <colorScale>
        <cfvo type="num" val="99"/>
        <cfvo type="num" val="113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319"/>
  <sheetViews>
    <sheetView tabSelected="1" zoomScale="90" zoomScaleNormal="90" zoomScalePageLayoutView="90" workbookViewId="0">
      <pane ySplit="1" topLeftCell="A190" activePane="bottomLeft" state="frozen"/>
      <selection pane="bottomLeft" activeCell="C7" sqref="C7"/>
    </sheetView>
  </sheetViews>
  <sheetFormatPr baseColWidth="10" defaultRowHeight="16" x14ac:dyDescent="0.2"/>
  <cols>
    <col min="3" max="3" width="25.33203125" customWidth="1"/>
    <col min="4" max="4" width="26.5" customWidth="1"/>
    <col min="11" max="11" width="21.5" customWidth="1"/>
  </cols>
  <sheetData>
    <row r="1" spans="1:14" x14ac:dyDescent="0.2">
      <c r="A1" s="81" t="s">
        <v>19</v>
      </c>
      <c r="B1" s="81" t="s">
        <v>158</v>
      </c>
      <c r="C1" s="81" t="s">
        <v>159</v>
      </c>
      <c r="D1" s="81" t="s">
        <v>160</v>
      </c>
      <c r="E1" s="81" t="s">
        <v>161</v>
      </c>
      <c r="F1" s="81" t="s">
        <v>162</v>
      </c>
      <c r="G1" s="81" t="s">
        <v>163</v>
      </c>
      <c r="H1" s="81" t="s">
        <v>135</v>
      </c>
      <c r="I1" s="81" t="s">
        <v>164</v>
      </c>
      <c r="J1" s="81" t="s">
        <v>165</v>
      </c>
      <c r="K1" s="81" t="s">
        <v>240</v>
      </c>
      <c r="L1" s="81" t="s">
        <v>306</v>
      </c>
      <c r="M1" s="81" t="s">
        <v>307</v>
      </c>
      <c r="N1" s="81" t="s">
        <v>308</v>
      </c>
    </row>
    <row r="2" spans="1:14" x14ac:dyDescent="0.2">
      <c r="A2" s="60">
        <v>2021</v>
      </c>
      <c r="B2">
        <v>1</v>
      </c>
      <c r="C2" s="60" t="s">
        <v>33</v>
      </c>
      <c r="D2" s="60" t="s">
        <v>83</v>
      </c>
      <c r="E2" s="60">
        <v>154.96</v>
      </c>
      <c r="F2" s="60">
        <v>118.82</v>
      </c>
      <c r="G2">
        <f t="shared" ref="G2:G33" si="0">SUM(E2:F2)</f>
        <v>273.77999999999997</v>
      </c>
      <c r="H2">
        <f t="shared" ref="H2:H65" si="1">E2-F2</f>
        <v>36.140000000000015</v>
      </c>
      <c r="I2" s="60" t="s">
        <v>34</v>
      </c>
      <c r="J2" s="60" t="s">
        <v>46</v>
      </c>
      <c r="K2" t="str">
        <f t="shared" ref="K2:K65" si="2">_xlfn.CONCAT(_xlfn.CONCAT(I2,"|"), J2)</f>
        <v>Brenton|Mike</v>
      </c>
      <c r="L2">
        <v>0</v>
      </c>
      <c r="M2">
        <v>0</v>
      </c>
      <c r="N2">
        <v>0</v>
      </c>
    </row>
    <row r="3" spans="1:14" x14ac:dyDescent="0.2">
      <c r="A3" s="60">
        <v>2021</v>
      </c>
      <c r="B3">
        <v>1</v>
      </c>
      <c r="C3" s="60" t="s">
        <v>31</v>
      </c>
      <c r="D3" s="60" t="s">
        <v>68</v>
      </c>
      <c r="E3" s="60">
        <v>93.02</v>
      </c>
      <c r="F3" s="60">
        <v>73.099999999999994</v>
      </c>
      <c r="G3">
        <f t="shared" si="0"/>
        <v>166.12</v>
      </c>
      <c r="H3">
        <f t="shared" si="1"/>
        <v>19.920000000000002</v>
      </c>
      <c r="I3" t="s">
        <v>32</v>
      </c>
      <c r="J3" s="60" t="s">
        <v>36</v>
      </c>
      <c r="K3" t="str">
        <f t="shared" si="2"/>
        <v>Schulwolf|Todd</v>
      </c>
      <c r="L3">
        <v>0</v>
      </c>
      <c r="M3">
        <v>0</v>
      </c>
      <c r="N3">
        <v>0</v>
      </c>
    </row>
    <row r="4" spans="1:14" x14ac:dyDescent="0.2">
      <c r="A4" s="60">
        <v>2021</v>
      </c>
      <c r="B4">
        <v>1</v>
      </c>
      <c r="C4" s="60" t="s">
        <v>78</v>
      </c>
      <c r="D4" s="60" t="s">
        <v>71</v>
      </c>
      <c r="E4" s="60">
        <v>101.64</v>
      </c>
      <c r="F4" s="60">
        <v>91.62</v>
      </c>
      <c r="G4">
        <f t="shared" si="0"/>
        <v>193.26</v>
      </c>
      <c r="H4">
        <f t="shared" si="1"/>
        <v>10.019999999999996</v>
      </c>
      <c r="I4" s="60" t="s">
        <v>79</v>
      </c>
      <c r="J4" s="60" t="s">
        <v>72</v>
      </c>
      <c r="K4" t="str">
        <f t="shared" si="2"/>
        <v>Jasjaap|Burnett</v>
      </c>
      <c r="L4">
        <v>0</v>
      </c>
      <c r="M4">
        <v>0</v>
      </c>
      <c r="N4">
        <v>0</v>
      </c>
    </row>
    <row r="5" spans="1:14" x14ac:dyDescent="0.2">
      <c r="A5" s="60">
        <v>2021</v>
      </c>
      <c r="B5">
        <v>1</v>
      </c>
      <c r="C5" s="60" t="s">
        <v>25</v>
      </c>
      <c r="D5" s="60" t="s">
        <v>70</v>
      </c>
      <c r="E5" s="60">
        <v>139.66</v>
      </c>
      <c r="F5" s="60">
        <v>92.66</v>
      </c>
      <c r="G5">
        <f t="shared" si="0"/>
        <v>232.32</v>
      </c>
      <c r="H5">
        <f t="shared" si="1"/>
        <v>47</v>
      </c>
      <c r="I5" s="60" t="s">
        <v>26</v>
      </c>
      <c r="J5" s="60" t="s">
        <v>38</v>
      </c>
      <c r="K5" t="str">
        <f t="shared" si="2"/>
        <v>Tommy|Eli</v>
      </c>
      <c r="L5">
        <v>0</v>
      </c>
      <c r="M5">
        <v>0</v>
      </c>
      <c r="N5">
        <v>0</v>
      </c>
    </row>
    <row r="6" spans="1:14" x14ac:dyDescent="0.2">
      <c r="A6" s="60">
        <v>2021</v>
      </c>
      <c r="B6">
        <v>1</v>
      </c>
      <c r="C6" s="60" t="s">
        <v>142</v>
      </c>
      <c r="D6" s="60" t="s">
        <v>27</v>
      </c>
      <c r="E6" s="60">
        <v>151.36000000000001</v>
      </c>
      <c r="F6" s="60">
        <v>103.22</v>
      </c>
      <c r="G6">
        <f t="shared" si="0"/>
        <v>254.58</v>
      </c>
      <c r="H6">
        <f t="shared" si="1"/>
        <v>48.140000000000015</v>
      </c>
      <c r="I6" s="60" t="s">
        <v>42</v>
      </c>
      <c r="J6" s="60" t="s">
        <v>28</v>
      </c>
      <c r="K6" t="str">
        <f t="shared" si="2"/>
        <v>Cam|Jay</v>
      </c>
      <c r="L6">
        <v>0</v>
      </c>
      <c r="M6">
        <v>0</v>
      </c>
      <c r="N6">
        <v>0</v>
      </c>
    </row>
    <row r="7" spans="1:14" x14ac:dyDescent="0.2">
      <c r="A7" s="60">
        <v>2021</v>
      </c>
      <c r="B7">
        <v>1</v>
      </c>
      <c r="C7" s="60" t="s">
        <v>127</v>
      </c>
      <c r="D7" s="60" t="s">
        <v>39</v>
      </c>
      <c r="E7" s="60">
        <v>148.38</v>
      </c>
      <c r="F7" s="60">
        <v>133.18</v>
      </c>
      <c r="G7">
        <f t="shared" si="0"/>
        <v>281.56</v>
      </c>
      <c r="H7">
        <f t="shared" si="1"/>
        <v>15.199999999999989</v>
      </c>
      <c r="I7" s="60" t="s">
        <v>30</v>
      </c>
      <c r="J7" s="60" t="s">
        <v>110</v>
      </c>
      <c r="K7" t="str">
        <f t="shared" si="2"/>
        <v>Will|Brand/Kevin</v>
      </c>
      <c r="L7">
        <v>0</v>
      </c>
      <c r="M7">
        <v>0</v>
      </c>
      <c r="N7">
        <v>0</v>
      </c>
    </row>
    <row r="8" spans="1:14" x14ac:dyDescent="0.2">
      <c r="A8" s="60">
        <v>2021</v>
      </c>
      <c r="B8">
        <v>2</v>
      </c>
      <c r="C8" s="60" t="s">
        <v>33</v>
      </c>
      <c r="D8" s="60" t="s">
        <v>39</v>
      </c>
      <c r="E8" s="60">
        <v>124.02</v>
      </c>
      <c r="F8" s="60">
        <v>100.12</v>
      </c>
      <c r="G8">
        <f t="shared" si="0"/>
        <v>224.14</v>
      </c>
      <c r="H8">
        <f t="shared" si="1"/>
        <v>23.899999999999991</v>
      </c>
      <c r="I8" s="60" t="s">
        <v>34</v>
      </c>
      <c r="J8" s="60" t="s">
        <v>110</v>
      </c>
      <c r="K8" t="str">
        <f t="shared" si="2"/>
        <v>Brenton|Brand/Kevin</v>
      </c>
      <c r="L8">
        <v>0</v>
      </c>
      <c r="M8">
        <v>0</v>
      </c>
      <c r="N8">
        <v>0</v>
      </c>
    </row>
    <row r="9" spans="1:14" x14ac:dyDescent="0.2">
      <c r="A9" s="60">
        <v>2021</v>
      </c>
      <c r="B9">
        <v>2</v>
      </c>
      <c r="C9" s="60" t="s">
        <v>31</v>
      </c>
      <c r="D9" s="60" t="s">
        <v>83</v>
      </c>
      <c r="E9" s="60">
        <v>163.80000000000001</v>
      </c>
      <c r="F9" s="60">
        <v>51.38</v>
      </c>
      <c r="G9">
        <f t="shared" si="0"/>
        <v>215.18</v>
      </c>
      <c r="H9">
        <f t="shared" si="1"/>
        <v>112.42000000000002</v>
      </c>
      <c r="I9" t="s">
        <v>32</v>
      </c>
      <c r="J9" s="60" t="s">
        <v>46</v>
      </c>
      <c r="K9" t="str">
        <f t="shared" si="2"/>
        <v>Schulwolf|Mike</v>
      </c>
      <c r="L9">
        <v>0</v>
      </c>
      <c r="M9">
        <v>0</v>
      </c>
      <c r="N9">
        <v>0</v>
      </c>
    </row>
    <row r="10" spans="1:14" x14ac:dyDescent="0.2">
      <c r="A10" s="60">
        <v>2021</v>
      </c>
      <c r="B10">
        <v>2</v>
      </c>
      <c r="C10" s="60" t="s">
        <v>78</v>
      </c>
      <c r="D10" s="60" t="s">
        <v>68</v>
      </c>
      <c r="E10" s="60">
        <v>108.22</v>
      </c>
      <c r="F10" s="60">
        <v>99.26</v>
      </c>
      <c r="G10">
        <f t="shared" si="0"/>
        <v>207.48000000000002</v>
      </c>
      <c r="H10">
        <f t="shared" si="1"/>
        <v>8.9599999999999937</v>
      </c>
      <c r="I10" s="60" t="s">
        <v>79</v>
      </c>
      <c r="J10" s="60" t="s">
        <v>36</v>
      </c>
      <c r="K10" t="str">
        <f t="shared" si="2"/>
        <v>Jasjaap|Todd</v>
      </c>
      <c r="L10">
        <v>0</v>
      </c>
      <c r="M10">
        <v>0</v>
      </c>
      <c r="N10">
        <v>0</v>
      </c>
    </row>
    <row r="11" spans="1:14" x14ac:dyDescent="0.2">
      <c r="A11" s="60">
        <v>2021</v>
      </c>
      <c r="B11">
        <v>2</v>
      </c>
      <c r="C11" s="60" t="s">
        <v>71</v>
      </c>
      <c r="D11" s="60" t="s">
        <v>70</v>
      </c>
      <c r="E11" s="60">
        <v>142.18</v>
      </c>
      <c r="F11" s="60">
        <v>113.4</v>
      </c>
      <c r="G11">
        <f t="shared" si="0"/>
        <v>255.58</v>
      </c>
      <c r="H11">
        <f t="shared" si="1"/>
        <v>28.78</v>
      </c>
      <c r="I11" s="60" t="s">
        <v>72</v>
      </c>
      <c r="J11" s="60" t="s">
        <v>38</v>
      </c>
      <c r="K11" t="str">
        <f t="shared" si="2"/>
        <v>Burnett|Eli</v>
      </c>
      <c r="L11">
        <v>0</v>
      </c>
      <c r="M11">
        <v>0</v>
      </c>
      <c r="N11">
        <v>0</v>
      </c>
    </row>
    <row r="12" spans="1:14" x14ac:dyDescent="0.2">
      <c r="A12" s="60">
        <v>2021</v>
      </c>
      <c r="B12">
        <v>2</v>
      </c>
      <c r="C12" s="60" t="s">
        <v>25</v>
      </c>
      <c r="D12" s="60" t="s">
        <v>27</v>
      </c>
      <c r="E12" s="60">
        <v>104.94</v>
      </c>
      <c r="F12" s="60">
        <v>99.98</v>
      </c>
      <c r="G12">
        <f t="shared" si="0"/>
        <v>204.92000000000002</v>
      </c>
      <c r="H12">
        <f t="shared" si="1"/>
        <v>4.9599999999999937</v>
      </c>
      <c r="I12" s="60" t="s">
        <v>26</v>
      </c>
      <c r="J12" s="60" t="s">
        <v>28</v>
      </c>
      <c r="K12" t="str">
        <f t="shared" si="2"/>
        <v>Tommy|Jay</v>
      </c>
      <c r="L12">
        <v>0</v>
      </c>
      <c r="M12">
        <v>0</v>
      </c>
      <c r="N12">
        <v>0</v>
      </c>
    </row>
    <row r="13" spans="1:14" x14ac:dyDescent="0.2">
      <c r="A13" s="60">
        <v>2021</v>
      </c>
      <c r="B13">
        <v>2</v>
      </c>
      <c r="C13" s="60" t="s">
        <v>142</v>
      </c>
      <c r="D13" s="60" t="s">
        <v>127</v>
      </c>
      <c r="E13" s="60">
        <v>163.6</v>
      </c>
      <c r="F13" s="60">
        <v>95.62</v>
      </c>
      <c r="G13">
        <f t="shared" si="0"/>
        <v>259.22000000000003</v>
      </c>
      <c r="H13">
        <f t="shared" si="1"/>
        <v>67.97999999999999</v>
      </c>
      <c r="I13" s="60" t="s">
        <v>42</v>
      </c>
      <c r="J13" s="60" t="s">
        <v>30</v>
      </c>
      <c r="K13" t="str">
        <f t="shared" si="2"/>
        <v>Cam|Will</v>
      </c>
      <c r="L13">
        <v>0</v>
      </c>
      <c r="M13">
        <v>0</v>
      </c>
      <c r="N13">
        <v>0</v>
      </c>
    </row>
    <row r="14" spans="1:14" x14ac:dyDescent="0.2">
      <c r="A14" s="60">
        <v>2021</v>
      </c>
      <c r="B14">
        <v>3</v>
      </c>
      <c r="C14" s="60" t="s">
        <v>31</v>
      </c>
      <c r="D14" s="60" t="s">
        <v>33</v>
      </c>
      <c r="E14" s="60">
        <v>123.74</v>
      </c>
      <c r="F14" s="60">
        <v>113.92</v>
      </c>
      <c r="G14">
        <f t="shared" si="0"/>
        <v>237.66</v>
      </c>
      <c r="H14">
        <f t="shared" si="1"/>
        <v>9.8199999999999932</v>
      </c>
      <c r="I14" t="s">
        <v>32</v>
      </c>
      <c r="J14" t="s">
        <v>34</v>
      </c>
      <c r="K14" t="str">
        <f t="shared" si="2"/>
        <v>Schulwolf|Brenton</v>
      </c>
      <c r="L14">
        <v>0</v>
      </c>
      <c r="M14">
        <v>0</v>
      </c>
      <c r="N14">
        <v>0</v>
      </c>
    </row>
    <row r="15" spans="1:14" x14ac:dyDescent="0.2">
      <c r="A15" s="60">
        <v>2021</v>
      </c>
      <c r="B15">
        <v>3</v>
      </c>
      <c r="C15" s="60" t="s">
        <v>78</v>
      </c>
      <c r="D15" s="60" t="s">
        <v>83</v>
      </c>
      <c r="E15" s="60">
        <v>130.12</v>
      </c>
      <c r="F15" s="60">
        <v>119.32</v>
      </c>
      <c r="G15">
        <f t="shared" si="0"/>
        <v>249.44</v>
      </c>
      <c r="H15">
        <f t="shared" si="1"/>
        <v>10.800000000000011</v>
      </c>
      <c r="I15" s="60" t="s">
        <v>79</v>
      </c>
      <c r="J15" s="60" t="s">
        <v>46</v>
      </c>
      <c r="K15" t="str">
        <f t="shared" si="2"/>
        <v>Jasjaap|Mike</v>
      </c>
      <c r="L15">
        <v>0</v>
      </c>
      <c r="M15">
        <v>0</v>
      </c>
      <c r="N15">
        <v>0</v>
      </c>
    </row>
    <row r="16" spans="1:14" x14ac:dyDescent="0.2">
      <c r="A16" s="60">
        <v>2021</v>
      </c>
      <c r="B16">
        <v>3</v>
      </c>
      <c r="C16" s="60" t="s">
        <v>68</v>
      </c>
      <c r="D16" s="60" t="s">
        <v>70</v>
      </c>
      <c r="E16" s="60">
        <v>117.82</v>
      </c>
      <c r="F16" s="60">
        <v>90.64</v>
      </c>
      <c r="G16">
        <f t="shared" si="0"/>
        <v>208.45999999999998</v>
      </c>
      <c r="H16">
        <f t="shared" si="1"/>
        <v>27.179999999999993</v>
      </c>
      <c r="I16" s="60" t="s">
        <v>36</v>
      </c>
      <c r="J16" s="60" t="s">
        <v>38</v>
      </c>
      <c r="K16" t="str">
        <f t="shared" si="2"/>
        <v>Todd|Eli</v>
      </c>
      <c r="L16">
        <v>0</v>
      </c>
      <c r="M16">
        <v>0</v>
      </c>
      <c r="N16">
        <v>0</v>
      </c>
    </row>
    <row r="17" spans="1:14" x14ac:dyDescent="0.2">
      <c r="A17" s="60">
        <v>2021</v>
      </c>
      <c r="B17">
        <v>3</v>
      </c>
      <c r="C17" s="60" t="s">
        <v>71</v>
      </c>
      <c r="D17" s="60" t="s">
        <v>27</v>
      </c>
      <c r="E17" s="60">
        <v>124.98</v>
      </c>
      <c r="F17" s="60">
        <v>92.94</v>
      </c>
      <c r="G17">
        <f t="shared" si="0"/>
        <v>217.92000000000002</v>
      </c>
      <c r="H17">
        <f t="shared" si="1"/>
        <v>32.040000000000006</v>
      </c>
      <c r="I17" s="60" t="s">
        <v>72</v>
      </c>
      <c r="J17" s="60" t="s">
        <v>28</v>
      </c>
      <c r="K17" t="str">
        <f t="shared" si="2"/>
        <v>Burnett|Jay</v>
      </c>
      <c r="L17">
        <v>0</v>
      </c>
      <c r="M17">
        <v>0</v>
      </c>
      <c r="N17">
        <v>0</v>
      </c>
    </row>
    <row r="18" spans="1:14" x14ac:dyDescent="0.2">
      <c r="A18" s="60">
        <v>2021</v>
      </c>
      <c r="B18">
        <v>3</v>
      </c>
      <c r="C18" s="60" t="s">
        <v>127</v>
      </c>
      <c r="D18" s="60" t="s">
        <v>25</v>
      </c>
      <c r="E18" s="60">
        <v>113.44</v>
      </c>
      <c r="F18" s="60">
        <v>87.78</v>
      </c>
      <c r="G18">
        <f t="shared" si="0"/>
        <v>201.22</v>
      </c>
      <c r="H18">
        <f t="shared" si="1"/>
        <v>25.659999999999997</v>
      </c>
      <c r="I18" s="60" t="s">
        <v>30</v>
      </c>
      <c r="J18" s="60" t="s">
        <v>26</v>
      </c>
      <c r="K18" t="str">
        <f t="shared" si="2"/>
        <v>Will|Tommy</v>
      </c>
      <c r="L18">
        <v>0</v>
      </c>
      <c r="M18">
        <v>0</v>
      </c>
      <c r="N18">
        <v>0</v>
      </c>
    </row>
    <row r="19" spans="1:14" x14ac:dyDescent="0.2">
      <c r="A19" s="60">
        <v>2021</v>
      </c>
      <c r="B19">
        <v>3</v>
      </c>
      <c r="C19" s="60" t="s">
        <v>39</v>
      </c>
      <c r="D19" s="60" t="s">
        <v>142</v>
      </c>
      <c r="E19" s="60">
        <v>142.69999999999999</v>
      </c>
      <c r="F19" s="60">
        <v>127.04</v>
      </c>
      <c r="G19">
        <f t="shared" si="0"/>
        <v>269.74</v>
      </c>
      <c r="H19">
        <f t="shared" si="1"/>
        <v>15.659999999999982</v>
      </c>
      <c r="I19" s="60" t="s">
        <v>110</v>
      </c>
      <c r="J19" s="60" t="s">
        <v>42</v>
      </c>
      <c r="K19" t="str">
        <f t="shared" si="2"/>
        <v>Brand/Kevin|Cam</v>
      </c>
      <c r="L19">
        <v>0</v>
      </c>
      <c r="M19">
        <v>0</v>
      </c>
      <c r="N19">
        <v>0</v>
      </c>
    </row>
    <row r="20" spans="1:14" x14ac:dyDescent="0.2">
      <c r="A20" s="60">
        <v>2021</v>
      </c>
      <c r="B20">
        <v>4</v>
      </c>
      <c r="C20" s="60" t="s">
        <v>78</v>
      </c>
      <c r="D20" s="60" t="s">
        <v>33</v>
      </c>
      <c r="E20" s="60">
        <v>132.5</v>
      </c>
      <c r="F20" s="60">
        <v>105.26</v>
      </c>
      <c r="G20">
        <f t="shared" si="0"/>
        <v>237.76</v>
      </c>
      <c r="H20">
        <f t="shared" si="1"/>
        <v>27.239999999999995</v>
      </c>
      <c r="I20" s="60" t="s">
        <v>79</v>
      </c>
      <c r="J20" t="s">
        <v>34</v>
      </c>
      <c r="K20" t="str">
        <f t="shared" si="2"/>
        <v>Jasjaap|Brenton</v>
      </c>
      <c r="L20">
        <v>0</v>
      </c>
      <c r="M20">
        <v>0</v>
      </c>
      <c r="N20">
        <v>0</v>
      </c>
    </row>
    <row r="21" spans="1:14" x14ac:dyDescent="0.2">
      <c r="A21" s="60">
        <v>2021</v>
      </c>
      <c r="B21">
        <v>4</v>
      </c>
      <c r="C21" s="60" t="s">
        <v>83</v>
      </c>
      <c r="D21" s="60" t="s">
        <v>70</v>
      </c>
      <c r="E21" s="60">
        <v>105.62</v>
      </c>
      <c r="F21" s="60">
        <v>87.88</v>
      </c>
      <c r="G21">
        <f t="shared" si="0"/>
        <v>193.5</v>
      </c>
      <c r="H21">
        <f t="shared" si="1"/>
        <v>17.740000000000009</v>
      </c>
      <c r="I21" s="60" t="s">
        <v>46</v>
      </c>
      <c r="J21" s="60" t="s">
        <v>38</v>
      </c>
      <c r="K21" t="str">
        <f t="shared" si="2"/>
        <v>Mike|Eli</v>
      </c>
      <c r="L21">
        <v>0</v>
      </c>
      <c r="M21">
        <v>0</v>
      </c>
      <c r="N21">
        <v>0</v>
      </c>
    </row>
    <row r="22" spans="1:14" x14ac:dyDescent="0.2">
      <c r="A22" s="60">
        <v>2021</v>
      </c>
      <c r="B22">
        <v>4</v>
      </c>
      <c r="C22" s="60" t="s">
        <v>31</v>
      </c>
      <c r="D22" s="60" t="s">
        <v>39</v>
      </c>
      <c r="E22" s="60">
        <v>162.22</v>
      </c>
      <c r="F22" s="60">
        <v>114.82</v>
      </c>
      <c r="G22">
        <f t="shared" si="0"/>
        <v>277.03999999999996</v>
      </c>
      <c r="H22">
        <f t="shared" si="1"/>
        <v>47.400000000000006</v>
      </c>
      <c r="I22" t="s">
        <v>32</v>
      </c>
      <c r="J22" s="60" t="s">
        <v>110</v>
      </c>
      <c r="K22" t="str">
        <f t="shared" si="2"/>
        <v>Schulwolf|Brand/Kevin</v>
      </c>
      <c r="L22">
        <v>0</v>
      </c>
      <c r="M22">
        <v>0</v>
      </c>
      <c r="N22">
        <v>0</v>
      </c>
    </row>
    <row r="23" spans="1:14" x14ac:dyDescent="0.2">
      <c r="A23" s="60">
        <v>2021</v>
      </c>
      <c r="B23">
        <v>4</v>
      </c>
      <c r="C23" s="60" t="s">
        <v>68</v>
      </c>
      <c r="D23" s="60" t="s">
        <v>27</v>
      </c>
      <c r="E23" s="60">
        <v>143.22</v>
      </c>
      <c r="F23" s="60">
        <v>99.94</v>
      </c>
      <c r="G23">
        <f t="shared" si="0"/>
        <v>243.16</v>
      </c>
      <c r="H23">
        <f t="shared" si="1"/>
        <v>43.28</v>
      </c>
      <c r="I23" s="60" t="s">
        <v>36</v>
      </c>
      <c r="J23" s="60" t="s">
        <v>28</v>
      </c>
      <c r="K23" t="str">
        <f t="shared" si="2"/>
        <v>Todd|Jay</v>
      </c>
      <c r="L23">
        <v>0</v>
      </c>
      <c r="M23">
        <v>0</v>
      </c>
      <c r="N23">
        <v>0</v>
      </c>
    </row>
    <row r="24" spans="1:14" x14ac:dyDescent="0.2">
      <c r="A24" s="60">
        <v>2021</v>
      </c>
      <c r="B24">
        <v>4</v>
      </c>
      <c r="C24" s="60" t="s">
        <v>71</v>
      </c>
      <c r="D24" s="60" t="s">
        <v>127</v>
      </c>
      <c r="E24" s="60">
        <v>127.92</v>
      </c>
      <c r="F24" s="60">
        <v>126.08</v>
      </c>
      <c r="G24">
        <f t="shared" si="0"/>
        <v>254</v>
      </c>
      <c r="H24">
        <f t="shared" si="1"/>
        <v>1.8400000000000034</v>
      </c>
      <c r="I24" s="60" t="s">
        <v>72</v>
      </c>
      <c r="J24" s="60" t="s">
        <v>30</v>
      </c>
      <c r="K24" t="str">
        <f t="shared" si="2"/>
        <v>Burnett|Will</v>
      </c>
      <c r="L24">
        <v>0</v>
      </c>
      <c r="M24">
        <v>0</v>
      </c>
      <c r="N24">
        <v>0</v>
      </c>
    </row>
    <row r="25" spans="1:14" x14ac:dyDescent="0.2">
      <c r="A25" s="60">
        <v>2021</v>
      </c>
      <c r="B25">
        <v>4</v>
      </c>
      <c r="C25" s="60" t="s">
        <v>25</v>
      </c>
      <c r="D25" s="60" t="s">
        <v>142</v>
      </c>
      <c r="E25" s="60">
        <v>106.04</v>
      </c>
      <c r="F25" s="60">
        <v>105.72</v>
      </c>
      <c r="G25">
        <f t="shared" si="0"/>
        <v>211.76</v>
      </c>
      <c r="H25">
        <f t="shared" si="1"/>
        <v>0.32000000000000739</v>
      </c>
      <c r="I25" s="60" t="s">
        <v>26</v>
      </c>
      <c r="J25" s="60" t="s">
        <v>42</v>
      </c>
      <c r="K25" t="str">
        <f t="shared" si="2"/>
        <v>Tommy|Cam</v>
      </c>
      <c r="L25">
        <v>0</v>
      </c>
      <c r="M25">
        <v>0</v>
      </c>
      <c r="N25">
        <v>0</v>
      </c>
    </row>
    <row r="26" spans="1:14" x14ac:dyDescent="0.2">
      <c r="A26" s="60">
        <v>2021</v>
      </c>
      <c r="B26">
        <v>5</v>
      </c>
      <c r="C26" s="60" t="s">
        <v>33</v>
      </c>
      <c r="D26" s="60" t="s">
        <v>70</v>
      </c>
      <c r="E26" s="60">
        <v>117.08</v>
      </c>
      <c r="F26" s="60">
        <v>111.12</v>
      </c>
      <c r="G26">
        <f t="shared" si="0"/>
        <v>228.2</v>
      </c>
      <c r="H26">
        <f t="shared" si="1"/>
        <v>5.9599999999999937</v>
      </c>
      <c r="I26" s="60" t="s">
        <v>34</v>
      </c>
      <c r="J26" s="60" t="s">
        <v>38</v>
      </c>
      <c r="K26" t="str">
        <f t="shared" si="2"/>
        <v>Brenton|Eli</v>
      </c>
      <c r="L26">
        <v>0</v>
      </c>
      <c r="M26">
        <v>0</v>
      </c>
      <c r="N26">
        <v>0</v>
      </c>
    </row>
    <row r="27" spans="1:14" x14ac:dyDescent="0.2">
      <c r="A27" s="60">
        <v>2021</v>
      </c>
      <c r="B27">
        <v>5</v>
      </c>
      <c r="C27" s="60" t="s">
        <v>83</v>
      </c>
      <c r="D27" s="60" t="s">
        <v>27</v>
      </c>
      <c r="E27" s="60">
        <v>145.08000000000001</v>
      </c>
      <c r="F27" s="60">
        <v>58.28</v>
      </c>
      <c r="G27">
        <f t="shared" si="0"/>
        <v>203.36</v>
      </c>
      <c r="H27">
        <f t="shared" si="1"/>
        <v>86.800000000000011</v>
      </c>
      <c r="I27" s="60" t="s">
        <v>46</v>
      </c>
      <c r="J27" s="60" t="s">
        <v>28</v>
      </c>
      <c r="K27" t="str">
        <f t="shared" si="2"/>
        <v>Mike|Jay</v>
      </c>
      <c r="L27">
        <v>0</v>
      </c>
      <c r="M27">
        <v>0</v>
      </c>
      <c r="N27">
        <v>0</v>
      </c>
    </row>
    <row r="28" spans="1:14" x14ac:dyDescent="0.2">
      <c r="A28" s="60">
        <v>2021</v>
      </c>
      <c r="B28">
        <v>5</v>
      </c>
      <c r="C28" s="60" t="s">
        <v>78</v>
      </c>
      <c r="D28" s="60" t="s">
        <v>31</v>
      </c>
      <c r="E28" s="60">
        <v>145.5</v>
      </c>
      <c r="F28" s="60">
        <v>142.46</v>
      </c>
      <c r="G28">
        <f t="shared" si="0"/>
        <v>287.96000000000004</v>
      </c>
      <c r="H28">
        <f t="shared" si="1"/>
        <v>3.039999999999992</v>
      </c>
      <c r="I28" s="60" t="s">
        <v>79</v>
      </c>
      <c r="J28" s="60" t="s">
        <v>32</v>
      </c>
      <c r="K28" t="str">
        <f t="shared" si="2"/>
        <v>Jasjaap|Schulwolf</v>
      </c>
      <c r="L28">
        <v>0</v>
      </c>
      <c r="M28">
        <v>0</v>
      </c>
      <c r="N28">
        <v>0</v>
      </c>
    </row>
    <row r="29" spans="1:14" x14ac:dyDescent="0.2">
      <c r="A29" s="60">
        <v>2021</v>
      </c>
      <c r="B29">
        <v>5</v>
      </c>
      <c r="C29" s="60" t="s">
        <v>127</v>
      </c>
      <c r="D29" s="60" t="s">
        <v>68</v>
      </c>
      <c r="E29" s="60">
        <v>170.72</v>
      </c>
      <c r="F29" s="60">
        <v>127.5</v>
      </c>
      <c r="G29">
        <f t="shared" si="0"/>
        <v>298.22000000000003</v>
      </c>
      <c r="H29">
        <f t="shared" si="1"/>
        <v>43.22</v>
      </c>
      <c r="I29" s="60" t="s">
        <v>30</v>
      </c>
      <c r="J29" s="60" t="s">
        <v>36</v>
      </c>
      <c r="K29" t="str">
        <f t="shared" si="2"/>
        <v>Will|Todd</v>
      </c>
      <c r="L29">
        <v>0</v>
      </c>
      <c r="M29">
        <v>0</v>
      </c>
      <c r="N29">
        <v>0</v>
      </c>
    </row>
    <row r="30" spans="1:14" x14ac:dyDescent="0.2">
      <c r="A30" s="60">
        <v>2021</v>
      </c>
      <c r="B30">
        <v>5</v>
      </c>
      <c r="C30" s="60" t="s">
        <v>142</v>
      </c>
      <c r="D30" s="60" t="s">
        <v>71</v>
      </c>
      <c r="E30" s="60">
        <v>132.66</v>
      </c>
      <c r="F30" s="60">
        <v>126.78</v>
      </c>
      <c r="G30">
        <f t="shared" si="0"/>
        <v>259.44</v>
      </c>
      <c r="H30">
        <f t="shared" si="1"/>
        <v>5.8799999999999955</v>
      </c>
      <c r="I30" s="60" t="s">
        <v>42</v>
      </c>
      <c r="J30" s="60" t="s">
        <v>72</v>
      </c>
      <c r="K30" t="str">
        <f t="shared" si="2"/>
        <v>Cam|Burnett</v>
      </c>
      <c r="L30">
        <v>0</v>
      </c>
      <c r="M30">
        <v>0</v>
      </c>
      <c r="N30">
        <v>0</v>
      </c>
    </row>
    <row r="31" spans="1:14" x14ac:dyDescent="0.2">
      <c r="A31" s="60">
        <v>2021</v>
      </c>
      <c r="B31">
        <v>5</v>
      </c>
      <c r="C31" s="60" t="s">
        <v>39</v>
      </c>
      <c r="D31" s="60" t="s">
        <v>25</v>
      </c>
      <c r="E31" s="60">
        <v>139.47999999999999</v>
      </c>
      <c r="F31" s="60">
        <v>125.28</v>
      </c>
      <c r="G31">
        <f t="shared" si="0"/>
        <v>264.76</v>
      </c>
      <c r="H31">
        <f t="shared" si="1"/>
        <v>14.199999999999989</v>
      </c>
      <c r="I31" s="60" t="s">
        <v>110</v>
      </c>
      <c r="J31" s="60" t="s">
        <v>26</v>
      </c>
      <c r="K31" t="str">
        <f t="shared" si="2"/>
        <v>Brand/Kevin|Tommy</v>
      </c>
      <c r="L31">
        <v>0</v>
      </c>
      <c r="M31">
        <v>0</v>
      </c>
      <c r="N31">
        <v>0</v>
      </c>
    </row>
    <row r="32" spans="1:14" x14ac:dyDescent="0.2">
      <c r="A32" s="60">
        <v>2021</v>
      </c>
      <c r="B32">
        <v>6</v>
      </c>
      <c r="C32" s="60" t="s">
        <v>33</v>
      </c>
      <c r="D32" s="60" t="s">
        <v>27</v>
      </c>
      <c r="E32" s="60">
        <v>136.28</v>
      </c>
      <c r="F32" s="60">
        <v>85.98</v>
      </c>
      <c r="G32">
        <f t="shared" si="0"/>
        <v>222.26</v>
      </c>
      <c r="H32">
        <f t="shared" si="1"/>
        <v>50.3</v>
      </c>
      <c r="I32" s="60" t="s">
        <v>34</v>
      </c>
      <c r="J32" s="60" t="s">
        <v>28</v>
      </c>
      <c r="K32" t="str">
        <f t="shared" si="2"/>
        <v>Brenton|Jay</v>
      </c>
      <c r="L32">
        <v>0</v>
      </c>
      <c r="M32">
        <v>0</v>
      </c>
      <c r="N32">
        <v>0</v>
      </c>
    </row>
    <row r="33" spans="1:14" x14ac:dyDescent="0.2">
      <c r="A33" s="60">
        <v>2021</v>
      </c>
      <c r="B33">
        <v>6</v>
      </c>
      <c r="C33" s="60" t="s">
        <v>127</v>
      </c>
      <c r="D33" s="60" t="s">
        <v>83</v>
      </c>
      <c r="E33" s="60">
        <v>115</v>
      </c>
      <c r="F33" s="60">
        <v>112</v>
      </c>
      <c r="G33">
        <f t="shared" si="0"/>
        <v>227</v>
      </c>
      <c r="H33">
        <f t="shared" si="1"/>
        <v>3</v>
      </c>
      <c r="I33" s="60" t="s">
        <v>30</v>
      </c>
      <c r="J33" s="60" t="s">
        <v>46</v>
      </c>
      <c r="K33" t="str">
        <f t="shared" si="2"/>
        <v>Will|Mike</v>
      </c>
      <c r="L33">
        <v>0</v>
      </c>
      <c r="M33">
        <v>0</v>
      </c>
      <c r="N33">
        <v>0</v>
      </c>
    </row>
    <row r="34" spans="1:14" x14ac:dyDescent="0.2">
      <c r="A34" s="60">
        <v>2021</v>
      </c>
      <c r="B34">
        <v>6</v>
      </c>
      <c r="C34" s="60" t="s">
        <v>31</v>
      </c>
      <c r="D34" s="60" t="s">
        <v>70</v>
      </c>
      <c r="E34" s="60">
        <v>114.2</v>
      </c>
      <c r="F34" s="60">
        <v>100.1</v>
      </c>
      <c r="G34">
        <f t="shared" ref="G34:G65" si="3">SUM(E34:F34)</f>
        <v>214.3</v>
      </c>
      <c r="H34">
        <f t="shared" si="1"/>
        <v>14.100000000000009</v>
      </c>
      <c r="I34" t="s">
        <v>32</v>
      </c>
      <c r="J34" s="60" t="s">
        <v>38</v>
      </c>
      <c r="K34" t="str">
        <f t="shared" si="2"/>
        <v>Schulwolf|Eli</v>
      </c>
      <c r="L34">
        <v>0</v>
      </c>
      <c r="M34">
        <v>0</v>
      </c>
      <c r="N34">
        <v>0</v>
      </c>
    </row>
    <row r="35" spans="1:14" x14ac:dyDescent="0.2">
      <c r="A35" s="60">
        <v>2021</v>
      </c>
      <c r="B35">
        <v>6</v>
      </c>
      <c r="C35" s="60" t="s">
        <v>78</v>
      </c>
      <c r="D35" s="60" t="s">
        <v>39</v>
      </c>
      <c r="E35" s="60">
        <v>148.94</v>
      </c>
      <c r="F35" s="60">
        <v>146.38</v>
      </c>
      <c r="G35">
        <f t="shared" si="3"/>
        <v>295.32</v>
      </c>
      <c r="H35">
        <f t="shared" si="1"/>
        <v>2.5600000000000023</v>
      </c>
      <c r="I35" s="60" t="s">
        <v>79</v>
      </c>
      <c r="J35" s="60" t="s">
        <v>110</v>
      </c>
      <c r="K35" t="str">
        <f t="shared" si="2"/>
        <v>Jasjaap|Brand/Kevin</v>
      </c>
      <c r="L35">
        <v>0</v>
      </c>
      <c r="M35">
        <v>0</v>
      </c>
      <c r="N35">
        <v>0</v>
      </c>
    </row>
    <row r="36" spans="1:14" x14ac:dyDescent="0.2">
      <c r="A36" s="60">
        <v>2021</v>
      </c>
      <c r="B36">
        <v>6</v>
      </c>
      <c r="C36" s="60" t="s">
        <v>142</v>
      </c>
      <c r="D36" s="60" t="s">
        <v>68</v>
      </c>
      <c r="E36" s="60">
        <v>127.26</v>
      </c>
      <c r="F36" s="60">
        <v>115.82</v>
      </c>
      <c r="G36">
        <f t="shared" si="3"/>
        <v>243.07999999999998</v>
      </c>
      <c r="H36">
        <f t="shared" si="1"/>
        <v>11.440000000000012</v>
      </c>
      <c r="I36" s="60" t="s">
        <v>42</v>
      </c>
      <c r="J36" s="60" t="s">
        <v>36</v>
      </c>
      <c r="K36" t="str">
        <f t="shared" si="2"/>
        <v>Cam|Todd</v>
      </c>
      <c r="L36">
        <v>0</v>
      </c>
      <c r="M36">
        <v>0</v>
      </c>
      <c r="N36">
        <v>0</v>
      </c>
    </row>
    <row r="37" spans="1:14" x14ac:dyDescent="0.2">
      <c r="A37" s="60">
        <v>2021</v>
      </c>
      <c r="B37">
        <v>6</v>
      </c>
      <c r="C37" s="60" t="s">
        <v>71</v>
      </c>
      <c r="D37" s="60" t="s">
        <v>25</v>
      </c>
      <c r="E37" s="60">
        <v>127.54</v>
      </c>
      <c r="F37" s="60">
        <v>105.08</v>
      </c>
      <c r="G37">
        <f t="shared" si="3"/>
        <v>232.62</v>
      </c>
      <c r="H37">
        <f t="shared" si="1"/>
        <v>22.460000000000008</v>
      </c>
      <c r="I37" s="60" t="s">
        <v>72</v>
      </c>
      <c r="J37" s="60" t="s">
        <v>26</v>
      </c>
      <c r="K37" t="str">
        <f t="shared" si="2"/>
        <v>Burnett|Tommy</v>
      </c>
      <c r="L37">
        <v>0</v>
      </c>
      <c r="M37">
        <v>0</v>
      </c>
      <c r="N37">
        <v>0</v>
      </c>
    </row>
    <row r="38" spans="1:14" x14ac:dyDescent="0.2">
      <c r="A38" s="60">
        <v>2021</v>
      </c>
      <c r="B38">
        <v>7</v>
      </c>
      <c r="C38" s="60" t="s">
        <v>127</v>
      </c>
      <c r="D38" s="60" t="s">
        <v>33</v>
      </c>
      <c r="E38" s="60">
        <v>152.1</v>
      </c>
      <c r="F38" s="60">
        <v>114.14</v>
      </c>
      <c r="G38">
        <f t="shared" si="3"/>
        <v>266.24</v>
      </c>
      <c r="H38">
        <f t="shared" si="1"/>
        <v>37.959999999999994</v>
      </c>
      <c r="I38" s="60" t="s">
        <v>30</v>
      </c>
      <c r="J38" t="s">
        <v>34</v>
      </c>
      <c r="K38" t="str">
        <f t="shared" si="2"/>
        <v>Will|Brenton</v>
      </c>
      <c r="L38">
        <v>0</v>
      </c>
      <c r="M38">
        <v>0</v>
      </c>
      <c r="N38">
        <v>0</v>
      </c>
    </row>
    <row r="39" spans="1:14" x14ac:dyDescent="0.2">
      <c r="A39" s="60">
        <v>2021</v>
      </c>
      <c r="B39">
        <v>7</v>
      </c>
      <c r="C39" s="60" t="s">
        <v>142</v>
      </c>
      <c r="D39" s="60" t="s">
        <v>83</v>
      </c>
      <c r="E39" s="60">
        <v>145.13999999999999</v>
      </c>
      <c r="F39" s="60">
        <v>109.08</v>
      </c>
      <c r="G39">
        <f t="shared" si="3"/>
        <v>254.21999999999997</v>
      </c>
      <c r="H39">
        <f t="shared" si="1"/>
        <v>36.059999999999988</v>
      </c>
      <c r="I39" s="60" t="s">
        <v>42</v>
      </c>
      <c r="J39" s="60" t="s">
        <v>46</v>
      </c>
      <c r="K39" t="str">
        <f t="shared" si="2"/>
        <v>Cam|Mike</v>
      </c>
      <c r="L39">
        <v>0</v>
      </c>
      <c r="M39">
        <v>0</v>
      </c>
      <c r="N39">
        <v>0</v>
      </c>
    </row>
    <row r="40" spans="1:14" x14ac:dyDescent="0.2">
      <c r="A40" s="60">
        <v>2021</v>
      </c>
      <c r="B40">
        <v>7</v>
      </c>
      <c r="C40" s="60" t="s">
        <v>31</v>
      </c>
      <c r="D40" s="60" t="s">
        <v>27</v>
      </c>
      <c r="E40" s="60">
        <v>122.26</v>
      </c>
      <c r="F40" s="60">
        <v>93.28</v>
      </c>
      <c r="G40">
        <f t="shared" si="3"/>
        <v>215.54000000000002</v>
      </c>
      <c r="H40">
        <f t="shared" si="1"/>
        <v>28.980000000000004</v>
      </c>
      <c r="I40" t="s">
        <v>32</v>
      </c>
      <c r="J40" s="60" t="s">
        <v>28</v>
      </c>
      <c r="K40" t="str">
        <f t="shared" si="2"/>
        <v>Schulwolf|Jay</v>
      </c>
      <c r="L40">
        <v>0</v>
      </c>
      <c r="M40">
        <v>0</v>
      </c>
      <c r="N40">
        <v>0</v>
      </c>
    </row>
    <row r="41" spans="1:14" x14ac:dyDescent="0.2">
      <c r="A41" s="60">
        <v>2021</v>
      </c>
      <c r="B41">
        <v>7</v>
      </c>
      <c r="C41" s="60" t="s">
        <v>70</v>
      </c>
      <c r="D41" s="60" t="s">
        <v>78</v>
      </c>
      <c r="E41" s="60">
        <v>105.14</v>
      </c>
      <c r="F41" s="60">
        <v>93.66</v>
      </c>
      <c r="G41">
        <f t="shared" si="3"/>
        <v>198.8</v>
      </c>
      <c r="H41">
        <f t="shared" si="1"/>
        <v>11.480000000000004</v>
      </c>
      <c r="I41" s="60" t="s">
        <v>38</v>
      </c>
      <c r="J41" s="60" t="s">
        <v>79</v>
      </c>
      <c r="K41" t="str">
        <f t="shared" si="2"/>
        <v>Eli|Jasjaap</v>
      </c>
      <c r="L41">
        <v>0</v>
      </c>
      <c r="M41">
        <v>0</v>
      </c>
      <c r="N41">
        <v>0</v>
      </c>
    </row>
    <row r="42" spans="1:14" x14ac:dyDescent="0.2">
      <c r="A42" s="60">
        <v>2021</v>
      </c>
      <c r="B42">
        <v>7</v>
      </c>
      <c r="C42" s="60" t="s">
        <v>68</v>
      </c>
      <c r="D42" s="60" t="s">
        <v>25</v>
      </c>
      <c r="E42" s="60">
        <v>129.54</v>
      </c>
      <c r="F42" s="60">
        <v>62.48</v>
      </c>
      <c r="G42">
        <f t="shared" si="3"/>
        <v>192.01999999999998</v>
      </c>
      <c r="H42">
        <f t="shared" si="1"/>
        <v>67.06</v>
      </c>
      <c r="I42" s="60" t="s">
        <v>36</v>
      </c>
      <c r="J42" s="60" t="s">
        <v>26</v>
      </c>
      <c r="K42" t="str">
        <f t="shared" si="2"/>
        <v>Todd|Tommy</v>
      </c>
      <c r="L42">
        <v>0</v>
      </c>
      <c r="M42">
        <v>0</v>
      </c>
      <c r="N42">
        <v>0</v>
      </c>
    </row>
    <row r="43" spans="1:14" x14ac:dyDescent="0.2">
      <c r="A43" s="60">
        <v>2021</v>
      </c>
      <c r="B43">
        <v>7</v>
      </c>
      <c r="C43" s="60" t="s">
        <v>39</v>
      </c>
      <c r="D43" s="60" t="s">
        <v>71</v>
      </c>
      <c r="E43" s="60">
        <v>120.24</v>
      </c>
      <c r="F43" s="60">
        <v>99</v>
      </c>
      <c r="G43">
        <f t="shared" si="3"/>
        <v>219.24</v>
      </c>
      <c r="H43">
        <f t="shared" si="1"/>
        <v>21.239999999999995</v>
      </c>
      <c r="I43" s="60" t="s">
        <v>110</v>
      </c>
      <c r="J43" s="60" t="s">
        <v>72</v>
      </c>
      <c r="K43" t="str">
        <f t="shared" si="2"/>
        <v>Brand/Kevin|Burnett</v>
      </c>
      <c r="L43">
        <v>0</v>
      </c>
      <c r="M43">
        <v>0</v>
      </c>
      <c r="N43">
        <v>0</v>
      </c>
    </row>
    <row r="44" spans="1:14" x14ac:dyDescent="0.2">
      <c r="A44" s="60">
        <v>2021</v>
      </c>
      <c r="B44">
        <v>8</v>
      </c>
      <c r="C44" s="60" t="s">
        <v>33</v>
      </c>
      <c r="D44" s="60" t="s">
        <v>142</v>
      </c>
      <c r="E44" s="60">
        <v>111.48</v>
      </c>
      <c r="F44" s="60">
        <v>104.36</v>
      </c>
      <c r="G44">
        <f t="shared" si="3"/>
        <v>215.84</v>
      </c>
      <c r="H44">
        <f t="shared" si="1"/>
        <v>7.1200000000000045</v>
      </c>
      <c r="I44" s="60" t="s">
        <v>34</v>
      </c>
      <c r="J44" s="60" t="s">
        <v>42</v>
      </c>
      <c r="K44" t="str">
        <f t="shared" si="2"/>
        <v>Brenton|Cam</v>
      </c>
      <c r="L44">
        <v>0</v>
      </c>
      <c r="M44">
        <v>0</v>
      </c>
      <c r="N44">
        <v>0</v>
      </c>
    </row>
    <row r="45" spans="1:14" x14ac:dyDescent="0.2">
      <c r="A45" s="60">
        <v>2021</v>
      </c>
      <c r="B45">
        <v>8</v>
      </c>
      <c r="C45" s="60" t="s">
        <v>25</v>
      </c>
      <c r="D45" s="60" t="s">
        <v>83</v>
      </c>
      <c r="E45" s="60">
        <v>94.9</v>
      </c>
      <c r="F45" s="60">
        <v>94.48</v>
      </c>
      <c r="G45">
        <f t="shared" si="3"/>
        <v>189.38</v>
      </c>
      <c r="H45">
        <f t="shared" si="1"/>
        <v>0.42000000000000171</v>
      </c>
      <c r="I45" s="60" t="s">
        <v>26</v>
      </c>
      <c r="J45" s="60" t="s">
        <v>46</v>
      </c>
      <c r="K45" t="str">
        <f t="shared" si="2"/>
        <v>Tommy|Mike</v>
      </c>
      <c r="L45">
        <v>0</v>
      </c>
      <c r="M45">
        <v>0</v>
      </c>
      <c r="N45">
        <v>0</v>
      </c>
    </row>
    <row r="46" spans="1:14" x14ac:dyDescent="0.2">
      <c r="A46" s="60">
        <v>2021</v>
      </c>
      <c r="B46">
        <v>8</v>
      </c>
      <c r="C46" s="60" t="s">
        <v>31</v>
      </c>
      <c r="D46" s="60" t="s">
        <v>127</v>
      </c>
      <c r="E46" s="60">
        <v>127.16</v>
      </c>
      <c r="F46" s="60">
        <v>106.02</v>
      </c>
      <c r="G46">
        <f t="shared" si="3"/>
        <v>233.18</v>
      </c>
      <c r="H46">
        <f t="shared" si="1"/>
        <v>21.14</v>
      </c>
      <c r="I46" t="s">
        <v>32</v>
      </c>
      <c r="J46" s="60" t="s">
        <v>30</v>
      </c>
      <c r="K46" t="str">
        <f t="shared" si="2"/>
        <v>Schulwolf|Will</v>
      </c>
      <c r="L46">
        <v>0</v>
      </c>
      <c r="M46">
        <v>0</v>
      </c>
      <c r="N46">
        <v>0</v>
      </c>
    </row>
    <row r="47" spans="1:14" x14ac:dyDescent="0.2">
      <c r="A47" s="60">
        <v>2021</v>
      </c>
      <c r="B47">
        <v>8</v>
      </c>
      <c r="C47" s="60" t="s">
        <v>27</v>
      </c>
      <c r="D47" s="60" t="s">
        <v>78</v>
      </c>
      <c r="E47" s="60">
        <v>94.06</v>
      </c>
      <c r="F47" s="60">
        <v>88.6</v>
      </c>
      <c r="G47">
        <f t="shared" si="3"/>
        <v>182.66</v>
      </c>
      <c r="H47">
        <f t="shared" si="1"/>
        <v>5.460000000000008</v>
      </c>
      <c r="I47" s="60" t="s">
        <v>28</v>
      </c>
      <c r="J47" s="60" t="s">
        <v>79</v>
      </c>
      <c r="K47" t="str">
        <f t="shared" si="2"/>
        <v>Jay|Jasjaap</v>
      </c>
      <c r="L47">
        <v>0</v>
      </c>
      <c r="M47">
        <v>0</v>
      </c>
      <c r="N47">
        <v>0</v>
      </c>
    </row>
    <row r="48" spans="1:14" x14ac:dyDescent="0.2">
      <c r="A48" s="60">
        <v>2021</v>
      </c>
      <c r="B48">
        <v>8</v>
      </c>
      <c r="C48" s="60" t="s">
        <v>39</v>
      </c>
      <c r="D48" s="60" t="s">
        <v>70</v>
      </c>
      <c r="E48" s="60">
        <v>113.9</v>
      </c>
      <c r="F48" s="60">
        <v>88.32</v>
      </c>
      <c r="G48">
        <f t="shared" si="3"/>
        <v>202.22</v>
      </c>
      <c r="H48">
        <f t="shared" si="1"/>
        <v>25.580000000000013</v>
      </c>
      <c r="I48" s="60" t="s">
        <v>110</v>
      </c>
      <c r="J48" s="60" t="s">
        <v>38</v>
      </c>
      <c r="K48" t="str">
        <f t="shared" si="2"/>
        <v>Brand/Kevin|Eli</v>
      </c>
      <c r="L48">
        <v>0</v>
      </c>
      <c r="M48">
        <v>0</v>
      </c>
      <c r="N48">
        <v>0</v>
      </c>
    </row>
    <row r="49" spans="1:14" x14ac:dyDescent="0.2">
      <c r="A49" s="60">
        <v>2021</v>
      </c>
      <c r="B49">
        <v>8</v>
      </c>
      <c r="C49" s="60" t="s">
        <v>68</v>
      </c>
      <c r="D49" s="60" t="s">
        <v>71</v>
      </c>
      <c r="E49" s="60">
        <v>135.16</v>
      </c>
      <c r="F49" s="60">
        <v>83.5</v>
      </c>
      <c r="G49">
        <f t="shared" si="3"/>
        <v>218.66</v>
      </c>
      <c r="H49">
        <f t="shared" si="1"/>
        <v>51.66</v>
      </c>
      <c r="I49" s="60" t="s">
        <v>36</v>
      </c>
      <c r="J49" s="60" t="s">
        <v>72</v>
      </c>
      <c r="K49" t="str">
        <f t="shared" si="2"/>
        <v>Todd|Burnett</v>
      </c>
      <c r="L49">
        <v>0</v>
      </c>
      <c r="M49">
        <v>0</v>
      </c>
      <c r="N49">
        <v>0</v>
      </c>
    </row>
    <row r="50" spans="1:14" x14ac:dyDescent="0.2">
      <c r="A50" s="60">
        <v>2021</v>
      </c>
      <c r="B50">
        <v>9</v>
      </c>
      <c r="C50" s="60" t="s">
        <v>25</v>
      </c>
      <c r="D50" s="60" t="s">
        <v>33</v>
      </c>
      <c r="E50" s="60">
        <v>123.24</v>
      </c>
      <c r="F50" s="60">
        <v>88.5</v>
      </c>
      <c r="G50">
        <f t="shared" si="3"/>
        <v>211.74</v>
      </c>
      <c r="H50">
        <f t="shared" si="1"/>
        <v>34.739999999999995</v>
      </c>
      <c r="I50" s="60" t="s">
        <v>26</v>
      </c>
      <c r="J50" t="s">
        <v>34</v>
      </c>
      <c r="K50" t="str">
        <f t="shared" si="2"/>
        <v>Tommy|Brenton</v>
      </c>
      <c r="L50">
        <v>0</v>
      </c>
      <c r="M50">
        <v>0</v>
      </c>
      <c r="N50">
        <v>0</v>
      </c>
    </row>
    <row r="51" spans="1:14" x14ac:dyDescent="0.2">
      <c r="A51" s="60">
        <v>2021</v>
      </c>
      <c r="B51">
        <v>9</v>
      </c>
      <c r="C51" s="60" t="s">
        <v>83</v>
      </c>
      <c r="D51" s="60" t="s">
        <v>71</v>
      </c>
      <c r="E51" s="60">
        <v>148.38</v>
      </c>
      <c r="F51" s="60">
        <v>89.42</v>
      </c>
      <c r="G51">
        <f t="shared" si="3"/>
        <v>237.8</v>
      </c>
      <c r="H51">
        <f t="shared" si="1"/>
        <v>58.959999999999994</v>
      </c>
      <c r="I51" s="60" t="s">
        <v>46</v>
      </c>
      <c r="J51" s="60" t="s">
        <v>72</v>
      </c>
      <c r="K51" t="str">
        <f t="shared" si="2"/>
        <v>Mike|Burnett</v>
      </c>
      <c r="L51">
        <v>0</v>
      </c>
      <c r="M51">
        <v>0</v>
      </c>
      <c r="N51">
        <v>0</v>
      </c>
    </row>
    <row r="52" spans="1:14" x14ac:dyDescent="0.2">
      <c r="A52" s="60">
        <v>2021</v>
      </c>
      <c r="B52">
        <v>9</v>
      </c>
      <c r="C52" s="60" t="s">
        <v>31</v>
      </c>
      <c r="D52" s="60" t="s">
        <v>142</v>
      </c>
      <c r="E52" s="60">
        <v>87.88</v>
      </c>
      <c r="F52" s="60">
        <v>83.18</v>
      </c>
      <c r="G52">
        <f t="shared" si="3"/>
        <v>171.06</v>
      </c>
      <c r="H52">
        <f t="shared" si="1"/>
        <v>4.6999999999999886</v>
      </c>
      <c r="I52" t="s">
        <v>32</v>
      </c>
      <c r="J52" s="60" t="s">
        <v>42</v>
      </c>
      <c r="K52" t="str">
        <f t="shared" si="2"/>
        <v>Schulwolf|Cam</v>
      </c>
      <c r="L52">
        <v>0</v>
      </c>
      <c r="M52">
        <v>0</v>
      </c>
      <c r="N52">
        <v>0</v>
      </c>
    </row>
    <row r="53" spans="1:14" x14ac:dyDescent="0.2">
      <c r="A53" s="60">
        <v>2021</v>
      </c>
      <c r="B53">
        <v>9</v>
      </c>
      <c r="C53" s="60" t="s">
        <v>127</v>
      </c>
      <c r="D53" s="60" t="s">
        <v>78</v>
      </c>
      <c r="E53" s="60">
        <v>132.94</v>
      </c>
      <c r="F53" s="60">
        <v>66.56</v>
      </c>
      <c r="G53">
        <f t="shared" si="3"/>
        <v>199.5</v>
      </c>
      <c r="H53">
        <f t="shared" si="1"/>
        <v>66.38</v>
      </c>
      <c r="I53" s="60" t="s">
        <v>30</v>
      </c>
      <c r="J53" s="60" t="s">
        <v>79</v>
      </c>
      <c r="K53" t="str">
        <f t="shared" si="2"/>
        <v>Will|Jasjaap</v>
      </c>
      <c r="L53">
        <v>0</v>
      </c>
      <c r="M53">
        <v>0</v>
      </c>
      <c r="N53">
        <v>0</v>
      </c>
    </row>
    <row r="54" spans="1:14" x14ac:dyDescent="0.2">
      <c r="A54" s="60">
        <v>2021</v>
      </c>
      <c r="B54">
        <v>9</v>
      </c>
      <c r="C54" s="60" t="s">
        <v>70</v>
      </c>
      <c r="D54" s="60" t="s">
        <v>27</v>
      </c>
      <c r="E54" s="60">
        <v>105.1</v>
      </c>
      <c r="F54" s="60">
        <v>77.94</v>
      </c>
      <c r="G54">
        <f t="shared" si="3"/>
        <v>183.04</v>
      </c>
      <c r="H54">
        <f t="shared" si="1"/>
        <v>27.159999999999997</v>
      </c>
      <c r="I54" s="60" t="s">
        <v>38</v>
      </c>
      <c r="J54" s="60" t="s">
        <v>28</v>
      </c>
      <c r="K54" t="str">
        <f t="shared" si="2"/>
        <v>Eli|Jay</v>
      </c>
      <c r="L54">
        <v>0</v>
      </c>
      <c r="M54">
        <v>0</v>
      </c>
      <c r="N54">
        <v>0</v>
      </c>
    </row>
    <row r="55" spans="1:14" x14ac:dyDescent="0.2">
      <c r="A55" s="60">
        <v>2021</v>
      </c>
      <c r="B55">
        <v>9</v>
      </c>
      <c r="C55" s="60" t="s">
        <v>39</v>
      </c>
      <c r="D55" s="60" t="s">
        <v>68</v>
      </c>
      <c r="E55" s="60">
        <v>102.44</v>
      </c>
      <c r="F55" s="60">
        <v>97.86</v>
      </c>
      <c r="G55">
        <f t="shared" si="3"/>
        <v>200.3</v>
      </c>
      <c r="H55">
        <f t="shared" si="1"/>
        <v>4.5799999999999983</v>
      </c>
      <c r="I55" s="60" t="s">
        <v>110</v>
      </c>
      <c r="J55" s="60" t="s">
        <v>36</v>
      </c>
      <c r="K55" t="str">
        <f t="shared" si="2"/>
        <v>Brand/Kevin|Todd</v>
      </c>
      <c r="L55">
        <v>0</v>
      </c>
      <c r="M55">
        <v>0</v>
      </c>
      <c r="N55">
        <v>0</v>
      </c>
    </row>
    <row r="56" spans="1:14" x14ac:dyDescent="0.2">
      <c r="A56" s="60">
        <v>2021</v>
      </c>
      <c r="B56">
        <v>10</v>
      </c>
      <c r="C56" s="60" t="s">
        <v>33</v>
      </c>
      <c r="D56" s="60" t="s">
        <v>71</v>
      </c>
      <c r="E56" s="60">
        <v>111.94</v>
      </c>
      <c r="F56" s="60">
        <v>100.52</v>
      </c>
      <c r="G56">
        <f t="shared" si="3"/>
        <v>212.45999999999998</v>
      </c>
      <c r="H56">
        <f t="shared" si="1"/>
        <v>11.420000000000002</v>
      </c>
      <c r="I56" s="60" t="s">
        <v>34</v>
      </c>
      <c r="J56" s="60" t="s">
        <v>72</v>
      </c>
      <c r="K56" t="str">
        <f t="shared" si="2"/>
        <v>Brenton|Burnett</v>
      </c>
      <c r="L56">
        <v>0</v>
      </c>
      <c r="M56">
        <v>0</v>
      </c>
      <c r="N56">
        <v>0</v>
      </c>
    </row>
    <row r="57" spans="1:14" x14ac:dyDescent="0.2">
      <c r="A57" s="60">
        <v>2021</v>
      </c>
      <c r="B57">
        <v>10</v>
      </c>
      <c r="C57" s="60" t="s">
        <v>83</v>
      </c>
      <c r="D57" s="60" t="s">
        <v>68</v>
      </c>
      <c r="E57" s="60">
        <v>142.63999999999999</v>
      </c>
      <c r="F57" s="60">
        <v>98.84</v>
      </c>
      <c r="G57">
        <f t="shared" si="3"/>
        <v>241.48</v>
      </c>
      <c r="H57">
        <f t="shared" si="1"/>
        <v>43.799999999999983</v>
      </c>
      <c r="I57" s="60" t="s">
        <v>46</v>
      </c>
      <c r="J57" s="60" t="s">
        <v>36</v>
      </c>
      <c r="K57" t="str">
        <f t="shared" si="2"/>
        <v>Mike|Todd</v>
      </c>
      <c r="L57">
        <v>0</v>
      </c>
      <c r="M57">
        <v>0</v>
      </c>
      <c r="N57">
        <v>0</v>
      </c>
    </row>
    <row r="58" spans="1:14" x14ac:dyDescent="0.2">
      <c r="A58" s="60">
        <v>2021</v>
      </c>
      <c r="B58">
        <v>10</v>
      </c>
      <c r="C58" s="60" t="s">
        <v>25</v>
      </c>
      <c r="D58" s="60" t="s">
        <v>31</v>
      </c>
      <c r="E58" s="60">
        <v>113.52</v>
      </c>
      <c r="F58" s="60">
        <v>100.08</v>
      </c>
      <c r="G58">
        <f t="shared" si="3"/>
        <v>213.6</v>
      </c>
      <c r="H58">
        <f t="shared" si="1"/>
        <v>13.439999999999998</v>
      </c>
      <c r="I58" s="60" t="s">
        <v>26</v>
      </c>
      <c r="J58" s="60" t="s">
        <v>32</v>
      </c>
      <c r="K58" t="str">
        <f t="shared" si="2"/>
        <v>Tommy|Schulwolf</v>
      </c>
      <c r="L58">
        <v>0</v>
      </c>
      <c r="M58">
        <v>0</v>
      </c>
      <c r="N58">
        <v>0</v>
      </c>
    </row>
    <row r="59" spans="1:14" x14ac:dyDescent="0.2">
      <c r="A59" s="60">
        <v>2021</v>
      </c>
      <c r="B59">
        <v>10</v>
      </c>
      <c r="C59" s="60" t="s">
        <v>78</v>
      </c>
      <c r="D59" s="60" t="s">
        <v>142</v>
      </c>
      <c r="E59" s="60">
        <v>101.32</v>
      </c>
      <c r="F59" s="60">
        <v>67.58</v>
      </c>
      <c r="G59">
        <f t="shared" si="3"/>
        <v>168.89999999999998</v>
      </c>
      <c r="H59">
        <f t="shared" si="1"/>
        <v>33.739999999999995</v>
      </c>
      <c r="I59" s="60" t="s">
        <v>79</v>
      </c>
      <c r="J59" s="60" t="s">
        <v>42</v>
      </c>
      <c r="K59" t="str">
        <f t="shared" si="2"/>
        <v>Jasjaap|Cam</v>
      </c>
      <c r="L59">
        <v>0</v>
      </c>
      <c r="M59">
        <v>0</v>
      </c>
      <c r="N59">
        <v>0</v>
      </c>
    </row>
    <row r="60" spans="1:14" x14ac:dyDescent="0.2">
      <c r="A60" s="60">
        <v>2021</v>
      </c>
      <c r="B60">
        <v>10</v>
      </c>
      <c r="C60" s="60" t="s">
        <v>70</v>
      </c>
      <c r="D60" s="60" t="s">
        <v>127</v>
      </c>
      <c r="E60" s="60">
        <v>124.12</v>
      </c>
      <c r="F60" s="60">
        <v>115.46</v>
      </c>
      <c r="G60">
        <f t="shared" si="3"/>
        <v>239.57999999999998</v>
      </c>
      <c r="H60">
        <f t="shared" si="1"/>
        <v>8.6600000000000108</v>
      </c>
      <c r="I60" s="60" t="s">
        <v>38</v>
      </c>
      <c r="J60" s="60" t="s">
        <v>30</v>
      </c>
      <c r="K60" t="str">
        <f t="shared" si="2"/>
        <v>Eli|Will</v>
      </c>
      <c r="L60">
        <v>0</v>
      </c>
      <c r="M60">
        <v>0</v>
      </c>
      <c r="N60">
        <v>0</v>
      </c>
    </row>
    <row r="61" spans="1:14" x14ac:dyDescent="0.2">
      <c r="A61" s="60">
        <v>2021</v>
      </c>
      <c r="B61">
        <v>10</v>
      </c>
      <c r="C61" s="60" t="s">
        <v>39</v>
      </c>
      <c r="D61" s="60" t="s">
        <v>27</v>
      </c>
      <c r="E61" s="60">
        <v>110.54</v>
      </c>
      <c r="F61" s="60">
        <v>86.44</v>
      </c>
      <c r="G61">
        <f t="shared" si="3"/>
        <v>196.98000000000002</v>
      </c>
      <c r="H61">
        <f t="shared" si="1"/>
        <v>24.100000000000009</v>
      </c>
      <c r="I61" s="60" t="s">
        <v>110</v>
      </c>
      <c r="J61" s="60" t="s">
        <v>28</v>
      </c>
      <c r="K61" t="str">
        <f t="shared" si="2"/>
        <v>Brand/Kevin|Jay</v>
      </c>
      <c r="L61">
        <v>0</v>
      </c>
      <c r="M61">
        <v>0</v>
      </c>
      <c r="N61">
        <v>0</v>
      </c>
    </row>
    <row r="62" spans="1:14" x14ac:dyDescent="0.2">
      <c r="A62" s="60">
        <v>2021</v>
      </c>
      <c r="B62">
        <v>11</v>
      </c>
      <c r="C62" s="60" t="s">
        <v>33</v>
      </c>
      <c r="D62" s="60" t="s">
        <v>68</v>
      </c>
      <c r="E62" s="60">
        <v>127.28</v>
      </c>
      <c r="F62" s="60">
        <v>100.46</v>
      </c>
      <c r="G62">
        <f t="shared" si="3"/>
        <v>227.74</v>
      </c>
      <c r="H62">
        <f t="shared" si="1"/>
        <v>26.820000000000007</v>
      </c>
      <c r="I62" s="60" t="s">
        <v>34</v>
      </c>
      <c r="J62" s="60" t="s">
        <v>36</v>
      </c>
      <c r="K62" t="str">
        <f t="shared" si="2"/>
        <v>Brenton|Todd</v>
      </c>
      <c r="L62">
        <v>0</v>
      </c>
      <c r="M62">
        <v>0</v>
      </c>
      <c r="N62">
        <v>0</v>
      </c>
    </row>
    <row r="63" spans="1:14" x14ac:dyDescent="0.2">
      <c r="A63" s="60">
        <v>2021</v>
      </c>
      <c r="B63">
        <v>11</v>
      </c>
      <c r="C63" s="60" t="s">
        <v>83</v>
      </c>
      <c r="D63" s="60" t="s">
        <v>39</v>
      </c>
      <c r="E63" s="60">
        <v>123.54</v>
      </c>
      <c r="F63" s="60">
        <v>96.3</v>
      </c>
      <c r="G63">
        <f t="shared" si="3"/>
        <v>219.84</v>
      </c>
      <c r="H63">
        <f t="shared" si="1"/>
        <v>27.240000000000009</v>
      </c>
      <c r="I63" s="60" t="s">
        <v>46</v>
      </c>
      <c r="J63" s="60" t="s">
        <v>110</v>
      </c>
      <c r="K63" t="str">
        <f t="shared" si="2"/>
        <v>Mike|Brand/Kevin</v>
      </c>
      <c r="L63">
        <v>0</v>
      </c>
      <c r="M63">
        <v>0</v>
      </c>
      <c r="N63">
        <v>0</v>
      </c>
    </row>
    <row r="64" spans="1:14" x14ac:dyDescent="0.2">
      <c r="A64" s="60">
        <v>2021</v>
      </c>
      <c r="B64">
        <v>11</v>
      </c>
      <c r="C64" s="60" t="s">
        <v>71</v>
      </c>
      <c r="D64" s="60" t="s">
        <v>31</v>
      </c>
      <c r="E64" s="60">
        <v>105.02</v>
      </c>
      <c r="F64" s="60">
        <v>92.1</v>
      </c>
      <c r="G64">
        <f t="shared" si="3"/>
        <v>197.12</v>
      </c>
      <c r="H64">
        <f t="shared" si="1"/>
        <v>12.920000000000002</v>
      </c>
      <c r="I64" s="60" t="s">
        <v>72</v>
      </c>
      <c r="J64" s="60" t="s">
        <v>32</v>
      </c>
      <c r="K64" t="str">
        <f t="shared" si="2"/>
        <v>Burnett|Schulwolf</v>
      </c>
      <c r="L64">
        <v>0</v>
      </c>
      <c r="M64">
        <v>0</v>
      </c>
      <c r="N64">
        <v>0</v>
      </c>
    </row>
    <row r="65" spans="1:14" x14ac:dyDescent="0.2">
      <c r="A65" s="60">
        <v>2021</v>
      </c>
      <c r="B65">
        <v>11</v>
      </c>
      <c r="C65" s="60" t="s">
        <v>78</v>
      </c>
      <c r="D65" s="60" t="s">
        <v>25</v>
      </c>
      <c r="E65" s="60">
        <v>141.04</v>
      </c>
      <c r="F65" s="60">
        <v>134.18</v>
      </c>
      <c r="G65">
        <f t="shared" si="3"/>
        <v>275.22000000000003</v>
      </c>
      <c r="H65">
        <f t="shared" si="1"/>
        <v>6.8599999999999852</v>
      </c>
      <c r="I65" s="60" t="s">
        <v>79</v>
      </c>
      <c r="J65" s="60" t="s">
        <v>26</v>
      </c>
      <c r="K65" t="str">
        <f t="shared" si="2"/>
        <v>Jasjaap|Tommy</v>
      </c>
      <c r="L65">
        <v>0</v>
      </c>
      <c r="M65">
        <v>0</v>
      </c>
      <c r="N65">
        <v>0</v>
      </c>
    </row>
    <row r="66" spans="1:14" x14ac:dyDescent="0.2">
      <c r="A66" s="60">
        <v>2021</v>
      </c>
      <c r="B66">
        <v>11</v>
      </c>
      <c r="C66" s="60" t="s">
        <v>142</v>
      </c>
      <c r="D66" s="60" t="s">
        <v>70</v>
      </c>
      <c r="E66" s="60">
        <v>111.22</v>
      </c>
      <c r="F66" s="60">
        <v>101.48</v>
      </c>
      <c r="G66">
        <f t="shared" ref="G66:G97" si="4">SUM(E66:F66)</f>
        <v>212.7</v>
      </c>
      <c r="H66">
        <f t="shared" ref="H66:H129" si="5">E66-F66</f>
        <v>9.7399999999999949</v>
      </c>
      <c r="I66" s="60" t="s">
        <v>42</v>
      </c>
      <c r="J66" s="60" t="s">
        <v>38</v>
      </c>
      <c r="K66" t="str">
        <f t="shared" ref="K66:K129" si="6">_xlfn.CONCAT(_xlfn.CONCAT(I66,"|"), J66)</f>
        <v>Cam|Eli</v>
      </c>
      <c r="L66">
        <v>0</v>
      </c>
      <c r="M66">
        <v>0</v>
      </c>
      <c r="N66">
        <v>0</v>
      </c>
    </row>
    <row r="67" spans="1:14" x14ac:dyDescent="0.2">
      <c r="A67" s="60">
        <v>2021</v>
      </c>
      <c r="B67">
        <v>11</v>
      </c>
      <c r="C67" s="60" t="s">
        <v>127</v>
      </c>
      <c r="D67" s="60" t="s">
        <v>27</v>
      </c>
      <c r="E67" s="60">
        <v>124.98</v>
      </c>
      <c r="F67" s="60">
        <v>83.8</v>
      </c>
      <c r="G67">
        <f t="shared" si="4"/>
        <v>208.78</v>
      </c>
      <c r="H67">
        <f t="shared" si="5"/>
        <v>41.180000000000007</v>
      </c>
      <c r="I67" s="60" t="s">
        <v>30</v>
      </c>
      <c r="J67" s="60" t="s">
        <v>28</v>
      </c>
      <c r="K67" t="str">
        <f t="shared" si="6"/>
        <v>Will|Jay</v>
      </c>
      <c r="L67">
        <v>0</v>
      </c>
      <c r="M67">
        <v>0</v>
      </c>
      <c r="N67">
        <v>0</v>
      </c>
    </row>
    <row r="68" spans="1:14" x14ac:dyDescent="0.2">
      <c r="A68" s="60">
        <v>2021</v>
      </c>
      <c r="B68">
        <v>12</v>
      </c>
      <c r="C68" s="60" t="s">
        <v>33</v>
      </c>
      <c r="D68" s="60" t="s">
        <v>83</v>
      </c>
      <c r="E68" s="60">
        <v>124.98</v>
      </c>
      <c r="F68" s="60">
        <v>110.2</v>
      </c>
      <c r="G68">
        <f t="shared" si="4"/>
        <v>235.18</v>
      </c>
      <c r="H68">
        <f t="shared" si="5"/>
        <v>14.780000000000001</v>
      </c>
      <c r="I68" s="60" t="s">
        <v>34</v>
      </c>
      <c r="J68" s="60" t="s">
        <v>46</v>
      </c>
      <c r="K68" t="str">
        <f t="shared" si="6"/>
        <v>Brenton|Mike</v>
      </c>
      <c r="L68">
        <v>0</v>
      </c>
      <c r="M68">
        <v>0</v>
      </c>
      <c r="N68">
        <v>0</v>
      </c>
    </row>
    <row r="69" spans="1:14" x14ac:dyDescent="0.2">
      <c r="A69" s="60">
        <v>2021</v>
      </c>
      <c r="B69">
        <v>12</v>
      </c>
      <c r="C69" s="60" t="s">
        <v>68</v>
      </c>
      <c r="D69" s="60" t="s">
        <v>31</v>
      </c>
      <c r="E69" s="60">
        <v>147.80000000000001</v>
      </c>
      <c r="F69" s="60">
        <v>98.98</v>
      </c>
      <c r="G69">
        <f t="shared" si="4"/>
        <v>246.78000000000003</v>
      </c>
      <c r="H69">
        <f t="shared" si="5"/>
        <v>48.820000000000007</v>
      </c>
      <c r="I69" s="60" t="s">
        <v>36</v>
      </c>
      <c r="J69" s="60" t="s">
        <v>32</v>
      </c>
      <c r="K69" t="str">
        <f t="shared" si="6"/>
        <v>Todd|Schulwolf</v>
      </c>
      <c r="L69">
        <v>0</v>
      </c>
      <c r="M69">
        <v>0</v>
      </c>
      <c r="N69">
        <v>0</v>
      </c>
    </row>
    <row r="70" spans="1:14" x14ac:dyDescent="0.2">
      <c r="A70" s="60">
        <v>2021</v>
      </c>
      <c r="B70">
        <v>12</v>
      </c>
      <c r="C70" s="60" t="s">
        <v>78</v>
      </c>
      <c r="D70" s="60" t="s">
        <v>71</v>
      </c>
      <c r="E70" s="60">
        <v>150.28</v>
      </c>
      <c r="F70" s="60">
        <v>84.78</v>
      </c>
      <c r="G70">
        <f t="shared" si="4"/>
        <v>235.06</v>
      </c>
      <c r="H70">
        <f t="shared" si="5"/>
        <v>65.5</v>
      </c>
      <c r="I70" s="60" t="s">
        <v>79</v>
      </c>
      <c r="J70" s="60" t="s">
        <v>72</v>
      </c>
      <c r="K70" t="str">
        <f t="shared" si="6"/>
        <v>Jasjaap|Burnett</v>
      </c>
      <c r="L70">
        <v>0</v>
      </c>
      <c r="M70">
        <v>0</v>
      </c>
      <c r="N70">
        <v>0</v>
      </c>
    </row>
    <row r="71" spans="1:14" x14ac:dyDescent="0.2">
      <c r="A71" s="60">
        <v>2021</v>
      </c>
      <c r="B71">
        <v>12</v>
      </c>
      <c r="C71" s="60" t="s">
        <v>25</v>
      </c>
      <c r="D71" s="60" t="s">
        <v>70</v>
      </c>
      <c r="E71" s="60">
        <v>119.6</v>
      </c>
      <c r="F71" s="60">
        <v>57.06</v>
      </c>
      <c r="G71">
        <f t="shared" si="4"/>
        <v>176.66</v>
      </c>
      <c r="H71">
        <f t="shared" si="5"/>
        <v>62.539999999999992</v>
      </c>
      <c r="I71" s="60" t="s">
        <v>26</v>
      </c>
      <c r="J71" s="60" t="s">
        <v>38</v>
      </c>
      <c r="K71" t="str">
        <f t="shared" si="6"/>
        <v>Tommy|Eli</v>
      </c>
      <c r="L71">
        <v>0</v>
      </c>
      <c r="M71">
        <v>0</v>
      </c>
      <c r="N71">
        <v>0</v>
      </c>
    </row>
    <row r="72" spans="1:14" x14ac:dyDescent="0.2">
      <c r="A72" s="60">
        <v>2021</v>
      </c>
      <c r="B72">
        <v>12</v>
      </c>
      <c r="C72" s="60" t="s">
        <v>142</v>
      </c>
      <c r="D72" s="60" t="s">
        <v>27</v>
      </c>
      <c r="E72" s="60">
        <v>125.9</v>
      </c>
      <c r="F72" s="60">
        <v>105.52</v>
      </c>
      <c r="G72">
        <f t="shared" si="4"/>
        <v>231.42000000000002</v>
      </c>
      <c r="H72">
        <f t="shared" si="5"/>
        <v>20.38000000000001</v>
      </c>
      <c r="I72" s="60" t="s">
        <v>42</v>
      </c>
      <c r="J72" s="60" t="s">
        <v>28</v>
      </c>
      <c r="K72" t="str">
        <f t="shared" si="6"/>
        <v>Cam|Jay</v>
      </c>
      <c r="L72">
        <v>0</v>
      </c>
      <c r="M72">
        <v>0</v>
      </c>
      <c r="N72">
        <v>0</v>
      </c>
    </row>
    <row r="73" spans="1:14" x14ac:dyDescent="0.2">
      <c r="A73" s="60">
        <v>2021</v>
      </c>
      <c r="B73">
        <v>12</v>
      </c>
      <c r="C73" s="60" t="s">
        <v>127</v>
      </c>
      <c r="D73" s="60" t="s">
        <v>39</v>
      </c>
      <c r="E73" s="60">
        <v>107.52</v>
      </c>
      <c r="F73" s="60">
        <v>84.78</v>
      </c>
      <c r="G73">
        <f t="shared" si="4"/>
        <v>192.3</v>
      </c>
      <c r="H73">
        <f t="shared" si="5"/>
        <v>22.739999999999995</v>
      </c>
      <c r="I73" s="60" t="s">
        <v>30</v>
      </c>
      <c r="J73" s="60" t="s">
        <v>110</v>
      </c>
      <c r="K73" t="str">
        <f t="shared" si="6"/>
        <v>Will|Brand/Kevin</v>
      </c>
      <c r="L73">
        <v>0</v>
      </c>
      <c r="M73">
        <v>0</v>
      </c>
      <c r="N73">
        <v>0</v>
      </c>
    </row>
    <row r="74" spans="1:14" x14ac:dyDescent="0.2">
      <c r="A74" s="60">
        <v>2021</v>
      </c>
      <c r="B74">
        <v>13</v>
      </c>
      <c r="C74" s="60" t="s">
        <v>33</v>
      </c>
      <c r="D74" s="60" t="s">
        <v>39</v>
      </c>
      <c r="E74" s="60">
        <v>118.04</v>
      </c>
      <c r="F74" s="60">
        <v>78.16</v>
      </c>
      <c r="G74">
        <f t="shared" si="4"/>
        <v>196.2</v>
      </c>
      <c r="H74">
        <f t="shared" si="5"/>
        <v>39.88000000000001</v>
      </c>
      <c r="I74" s="60" t="s">
        <v>34</v>
      </c>
      <c r="J74" s="60" t="s">
        <v>110</v>
      </c>
      <c r="K74" t="str">
        <f t="shared" si="6"/>
        <v>Brenton|Brand/Kevin</v>
      </c>
      <c r="L74">
        <v>0</v>
      </c>
      <c r="M74">
        <v>0</v>
      </c>
      <c r="N74">
        <v>0</v>
      </c>
    </row>
    <row r="75" spans="1:14" x14ac:dyDescent="0.2">
      <c r="A75" s="60">
        <v>2021</v>
      </c>
      <c r="B75">
        <v>13</v>
      </c>
      <c r="C75" s="60" t="s">
        <v>83</v>
      </c>
      <c r="D75" s="60" t="s">
        <v>31</v>
      </c>
      <c r="E75" s="60">
        <v>170.52</v>
      </c>
      <c r="F75" s="60">
        <v>139.1</v>
      </c>
      <c r="G75">
        <f t="shared" si="4"/>
        <v>309.62</v>
      </c>
      <c r="H75">
        <f t="shared" si="5"/>
        <v>31.420000000000016</v>
      </c>
      <c r="I75" s="60" t="s">
        <v>46</v>
      </c>
      <c r="J75" s="60" t="s">
        <v>32</v>
      </c>
      <c r="K75" t="str">
        <f t="shared" si="6"/>
        <v>Mike|Schulwolf</v>
      </c>
      <c r="L75">
        <v>0</v>
      </c>
      <c r="M75">
        <v>0</v>
      </c>
      <c r="N75">
        <v>0</v>
      </c>
    </row>
    <row r="76" spans="1:14" x14ac:dyDescent="0.2">
      <c r="A76" s="60">
        <v>2021</v>
      </c>
      <c r="B76">
        <v>13</v>
      </c>
      <c r="C76" s="60" t="s">
        <v>78</v>
      </c>
      <c r="D76" s="60" t="s">
        <v>68</v>
      </c>
      <c r="E76" s="60">
        <v>130.80000000000001</v>
      </c>
      <c r="F76" s="60">
        <v>84.5</v>
      </c>
      <c r="G76">
        <f t="shared" si="4"/>
        <v>215.3</v>
      </c>
      <c r="H76">
        <f t="shared" si="5"/>
        <v>46.300000000000011</v>
      </c>
      <c r="I76" s="60" t="s">
        <v>79</v>
      </c>
      <c r="J76" s="60" t="s">
        <v>36</v>
      </c>
      <c r="K76" t="str">
        <f t="shared" si="6"/>
        <v>Jasjaap|Todd</v>
      </c>
      <c r="L76">
        <v>0</v>
      </c>
      <c r="M76">
        <v>0</v>
      </c>
      <c r="N76">
        <v>0</v>
      </c>
    </row>
    <row r="77" spans="1:14" x14ac:dyDescent="0.2">
      <c r="A77" s="60">
        <v>2021</v>
      </c>
      <c r="B77">
        <v>13</v>
      </c>
      <c r="C77" s="60" t="s">
        <v>71</v>
      </c>
      <c r="D77" s="60" t="s">
        <v>70</v>
      </c>
      <c r="E77" s="60">
        <v>128.06</v>
      </c>
      <c r="F77" s="60">
        <v>102.22</v>
      </c>
      <c r="G77">
        <f t="shared" si="4"/>
        <v>230.28</v>
      </c>
      <c r="H77">
        <f t="shared" si="5"/>
        <v>25.840000000000003</v>
      </c>
      <c r="I77" s="60" t="s">
        <v>72</v>
      </c>
      <c r="J77" s="60" t="s">
        <v>38</v>
      </c>
      <c r="K77" t="str">
        <f t="shared" si="6"/>
        <v>Burnett|Eli</v>
      </c>
      <c r="L77">
        <v>0</v>
      </c>
      <c r="M77">
        <v>0</v>
      </c>
      <c r="N77">
        <v>0</v>
      </c>
    </row>
    <row r="78" spans="1:14" x14ac:dyDescent="0.2">
      <c r="A78" s="60">
        <v>2021</v>
      </c>
      <c r="B78">
        <v>13</v>
      </c>
      <c r="C78" s="60" t="s">
        <v>27</v>
      </c>
      <c r="D78" s="60" t="s">
        <v>25</v>
      </c>
      <c r="E78" s="60">
        <v>88.76</v>
      </c>
      <c r="F78" s="60">
        <v>86.92</v>
      </c>
      <c r="G78">
        <f t="shared" si="4"/>
        <v>175.68</v>
      </c>
      <c r="H78">
        <f t="shared" si="5"/>
        <v>1.8400000000000034</v>
      </c>
      <c r="I78" s="60" t="s">
        <v>28</v>
      </c>
      <c r="J78" s="60" t="s">
        <v>26</v>
      </c>
      <c r="K78" t="str">
        <f t="shared" si="6"/>
        <v>Jay|Tommy</v>
      </c>
      <c r="L78">
        <v>0</v>
      </c>
      <c r="M78">
        <v>0</v>
      </c>
      <c r="N78">
        <v>0</v>
      </c>
    </row>
    <row r="79" spans="1:14" x14ac:dyDescent="0.2">
      <c r="A79" s="60">
        <v>2021</v>
      </c>
      <c r="B79">
        <v>13</v>
      </c>
      <c r="C79" s="60" t="s">
        <v>142</v>
      </c>
      <c r="D79" s="60" t="s">
        <v>127</v>
      </c>
      <c r="E79" s="60">
        <v>159.82</v>
      </c>
      <c r="F79" s="60">
        <v>103.78</v>
      </c>
      <c r="G79">
        <f t="shared" si="4"/>
        <v>263.60000000000002</v>
      </c>
      <c r="H79">
        <f t="shared" si="5"/>
        <v>56.039999999999992</v>
      </c>
      <c r="I79" s="60" t="s">
        <v>42</v>
      </c>
      <c r="J79" s="60" t="s">
        <v>30</v>
      </c>
      <c r="K79" t="str">
        <f t="shared" si="6"/>
        <v>Cam|Will</v>
      </c>
      <c r="L79">
        <v>0</v>
      </c>
      <c r="M79">
        <v>0</v>
      </c>
      <c r="N79">
        <v>0</v>
      </c>
    </row>
    <row r="80" spans="1:14" x14ac:dyDescent="0.2">
      <c r="A80" s="60">
        <v>2021</v>
      </c>
      <c r="B80">
        <v>14</v>
      </c>
      <c r="C80" s="60" t="s">
        <v>31</v>
      </c>
      <c r="D80" s="60" t="s">
        <v>33</v>
      </c>
      <c r="E80" s="60">
        <v>140.54</v>
      </c>
      <c r="F80" s="60">
        <v>86.3</v>
      </c>
      <c r="G80">
        <f t="shared" si="4"/>
        <v>226.83999999999997</v>
      </c>
      <c r="H80">
        <f t="shared" si="5"/>
        <v>54.239999999999995</v>
      </c>
      <c r="I80" t="s">
        <v>32</v>
      </c>
      <c r="J80" t="s">
        <v>34</v>
      </c>
      <c r="K80" t="str">
        <f t="shared" si="6"/>
        <v>Schulwolf|Brenton</v>
      </c>
      <c r="L80">
        <v>0</v>
      </c>
      <c r="M80">
        <v>0</v>
      </c>
      <c r="N80">
        <v>0</v>
      </c>
    </row>
    <row r="81" spans="1:14" x14ac:dyDescent="0.2">
      <c r="A81" s="60">
        <v>2021</v>
      </c>
      <c r="B81">
        <v>14</v>
      </c>
      <c r="C81" s="60" t="s">
        <v>78</v>
      </c>
      <c r="D81" s="60" t="s">
        <v>83</v>
      </c>
      <c r="E81" s="60">
        <v>160.38</v>
      </c>
      <c r="F81" s="60">
        <v>125.24</v>
      </c>
      <c r="G81">
        <f t="shared" si="4"/>
        <v>285.62</v>
      </c>
      <c r="H81">
        <f t="shared" si="5"/>
        <v>35.14</v>
      </c>
      <c r="I81" s="60" t="s">
        <v>79</v>
      </c>
      <c r="J81" s="60" t="s">
        <v>46</v>
      </c>
      <c r="K81" t="str">
        <f t="shared" si="6"/>
        <v>Jasjaap|Mike</v>
      </c>
      <c r="L81">
        <v>0</v>
      </c>
      <c r="M81">
        <v>0</v>
      </c>
      <c r="N81">
        <v>0</v>
      </c>
    </row>
    <row r="82" spans="1:14" x14ac:dyDescent="0.2">
      <c r="A82" s="60">
        <v>2021</v>
      </c>
      <c r="B82">
        <v>14</v>
      </c>
      <c r="C82" s="60" t="s">
        <v>68</v>
      </c>
      <c r="D82" s="60" t="s">
        <v>70</v>
      </c>
      <c r="E82" s="60">
        <v>96.22</v>
      </c>
      <c r="F82" s="60">
        <v>70.680000000000007</v>
      </c>
      <c r="G82">
        <f t="shared" si="4"/>
        <v>166.9</v>
      </c>
      <c r="H82">
        <f t="shared" si="5"/>
        <v>25.539999999999992</v>
      </c>
      <c r="I82" s="60" t="s">
        <v>36</v>
      </c>
      <c r="J82" s="60" t="s">
        <v>38</v>
      </c>
      <c r="K82" t="str">
        <f t="shared" si="6"/>
        <v>Todd|Eli</v>
      </c>
      <c r="L82">
        <v>0</v>
      </c>
      <c r="M82">
        <v>0</v>
      </c>
      <c r="N82">
        <v>0</v>
      </c>
    </row>
    <row r="83" spans="1:14" x14ac:dyDescent="0.2">
      <c r="A83" s="60">
        <v>2021</v>
      </c>
      <c r="B83">
        <v>14</v>
      </c>
      <c r="C83" s="60" t="s">
        <v>27</v>
      </c>
      <c r="D83" s="60" t="s">
        <v>71</v>
      </c>
      <c r="E83" s="60">
        <v>121.92</v>
      </c>
      <c r="F83" s="60">
        <v>106.1</v>
      </c>
      <c r="G83">
        <f t="shared" si="4"/>
        <v>228.01999999999998</v>
      </c>
      <c r="H83">
        <f t="shared" si="5"/>
        <v>15.820000000000007</v>
      </c>
      <c r="I83" s="60" t="s">
        <v>28</v>
      </c>
      <c r="J83" s="60" t="s">
        <v>72</v>
      </c>
      <c r="K83" t="str">
        <f t="shared" si="6"/>
        <v>Jay|Burnett</v>
      </c>
      <c r="L83">
        <v>0</v>
      </c>
      <c r="M83">
        <v>0</v>
      </c>
      <c r="N83">
        <v>0</v>
      </c>
    </row>
    <row r="84" spans="1:14" x14ac:dyDescent="0.2">
      <c r="A84" s="60">
        <v>2021</v>
      </c>
      <c r="B84">
        <v>14</v>
      </c>
      <c r="C84" s="60" t="s">
        <v>25</v>
      </c>
      <c r="D84" s="60" t="s">
        <v>127</v>
      </c>
      <c r="E84" s="60">
        <v>125.38</v>
      </c>
      <c r="F84" s="60">
        <v>82.6</v>
      </c>
      <c r="G84">
        <f t="shared" si="4"/>
        <v>207.98</v>
      </c>
      <c r="H84">
        <f t="shared" si="5"/>
        <v>42.78</v>
      </c>
      <c r="I84" s="60" t="s">
        <v>26</v>
      </c>
      <c r="J84" s="60" t="s">
        <v>30</v>
      </c>
      <c r="K84" t="str">
        <f t="shared" si="6"/>
        <v>Tommy|Will</v>
      </c>
      <c r="L84">
        <v>0</v>
      </c>
      <c r="M84">
        <v>0</v>
      </c>
      <c r="N84">
        <v>0</v>
      </c>
    </row>
    <row r="85" spans="1:14" x14ac:dyDescent="0.2">
      <c r="A85" s="60">
        <v>2021</v>
      </c>
      <c r="B85">
        <v>14</v>
      </c>
      <c r="C85" s="60" t="s">
        <v>142</v>
      </c>
      <c r="D85" s="60" t="s">
        <v>39</v>
      </c>
      <c r="E85" s="60">
        <v>187.22</v>
      </c>
      <c r="F85" s="60">
        <v>137.91999999999999</v>
      </c>
      <c r="G85">
        <f t="shared" si="4"/>
        <v>325.14</v>
      </c>
      <c r="H85">
        <f t="shared" si="5"/>
        <v>49.300000000000011</v>
      </c>
      <c r="I85" s="60" t="s">
        <v>42</v>
      </c>
      <c r="J85" s="60" t="s">
        <v>110</v>
      </c>
      <c r="K85" t="str">
        <f t="shared" si="6"/>
        <v>Cam|Brand/Kevin</v>
      </c>
      <c r="L85">
        <v>0</v>
      </c>
      <c r="M85">
        <v>0</v>
      </c>
      <c r="N85">
        <v>0</v>
      </c>
    </row>
    <row r="86" spans="1:14" x14ac:dyDescent="0.2">
      <c r="A86" s="60">
        <v>2021</v>
      </c>
      <c r="B86">
        <v>15</v>
      </c>
      <c r="C86" s="60" t="s">
        <v>78</v>
      </c>
      <c r="D86" s="60" t="s">
        <v>33</v>
      </c>
      <c r="E86" s="60">
        <v>123.66</v>
      </c>
      <c r="F86" s="60">
        <v>88.54</v>
      </c>
      <c r="G86">
        <f t="shared" si="4"/>
        <v>212.2</v>
      </c>
      <c r="H86">
        <f t="shared" si="5"/>
        <v>35.11999999999999</v>
      </c>
      <c r="I86" s="60" t="s">
        <v>79</v>
      </c>
      <c r="J86" t="s">
        <v>34</v>
      </c>
      <c r="K86" t="str">
        <f t="shared" si="6"/>
        <v>Jasjaap|Brenton</v>
      </c>
      <c r="L86">
        <v>0</v>
      </c>
      <c r="M86">
        <v>0</v>
      </c>
      <c r="N86">
        <v>0</v>
      </c>
    </row>
    <row r="87" spans="1:14" x14ac:dyDescent="0.2">
      <c r="A87" s="60">
        <v>2021</v>
      </c>
      <c r="B87">
        <v>15</v>
      </c>
      <c r="C87" s="60" t="s">
        <v>83</v>
      </c>
      <c r="D87" s="60" t="s">
        <v>70</v>
      </c>
      <c r="E87" s="60">
        <v>131.28</v>
      </c>
      <c r="F87" s="60">
        <v>130.24</v>
      </c>
      <c r="G87">
        <f t="shared" si="4"/>
        <v>261.52</v>
      </c>
      <c r="H87">
        <f t="shared" si="5"/>
        <v>1.039999999999992</v>
      </c>
      <c r="I87" s="60" t="s">
        <v>46</v>
      </c>
      <c r="J87" s="60" t="s">
        <v>38</v>
      </c>
      <c r="K87" t="str">
        <f t="shared" si="6"/>
        <v>Mike|Eli</v>
      </c>
      <c r="L87">
        <v>0</v>
      </c>
      <c r="M87">
        <v>0</v>
      </c>
      <c r="N87">
        <v>0</v>
      </c>
    </row>
    <row r="88" spans="1:14" x14ac:dyDescent="0.2">
      <c r="A88" s="60">
        <v>2021</v>
      </c>
      <c r="B88">
        <v>15</v>
      </c>
      <c r="C88" s="60" t="s">
        <v>31</v>
      </c>
      <c r="D88" s="60" t="s">
        <v>39</v>
      </c>
      <c r="E88" s="60">
        <v>106.12</v>
      </c>
      <c r="F88" s="60">
        <v>84.4</v>
      </c>
      <c r="G88">
        <f t="shared" si="4"/>
        <v>190.52</v>
      </c>
      <c r="H88">
        <f t="shared" si="5"/>
        <v>21.72</v>
      </c>
      <c r="I88" t="s">
        <v>32</v>
      </c>
      <c r="J88" s="60" t="s">
        <v>110</v>
      </c>
      <c r="K88" t="str">
        <f t="shared" si="6"/>
        <v>Schulwolf|Brand/Kevin</v>
      </c>
      <c r="L88">
        <v>0</v>
      </c>
      <c r="M88">
        <v>0</v>
      </c>
      <c r="N88">
        <v>0</v>
      </c>
    </row>
    <row r="89" spans="1:14" x14ac:dyDescent="0.2">
      <c r="A89" s="60">
        <v>2021</v>
      </c>
      <c r="B89">
        <v>15</v>
      </c>
      <c r="C89" s="60" t="s">
        <v>68</v>
      </c>
      <c r="D89" s="60" t="s">
        <v>27</v>
      </c>
      <c r="E89" s="60">
        <v>96.3</v>
      </c>
      <c r="F89" s="60">
        <v>89.84</v>
      </c>
      <c r="G89">
        <f t="shared" si="4"/>
        <v>186.14</v>
      </c>
      <c r="H89">
        <f t="shared" si="5"/>
        <v>6.4599999999999937</v>
      </c>
      <c r="I89" s="60" t="s">
        <v>36</v>
      </c>
      <c r="J89" s="60" t="s">
        <v>28</v>
      </c>
      <c r="K89" t="str">
        <f t="shared" si="6"/>
        <v>Todd|Jay</v>
      </c>
      <c r="L89">
        <v>0</v>
      </c>
      <c r="M89">
        <v>0</v>
      </c>
      <c r="N89">
        <v>0</v>
      </c>
    </row>
    <row r="90" spans="1:14" x14ac:dyDescent="0.2">
      <c r="A90" s="60">
        <v>2021</v>
      </c>
      <c r="B90">
        <v>15</v>
      </c>
      <c r="C90" s="60" t="s">
        <v>127</v>
      </c>
      <c r="D90" s="60" t="s">
        <v>71</v>
      </c>
      <c r="E90" s="60">
        <v>92.44</v>
      </c>
      <c r="F90" s="60">
        <v>82.36</v>
      </c>
      <c r="G90">
        <f t="shared" si="4"/>
        <v>174.8</v>
      </c>
      <c r="H90">
        <f t="shared" si="5"/>
        <v>10.079999999999998</v>
      </c>
      <c r="I90" s="60" t="s">
        <v>30</v>
      </c>
      <c r="J90" s="60" t="s">
        <v>72</v>
      </c>
      <c r="K90" t="str">
        <f t="shared" si="6"/>
        <v>Will|Burnett</v>
      </c>
      <c r="L90">
        <v>0</v>
      </c>
      <c r="M90">
        <v>0</v>
      </c>
      <c r="N90">
        <v>0</v>
      </c>
    </row>
    <row r="91" spans="1:14" x14ac:dyDescent="0.2">
      <c r="A91" s="60">
        <v>2021</v>
      </c>
      <c r="B91">
        <v>15</v>
      </c>
      <c r="C91" s="60" t="s">
        <v>142</v>
      </c>
      <c r="D91" s="60" t="s">
        <v>25</v>
      </c>
      <c r="E91" s="60">
        <v>99.58</v>
      </c>
      <c r="F91" s="60">
        <v>80.959999999999994</v>
      </c>
      <c r="G91">
        <f t="shared" si="4"/>
        <v>180.54</v>
      </c>
      <c r="H91">
        <f t="shared" si="5"/>
        <v>18.620000000000005</v>
      </c>
      <c r="I91" s="60" t="s">
        <v>42</v>
      </c>
      <c r="J91" s="60" t="s">
        <v>26</v>
      </c>
      <c r="K91" t="str">
        <f t="shared" si="6"/>
        <v>Cam|Tommy</v>
      </c>
      <c r="L91">
        <v>0</v>
      </c>
      <c r="M91">
        <v>0</v>
      </c>
      <c r="N91">
        <v>0</v>
      </c>
    </row>
    <row r="92" spans="1:14" x14ac:dyDescent="0.2">
      <c r="A92" s="60">
        <v>2021</v>
      </c>
      <c r="B92">
        <v>16</v>
      </c>
      <c r="C92" s="60" t="s">
        <v>142</v>
      </c>
      <c r="D92" s="60" t="s">
        <v>31</v>
      </c>
      <c r="E92" s="60">
        <v>205.1</v>
      </c>
      <c r="F92" s="60">
        <v>113.88</v>
      </c>
      <c r="G92">
        <f t="shared" si="4"/>
        <v>318.98</v>
      </c>
      <c r="H92">
        <f t="shared" si="5"/>
        <v>91.22</v>
      </c>
      <c r="I92" s="60" t="s">
        <v>42</v>
      </c>
      <c r="J92" s="60" t="s">
        <v>32</v>
      </c>
      <c r="K92" t="str">
        <f t="shared" si="6"/>
        <v>Cam|Schulwolf</v>
      </c>
      <c r="L92">
        <v>1</v>
      </c>
      <c r="M92">
        <v>1</v>
      </c>
      <c r="N92">
        <v>0</v>
      </c>
    </row>
    <row r="93" spans="1:14" x14ac:dyDescent="0.2">
      <c r="A93" s="60">
        <v>2021</v>
      </c>
      <c r="B93">
        <v>16</v>
      </c>
      <c r="C93" s="60" t="s">
        <v>78</v>
      </c>
      <c r="D93" s="60" t="s">
        <v>127</v>
      </c>
      <c r="E93" s="60">
        <v>137.88</v>
      </c>
      <c r="F93" s="60">
        <v>118.24</v>
      </c>
      <c r="G93">
        <f t="shared" si="4"/>
        <v>256.12</v>
      </c>
      <c r="H93">
        <f t="shared" si="5"/>
        <v>19.64</v>
      </c>
      <c r="I93" s="60" t="s">
        <v>79</v>
      </c>
      <c r="J93" s="60" t="s">
        <v>30</v>
      </c>
      <c r="K93" t="str">
        <f t="shared" si="6"/>
        <v>Jasjaap|Will</v>
      </c>
      <c r="L93">
        <v>1</v>
      </c>
      <c r="M93">
        <v>1</v>
      </c>
      <c r="N93">
        <v>0</v>
      </c>
    </row>
    <row r="94" spans="1:14" x14ac:dyDescent="0.2">
      <c r="A94" s="60">
        <v>2021</v>
      </c>
      <c r="B94">
        <v>17</v>
      </c>
      <c r="C94" s="60" t="s">
        <v>142</v>
      </c>
      <c r="D94" s="60" t="s">
        <v>78</v>
      </c>
      <c r="E94" s="60">
        <v>130.32</v>
      </c>
      <c r="F94" s="60">
        <v>114.86</v>
      </c>
      <c r="G94">
        <f t="shared" si="4"/>
        <v>245.18</v>
      </c>
      <c r="H94">
        <f t="shared" si="5"/>
        <v>15.459999999999994</v>
      </c>
      <c r="I94" s="60" t="s">
        <v>42</v>
      </c>
      <c r="J94" s="60" t="s">
        <v>79</v>
      </c>
      <c r="K94" t="str">
        <f t="shared" si="6"/>
        <v>Cam|Jasjaap</v>
      </c>
      <c r="L94">
        <v>1</v>
      </c>
      <c r="M94">
        <v>0</v>
      </c>
      <c r="N94">
        <v>1</v>
      </c>
    </row>
    <row r="95" spans="1:14" x14ac:dyDescent="0.2">
      <c r="A95" s="60">
        <v>2021</v>
      </c>
      <c r="B95">
        <v>17</v>
      </c>
      <c r="C95" s="60" t="s">
        <v>31</v>
      </c>
      <c r="D95" s="60" t="s">
        <v>127</v>
      </c>
      <c r="E95" s="60">
        <v>124.62</v>
      </c>
      <c r="F95" s="60">
        <v>119.78</v>
      </c>
      <c r="G95">
        <f t="shared" si="4"/>
        <v>244.4</v>
      </c>
      <c r="H95">
        <f t="shared" si="5"/>
        <v>4.8400000000000034</v>
      </c>
      <c r="I95" t="s">
        <v>32</v>
      </c>
      <c r="J95" s="60" t="s">
        <v>30</v>
      </c>
      <c r="K95" t="str">
        <f t="shared" si="6"/>
        <v>Schulwolf|Will</v>
      </c>
      <c r="L95">
        <v>1</v>
      </c>
      <c r="M95">
        <v>0</v>
      </c>
      <c r="N95">
        <v>0</v>
      </c>
    </row>
    <row r="96" spans="1:14" x14ac:dyDescent="0.2">
      <c r="A96">
        <v>2022</v>
      </c>
      <c r="B96">
        <v>1</v>
      </c>
      <c r="C96" t="s">
        <v>115</v>
      </c>
      <c r="D96" t="s">
        <v>116</v>
      </c>
      <c r="E96">
        <v>137.52000000000001</v>
      </c>
      <c r="F96">
        <v>77.8</v>
      </c>
      <c r="G96">
        <f t="shared" si="4"/>
        <v>215.32</v>
      </c>
      <c r="H96">
        <f t="shared" si="5"/>
        <v>59.720000000000013</v>
      </c>
      <c r="I96" t="s">
        <v>30</v>
      </c>
      <c r="J96" t="s">
        <v>42</v>
      </c>
      <c r="K96" t="str">
        <f t="shared" si="6"/>
        <v>Will|Cam</v>
      </c>
      <c r="L96">
        <v>0</v>
      </c>
      <c r="M96">
        <v>0</v>
      </c>
      <c r="N96">
        <v>0</v>
      </c>
    </row>
    <row r="97" spans="1:14" x14ac:dyDescent="0.2">
      <c r="A97">
        <v>2022</v>
      </c>
      <c r="B97">
        <v>1</v>
      </c>
      <c r="C97" t="s">
        <v>130</v>
      </c>
      <c r="D97" t="s">
        <v>33</v>
      </c>
      <c r="E97">
        <v>122.5</v>
      </c>
      <c r="F97">
        <v>94.62</v>
      </c>
      <c r="G97">
        <f t="shared" si="4"/>
        <v>217.12</v>
      </c>
      <c r="H97">
        <f t="shared" si="5"/>
        <v>27.879999999999995</v>
      </c>
      <c r="I97" t="s">
        <v>38</v>
      </c>
      <c r="J97" t="s">
        <v>34</v>
      </c>
      <c r="K97" t="str">
        <f t="shared" si="6"/>
        <v>Eli|Brenton</v>
      </c>
      <c r="L97">
        <v>0</v>
      </c>
      <c r="M97">
        <v>0</v>
      </c>
      <c r="N97">
        <v>0</v>
      </c>
    </row>
    <row r="98" spans="1:14" x14ac:dyDescent="0.2">
      <c r="A98">
        <v>2022</v>
      </c>
      <c r="B98">
        <v>1</v>
      </c>
      <c r="C98" t="s">
        <v>27</v>
      </c>
      <c r="D98" t="s">
        <v>25</v>
      </c>
      <c r="E98">
        <v>117.9</v>
      </c>
      <c r="F98">
        <v>102.48</v>
      </c>
      <c r="G98">
        <f t="shared" ref="G98:G129" si="7">SUM(E98:F98)</f>
        <v>220.38</v>
      </c>
      <c r="H98">
        <f t="shared" si="5"/>
        <v>15.420000000000002</v>
      </c>
      <c r="I98" t="s">
        <v>95</v>
      </c>
      <c r="J98" t="s">
        <v>26</v>
      </c>
      <c r="K98" t="str">
        <f t="shared" si="6"/>
        <v>Jay/Brand|Tommy</v>
      </c>
      <c r="L98">
        <v>0</v>
      </c>
      <c r="M98">
        <v>0</v>
      </c>
      <c r="N98">
        <v>0</v>
      </c>
    </row>
    <row r="99" spans="1:14" x14ac:dyDescent="0.2">
      <c r="A99">
        <v>2022</v>
      </c>
      <c r="B99">
        <v>1</v>
      </c>
      <c r="C99" t="s">
        <v>45</v>
      </c>
      <c r="D99" t="s">
        <v>71</v>
      </c>
      <c r="E99">
        <v>143.22</v>
      </c>
      <c r="F99">
        <v>80.680000000000007</v>
      </c>
      <c r="G99">
        <f t="shared" si="7"/>
        <v>223.9</v>
      </c>
      <c r="H99">
        <f t="shared" si="5"/>
        <v>62.539999999999992</v>
      </c>
      <c r="I99" t="s">
        <v>46</v>
      </c>
      <c r="J99" t="s">
        <v>72</v>
      </c>
      <c r="K99" t="str">
        <f t="shared" si="6"/>
        <v>Mike|Burnett</v>
      </c>
      <c r="L99">
        <v>0</v>
      </c>
      <c r="M99">
        <v>0</v>
      </c>
      <c r="N99">
        <v>0</v>
      </c>
    </row>
    <row r="100" spans="1:14" x14ac:dyDescent="0.2">
      <c r="A100">
        <v>2022</v>
      </c>
      <c r="B100">
        <v>1</v>
      </c>
      <c r="C100" t="s">
        <v>78</v>
      </c>
      <c r="D100" t="s">
        <v>31</v>
      </c>
      <c r="E100">
        <v>114.16</v>
      </c>
      <c r="F100">
        <v>110.92</v>
      </c>
      <c r="G100">
        <f t="shared" si="7"/>
        <v>225.07999999999998</v>
      </c>
      <c r="H100">
        <f t="shared" si="5"/>
        <v>3.2399999999999949</v>
      </c>
      <c r="I100" t="s">
        <v>79</v>
      </c>
      <c r="J100" t="s">
        <v>32</v>
      </c>
      <c r="K100" t="str">
        <f t="shared" si="6"/>
        <v>Jasjaap|Schulwolf</v>
      </c>
      <c r="L100">
        <v>0</v>
      </c>
      <c r="M100">
        <v>0</v>
      </c>
      <c r="N100">
        <v>0</v>
      </c>
    </row>
    <row r="101" spans="1:14" x14ac:dyDescent="0.2">
      <c r="A101">
        <v>2022</v>
      </c>
      <c r="B101">
        <v>1</v>
      </c>
      <c r="C101" t="s">
        <v>92</v>
      </c>
      <c r="D101" t="s">
        <v>23</v>
      </c>
      <c r="E101">
        <v>126.88</v>
      </c>
      <c r="F101">
        <v>117.8</v>
      </c>
      <c r="G101">
        <f t="shared" si="7"/>
        <v>244.68</v>
      </c>
      <c r="H101">
        <f t="shared" si="5"/>
        <v>9.0799999999999983</v>
      </c>
      <c r="I101" t="s">
        <v>36</v>
      </c>
      <c r="J101" t="s">
        <v>24</v>
      </c>
      <c r="K101" t="str">
        <f t="shared" si="6"/>
        <v>Todd|Kevin</v>
      </c>
      <c r="L101">
        <v>0</v>
      </c>
      <c r="M101">
        <v>0</v>
      </c>
      <c r="N101">
        <v>0</v>
      </c>
    </row>
    <row r="102" spans="1:14" x14ac:dyDescent="0.2">
      <c r="A102">
        <v>2022</v>
      </c>
      <c r="B102">
        <v>2</v>
      </c>
      <c r="C102" t="s">
        <v>116</v>
      </c>
      <c r="D102" t="s">
        <v>71</v>
      </c>
      <c r="E102">
        <v>106.86</v>
      </c>
      <c r="F102">
        <v>65.099999999999994</v>
      </c>
      <c r="G102">
        <f t="shared" si="7"/>
        <v>171.95999999999998</v>
      </c>
      <c r="H102">
        <f t="shared" si="5"/>
        <v>41.760000000000005</v>
      </c>
      <c r="I102" t="s">
        <v>42</v>
      </c>
      <c r="J102" t="s">
        <v>72</v>
      </c>
      <c r="K102" t="str">
        <f t="shared" si="6"/>
        <v>Cam|Burnett</v>
      </c>
      <c r="L102">
        <v>0</v>
      </c>
      <c r="M102">
        <v>0</v>
      </c>
      <c r="N102">
        <v>0</v>
      </c>
    </row>
    <row r="103" spans="1:14" x14ac:dyDescent="0.2">
      <c r="A103">
        <v>2022</v>
      </c>
      <c r="B103">
        <v>2</v>
      </c>
      <c r="C103" t="s">
        <v>31</v>
      </c>
      <c r="D103" t="s">
        <v>92</v>
      </c>
      <c r="E103">
        <v>135.88</v>
      </c>
      <c r="F103">
        <v>71.739999999999995</v>
      </c>
      <c r="G103">
        <f t="shared" si="7"/>
        <v>207.62</v>
      </c>
      <c r="H103">
        <f t="shared" si="5"/>
        <v>64.14</v>
      </c>
      <c r="I103" t="s">
        <v>32</v>
      </c>
      <c r="J103" t="s">
        <v>36</v>
      </c>
      <c r="K103" t="str">
        <f t="shared" si="6"/>
        <v>Schulwolf|Todd</v>
      </c>
      <c r="L103">
        <v>0</v>
      </c>
      <c r="M103">
        <v>0</v>
      </c>
      <c r="N103">
        <v>0</v>
      </c>
    </row>
    <row r="104" spans="1:14" x14ac:dyDescent="0.2">
      <c r="A104">
        <v>2022</v>
      </c>
      <c r="B104">
        <v>2</v>
      </c>
      <c r="C104" t="s">
        <v>33</v>
      </c>
      <c r="D104" t="s">
        <v>27</v>
      </c>
      <c r="E104">
        <v>108.86</v>
      </c>
      <c r="F104">
        <v>101.18</v>
      </c>
      <c r="G104">
        <f t="shared" si="7"/>
        <v>210.04000000000002</v>
      </c>
      <c r="H104">
        <f t="shared" si="5"/>
        <v>7.6799999999999926</v>
      </c>
      <c r="I104" t="s">
        <v>34</v>
      </c>
      <c r="J104" t="s">
        <v>95</v>
      </c>
      <c r="K104" t="str">
        <f t="shared" si="6"/>
        <v>Brenton|Jay/Brand</v>
      </c>
      <c r="L104">
        <v>0</v>
      </c>
      <c r="M104">
        <v>0</v>
      </c>
      <c r="N104">
        <v>0</v>
      </c>
    </row>
    <row r="105" spans="1:14" x14ac:dyDescent="0.2">
      <c r="A105">
        <v>2022</v>
      </c>
      <c r="B105">
        <v>2</v>
      </c>
      <c r="C105" t="s">
        <v>23</v>
      </c>
      <c r="D105" t="s">
        <v>25</v>
      </c>
      <c r="E105">
        <v>112.1</v>
      </c>
      <c r="F105">
        <v>108.38</v>
      </c>
      <c r="G105">
        <f t="shared" si="7"/>
        <v>220.48</v>
      </c>
      <c r="H105">
        <f t="shared" si="5"/>
        <v>3.7199999999999989</v>
      </c>
      <c r="I105" t="s">
        <v>24</v>
      </c>
      <c r="J105" t="s">
        <v>26</v>
      </c>
      <c r="K105" t="str">
        <f t="shared" si="6"/>
        <v>Kevin|Tommy</v>
      </c>
      <c r="L105">
        <v>0</v>
      </c>
      <c r="M105">
        <v>0</v>
      </c>
      <c r="N105">
        <v>0</v>
      </c>
    </row>
    <row r="106" spans="1:14" x14ac:dyDescent="0.2">
      <c r="A106">
        <v>2022</v>
      </c>
      <c r="B106">
        <v>2</v>
      </c>
      <c r="C106" t="s">
        <v>115</v>
      </c>
      <c r="D106" t="s">
        <v>78</v>
      </c>
      <c r="E106">
        <v>137.22</v>
      </c>
      <c r="F106">
        <v>132.86000000000001</v>
      </c>
      <c r="G106">
        <f t="shared" si="7"/>
        <v>270.08000000000004</v>
      </c>
      <c r="H106">
        <f t="shared" si="5"/>
        <v>4.3599999999999852</v>
      </c>
      <c r="I106" t="s">
        <v>30</v>
      </c>
      <c r="J106" t="s">
        <v>79</v>
      </c>
      <c r="K106" t="str">
        <f t="shared" si="6"/>
        <v>Will|Jasjaap</v>
      </c>
      <c r="L106">
        <v>0</v>
      </c>
      <c r="M106">
        <v>0</v>
      </c>
      <c r="N106">
        <v>0</v>
      </c>
    </row>
    <row r="107" spans="1:14" x14ac:dyDescent="0.2">
      <c r="A107">
        <v>2022</v>
      </c>
      <c r="B107">
        <v>2</v>
      </c>
      <c r="C107" t="s">
        <v>130</v>
      </c>
      <c r="D107" t="s">
        <v>45</v>
      </c>
      <c r="E107">
        <v>164.76</v>
      </c>
      <c r="F107">
        <v>121.72</v>
      </c>
      <c r="G107">
        <f t="shared" si="7"/>
        <v>286.48</v>
      </c>
      <c r="H107">
        <f t="shared" si="5"/>
        <v>43.039999999999992</v>
      </c>
      <c r="I107" t="s">
        <v>38</v>
      </c>
      <c r="J107" t="s">
        <v>46</v>
      </c>
      <c r="K107" t="str">
        <f t="shared" si="6"/>
        <v>Eli|Mike</v>
      </c>
      <c r="L107">
        <v>0</v>
      </c>
      <c r="M107">
        <v>0</v>
      </c>
      <c r="N107">
        <v>0</v>
      </c>
    </row>
    <row r="108" spans="1:14" x14ac:dyDescent="0.2">
      <c r="A108">
        <v>2022</v>
      </c>
      <c r="B108">
        <v>3</v>
      </c>
      <c r="C108" t="s">
        <v>116</v>
      </c>
      <c r="D108" t="s">
        <v>130</v>
      </c>
      <c r="E108">
        <v>113.94</v>
      </c>
      <c r="F108">
        <v>74.459999999999994</v>
      </c>
      <c r="G108">
        <f t="shared" si="7"/>
        <v>188.39999999999998</v>
      </c>
      <c r="H108">
        <f t="shared" si="5"/>
        <v>39.480000000000004</v>
      </c>
      <c r="I108" t="s">
        <v>42</v>
      </c>
      <c r="J108" t="s">
        <v>38</v>
      </c>
      <c r="K108" t="str">
        <f t="shared" si="6"/>
        <v>Cam|Eli</v>
      </c>
      <c r="L108">
        <v>0</v>
      </c>
      <c r="M108">
        <v>0</v>
      </c>
      <c r="N108">
        <v>0</v>
      </c>
    </row>
    <row r="109" spans="1:14" x14ac:dyDescent="0.2">
      <c r="A109">
        <v>2022</v>
      </c>
      <c r="B109">
        <v>3</v>
      </c>
      <c r="C109" t="s">
        <v>115</v>
      </c>
      <c r="D109" t="s">
        <v>71</v>
      </c>
      <c r="E109">
        <v>107.82</v>
      </c>
      <c r="F109">
        <v>89.74</v>
      </c>
      <c r="G109">
        <f t="shared" si="7"/>
        <v>197.56</v>
      </c>
      <c r="H109">
        <f t="shared" si="5"/>
        <v>18.079999999999998</v>
      </c>
      <c r="I109" t="s">
        <v>30</v>
      </c>
      <c r="J109" t="s">
        <v>72</v>
      </c>
      <c r="K109" t="str">
        <f t="shared" si="6"/>
        <v>Will|Burnett</v>
      </c>
      <c r="L109">
        <v>0</v>
      </c>
      <c r="M109">
        <v>0</v>
      </c>
      <c r="N109">
        <v>0</v>
      </c>
    </row>
    <row r="110" spans="1:14" x14ac:dyDescent="0.2">
      <c r="A110">
        <v>2022</v>
      </c>
      <c r="B110">
        <v>3</v>
      </c>
      <c r="C110" t="s">
        <v>33</v>
      </c>
      <c r="D110" t="s">
        <v>23</v>
      </c>
      <c r="E110">
        <v>121.1</v>
      </c>
      <c r="F110">
        <v>83.38</v>
      </c>
      <c r="G110">
        <f t="shared" si="7"/>
        <v>204.48</v>
      </c>
      <c r="H110">
        <f t="shared" si="5"/>
        <v>37.72</v>
      </c>
      <c r="I110" t="s">
        <v>34</v>
      </c>
      <c r="J110" t="s">
        <v>24</v>
      </c>
      <c r="K110" t="str">
        <f t="shared" si="6"/>
        <v>Brenton|Kevin</v>
      </c>
      <c r="L110">
        <v>0</v>
      </c>
      <c r="M110">
        <v>0</v>
      </c>
      <c r="N110">
        <v>0</v>
      </c>
    </row>
    <row r="111" spans="1:14" x14ac:dyDescent="0.2">
      <c r="A111">
        <v>2022</v>
      </c>
      <c r="B111">
        <v>3</v>
      </c>
      <c r="C111" t="s">
        <v>25</v>
      </c>
      <c r="D111" t="s">
        <v>31</v>
      </c>
      <c r="E111">
        <v>113.3</v>
      </c>
      <c r="F111">
        <v>97.76</v>
      </c>
      <c r="G111">
        <f t="shared" si="7"/>
        <v>211.06</v>
      </c>
      <c r="H111">
        <f t="shared" si="5"/>
        <v>15.539999999999992</v>
      </c>
      <c r="I111" t="s">
        <v>26</v>
      </c>
      <c r="J111" t="s">
        <v>32</v>
      </c>
      <c r="K111" t="str">
        <f t="shared" si="6"/>
        <v>Tommy|Schulwolf</v>
      </c>
      <c r="L111">
        <v>0</v>
      </c>
      <c r="M111">
        <v>0</v>
      </c>
      <c r="N111">
        <v>0</v>
      </c>
    </row>
    <row r="112" spans="1:14" x14ac:dyDescent="0.2">
      <c r="A112">
        <v>2022</v>
      </c>
      <c r="B112">
        <v>3</v>
      </c>
      <c r="C112" t="s">
        <v>27</v>
      </c>
      <c r="D112" t="s">
        <v>45</v>
      </c>
      <c r="E112">
        <v>108.56</v>
      </c>
      <c r="F112">
        <v>104.4</v>
      </c>
      <c r="G112">
        <f t="shared" si="7"/>
        <v>212.96</v>
      </c>
      <c r="H112">
        <f t="shared" si="5"/>
        <v>4.1599999999999966</v>
      </c>
      <c r="I112" t="s">
        <v>95</v>
      </c>
      <c r="J112" t="s">
        <v>46</v>
      </c>
      <c r="K112" t="str">
        <f t="shared" si="6"/>
        <v>Jay/Brand|Mike</v>
      </c>
      <c r="L112">
        <v>0</v>
      </c>
      <c r="M112">
        <v>0</v>
      </c>
      <c r="N112">
        <v>0</v>
      </c>
    </row>
    <row r="113" spans="1:14" x14ac:dyDescent="0.2">
      <c r="A113">
        <v>2022</v>
      </c>
      <c r="B113">
        <v>3</v>
      </c>
      <c r="C113" t="s">
        <v>78</v>
      </c>
      <c r="D113" t="s">
        <v>92</v>
      </c>
      <c r="E113">
        <v>121.04</v>
      </c>
      <c r="F113">
        <v>105.4</v>
      </c>
      <c r="G113">
        <f t="shared" si="7"/>
        <v>226.44</v>
      </c>
      <c r="H113">
        <f t="shared" si="5"/>
        <v>15.64</v>
      </c>
      <c r="I113" t="s">
        <v>79</v>
      </c>
      <c r="J113" t="s">
        <v>36</v>
      </c>
      <c r="K113" t="str">
        <f t="shared" si="6"/>
        <v>Jasjaap|Todd</v>
      </c>
      <c r="L113">
        <v>0</v>
      </c>
      <c r="M113">
        <v>0</v>
      </c>
      <c r="N113">
        <v>0</v>
      </c>
    </row>
    <row r="114" spans="1:14" x14ac:dyDescent="0.2">
      <c r="A114">
        <v>2022</v>
      </c>
      <c r="B114">
        <v>4</v>
      </c>
      <c r="C114" t="s">
        <v>116</v>
      </c>
      <c r="D114" t="s">
        <v>27</v>
      </c>
      <c r="E114">
        <v>100.94</v>
      </c>
      <c r="F114">
        <v>84.26</v>
      </c>
      <c r="G114">
        <f t="shared" si="7"/>
        <v>185.2</v>
      </c>
      <c r="H114">
        <f t="shared" si="5"/>
        <v>16.679999999999993</v>
      </c>
      <c r="I114" t="s">
        <v>42</v>
      </c>
      <c r="J114" t="s">
        <v>95</v>
      </c>
      <c r="K114" t="str">
        <f t="shared" si="6"/>
        <v>Cam|Jay/Brand</v>
      </c>
      <c r="L114">
        <v>0</v>
      </c>
      <c r="M114">
        <v>0</v>
      </c>
      <c r="N114">
        <v>0</v>
      </c>
    </row>
    <row r="115" spans="1:14" x14ac:dyDescent="0.2">
      <c r="A115">
        <v>2022</v>
      </c>
      <c r="B115">
        <v>4</v>
      </c>
      <c r="C115" t="s">
        <v>78</v>
      </c>
      <c r="D115" t="s">
        <v>71</v>
      </c>
      <c r="E115">
        <v>130.1</v>
      </c>
      <c r="F115">
        <v>64.599999999999994</v>
      </c>
      <c r="G115">
        <f t="shared" si="7"/>
        <v>194.7</v>
      </c>
      <c r="H115">
        <f t="shared" si="5"/>
        <v>65.5</v>
      </c>
      <c r="I115" t="s">
        <v>79</v>
      </c>
      <c r="J115" t="s">
        <v>72</v>
      </c>
      <c r="K115" t="str">
        <f t="shared" si="6"/>
        <v>Jasjaap|Burnett</v>
      </c>
      <c r="L115">
        <v>0</v>
      </c>
      <c r="M115">
        <v>0</v>
      </c>
      <c r="N115">
        <v>0</v>
      </c>
    </row>
    <row r="116" spans="1:14" x14ac:dyDescent="0.2">
      <c r="A116">
        <v>2022</v>
      </c>
      <c r="B116">
        <v>4</v>
      </c>
      <c r="C116" t="s">
        <v>23</v>
      </c>
      <c r="D116" t="s">
        <v>45</v>
      </c>
      <c r="E116">
        <v>136.16</v>
      </c>
      <c r="F116">
        <v>84.86</v>
      </c>
      <c r="G116">
        <f t="shared" si="7"/>
        <v>221.01999999999998</v>
      </c>
      <c r="H116">
        <f t="shared" si="5"/>
        <v>51.3</v>
      </c>
      <c r="I116" t="s">
        <v>24</v>
      </c>
      <c r="J116" t="s">
        <v>46</v>
      </c>
      <c r="K116" t="str">
        <f t="shared" si="6"/>
        <v>Kevin|Mike</v>
      </c>
      <c r="L116">
        <v>0</v>
      </c>
      <c r="M116">
        <v>0</v>
      </c>
      <c r="N116">
        <v>0</v>
      </c>
    </row>
    <row r="117" spans="1:14" x14ac:dyDescent="0.2">
      <c r="A117">
        <v>2022</v>
      </c>
      <c r="B117">
        <v>4</v>
      </c>
      <c r="C117" t="s">
        <v>31</v>
      </c>
      <c r="D117" t="s">
        <v>33</v>
      </c>
      <c r="E117">
        <v>124.68</v>
      </c>
      <c r="F117">
        <v>123.98</v>
      </c>
      <c r="G117">
        <f t="shared" si="7"/>
        <v>248.66000000000003</v>
      </c>
      <c r="H117">
        <f t="shared" si="5"/>
        <v>0.70000000000000284</v>
      </c>
      <c r="I117" t="s">
        <v>32</v>
      </c>
      <c r="J117" t="s">
        <v>34</v>
      </c>
      <c r="K117" t="str">
        <f t="shared" si="6"/>
        <v>Schulwolf|Brenton</v>
      </c>
      <c r="L117">
        <v>0</v>
      </c>
      <c r="M117">
        <v>0</v>
      </c>
      <c r="N117">
        <v>0</v>
      </c>
    </row>
    <row r="118" spans="1:14" x14ac:dyDescent="0.2">
      <c r="A118">
        <v>2022</v>
      </c>
      <c r="B118">
        <v>4</v>
      </c>
      <c r="C118" t="s">
        <v>25</v>
      </c>
      <c r="D118" t="s">
        <v>92</v>
      </c>
      <c r="E118">
        <v>169.02</v>
      </c>
      <c r="F118">
        <v>102.14</v>
      </c>
      <c r="G118">
        <f t="shared" si="7"/>
        <v>271.16000000000003</v>
      </c>
      <c r="H118">
        <f t="shared" si="5"/>
        <v>66.88000000000001</v>
      </c>
      <c r="I118" t="s">
        <v>26</v>
      </c>
      <c r="J118" t="s">
        <v>36</v>
      </c>
      <c r="K118" t="str">
        <f t="shared" si="6"/>
        <v>Tommy|Todd</v>
      </c>
      <c r="L118">
        <v>0</v>
      </c>
      <c r="M118">
        <v>0</v>
      </c>
      <c r="N118">
        <v>0</v>
      </c>
    </row>
    <row r="119" spans="1:14" x14ac:dyDescent="0.2">
      <c r="A119">
        <v>2022</v>
      </c>
      <c r="B119">
        <v>4</v>
      </c>
      <c r="C119" t="s">
        <v>130</v>
      </c>
      <c r="D119" t="s">
        <v>115</v>
      </c>
      <c r="E119">
        <v>145.58000000000001</v>
      </c>
      <c r="F119">
        <v>132.66</v>
      </c>
      <c r="G119">
        <f t="shared" si="7"/>
        <v>278.24</v>
      </c>
      <c r="H119">
        <f t="shared" si="5"/>
        <v>12.920000000000016</v>
      </c>
      <c r="I119" t="s">
        <v>38</v>
      </c>
      <c r="J119" t="s">
        <v>30</v>
      </c>
      <c r="K119" t="str">
        <f t="shared" si="6"/>
        <v>Eli|Will</v>
      </c>
      <c r="L119">
        <v>0</v>
      </c>
      <c r="M119">
        <v>0</v>
      </c>
      <c r="N119">
        <v>0</v>
      </c>
    </row>
    <row r="120" spans="1:14" x14ac:dyDescent="0.2">
      <c r="A120">
        <v>2022</v>
      </c>
      <c r="B120">
        <v>5</v>
      </c>
      <c r="C120" t="s">
        <v>71</v>
      </c>
      <c r="D120" t="s">
        <v>130</v>
      </c>
      <c r="E120">
        <v>102.14</v>
      </c>
      <c r="F120">
        <v>87.06</v>
      </c>
      <c r="G120">
        <f t="shared" si="7"/>
        <v>189.2</v>
      </c>
      <c r="H120">
        <f t="shared" si="5"/>
        <v>15.079999999999998</v>
      </c>
      <c r="I120" t="s">
        <v>72</v>
      </c>
      <c r="J120" t="s">
        <v>38</v>
      </c>
      <c r="K120" t="str">
        <f t="shared" si="6"/>
        <v>Burnett|Eli</v>
      </c>
      <c r="L120">
        <v>0</v>
      </c>
      <c r="M120">
        <v>0</v>
      </c>
      <c r="N120">
        <v>0</v>
      </c>
    </row>
    <row r="121" spans="1:14" x14ac:dyDescent="0.2">
      <c r="A121">
        <v>2022</v>
      </c>
      <c r="B121">
        <v>5</v>
      </c>
      <c r="C121" t="s">
        <v>31</v>
      </c>
      <c r="D121" t="s">
        <v>45</v>
      </c>
      <c r="E121">
        <v>126.8</v>
      </c>
      <c r="F121">
        <v>73.86</v>
      </c>
      <c r="G121">
        <f t="shared" si="7"/>
        <v>200.66</v>
      </c>
      <c r="H121">
        <f t="shared" si="5"/>
        <v>52.94</v>
      </c>
      <c r="I121" t="s">
        <v>32</v>
      </c>
      <c r="J121" t="s">
        <v>46</v>
      </c>
      <c r="K121" t="str">
        <f t="shared" si="6"/>
        <v>Schulwolf|Mike</v>
      </c>
      <c r="L121">
        <v>0</v>
      </c>
      <c r="M121">
        <v>0</v>
      </c>
      <c r="N121">
        <v>0</v>
      </c>
    </row>
    <row r="122" spans="1:14" x14ac:dyDescent="0.2">
      <c r="A122">
        <v>2022</v>
      </c>
      <c r="B122">
        <v>5</v>
      </c>
      <c r="C122" t="s">
        <v>115</v>
      </c>
      <c r="D122" t="s">
        <v>27</v>
      </c>
      <c r="E122">
        <v>116.56</v>
      </c>
      <c r="F122">
        <v>105.64</v>
      </c>
      <c r="G122">
        <f t="shared" si="7"/>
        <v>222.2</v>
      </c>
      <c r="H122">
        <f t="shared" si="5"/>
        <v>10.920000000000002</v>
      </c>
      <c r="I122" t="s">
        <v>30</v>
      </c>
      <c r="J122" t="s">
        <v>95</v>
      </c>
      <c r="K122" t="str">
        <f t="shared" si="6"/>
        <v>Will|Jay/Brand</v>
      </c>
      <c r="L122">
        <v>0</v>
      </c>
      <c r="M122">
        <v>0</v>
      </c>
      <c r="N122">
        <v>0</v>
      </c>
    </row>
    <row r="123" spans="1:14" x14ac:dyDescent="0.2">
      <c r="A123">
        <v>2022</v>
      </c>
      <c r="B123">
        <v>5</v>
      </c>
      <c r="C123" t="s">
        <v>116</v>
      </c>
      <c r="D123" t="s">
        <v>23</v>
      </c>
      <c r="E123">
        <v>149.97999999999999</v>
      </c>
      <c r="F123">
        <v>81.28</v>
      </c>
      <c r="G123">
        <f t="shared" si="7"/>
        <v>231.26</v>
      </c>
      <c r="H123">
        <f t="shared" si="5"/>
        <v>68.699999999999989</v>
      </c>
      <c r="I123" t="s">
        <v>42</v>
      </c>
      <c r="J123" t="s">
        <v>24</v>
      </c>
      <c r="K123" t="str">
        <f t="shared" si="6"/>
        <v>Cam|Kevin</v>
      </c>
      <c r="L123">
        <v>0</v>
      </c>
      <c r="M123">
        <v>0</v>
      </c>
      <c r="N123">
        <v>0</v>
      </c>
    </row>
    <row r="124" spans="1:14" x14ac:dyDescent="0.2">
      <c r="A124">
        <v>2022</v>
      </c>
      <c r="B124">
        <v>5</v>
      </c>
      <c r="C124" t="s">
        <v>25</v>
      </c>
      <c r="D124" t="s">
        <v>78</v>
      </c>
      <c r="E124">
        <v>129.46</v>
      </c>
      <c r="F124">
        <v>108.22</v>
      </c>
      <c r="G124">
        <f t="shared" si="7"/>
        <v>237.68</v>
      </c>
      <c r="H124">
        <f t="shared" si="5"/>
        <v>21.240000000000009</v>
      </c>
      <c r="I124" t="s">
        <v>26</v>
      </c>
      <c r="J124" t="s">
        <v>79</v>
      </c>
      <c r="K124" t="str">
        <f t="shared" si="6"/>
        <v>Tommy|Jasjaap</v>
      </c>
      <c r="L124">
        <v>0</v>
      </c>
      <c r="M124">
        <v>0</v>
      </c>
      <c r="N124">
        <v>0</v>
      </c>
    </row>
    <row r="125" spans="1:14" x14ac:dyDescent="0.2">
      <c r="A125">
        <v>2022</v>
      </c>
      <c r="B125">
        <v>5</v>
      </c>
      <c r="C125" t="s">
        <v>92</v>
      </c>
      <c r="D125" t="s">
        <v>33</v>
      </c>
      <c r="E125">
        <v>134.36000000000001</v>
      </c>
      <c r="F125">
        <v>121.68</v>
      </c>
      <c r="G125">
        <f t="shared" si="7"/>
        <v>256.04000000000002</v>
      </c>
      <c r="H125">
        <f t="shared" si="5"/>
        <v>12.680000000000007</v>
      </c>
      <c r="I125" t="s">
        <v>36</v>
      </c>
      <c r="J125" t="s">
        <v>34</v>
      </c>
      <c r="K125" t="str">
        <f t="shared" si="6"/>
        <v>Todd|Brenton</v>
      </c>
      <c r="L125">
        <v>0</v>
      </c>
      <c r="M125">
        <v>0</v>
      </c>
      <c r="N125">
        <v>0</v>
      </c>
    </row>
    <row r="126" spans="1:14" x14ac:dyDescent="0.2">
      <c r="A126">
        <v>2022</v>
      </c>
      <c r="B126">
        <v>6</v>
      </c>
      <c r="C126" t="s">
        <v>45</v>
      </c>
      <c r="D126" t="s">
        <v>92</v>
      </c>
      <c r="E126">
        <v>81.540000000000006</v>
      </c>
      <c r="F126">
        <v>73.5</v>
      </c>
      <c r="G126">
        <f t="shared" si="7"/>
        <v>155.04000000000002</v>
      </c>
      <c r="H126">
        <f t="shared" si="5"/>
        <v>8.0400000000000063</v>
      </c>
      <c r="I126" t="s">
        <v>46</v>
      </c>
      <c r="J126" t="s">
        <v>36</v>
      </c>
      <c r="K126" t="str">
        <f t="shared" si="6"/>
        <v>Mike|Todd</v>
      </c>
      <c r="L126">
        <v>0</v>
      </c>
      <c r="M126">
        <v>0</v>
      </c>
      <c r="N126">
        <v>0</v>
      </c>
    </row>
    <row r="127" spans="1:14" x14ac:dyDescent="0.2">
      <c r="A127">
        <v>2022</v>
      </c>
      <c r="B127">
        <v>6</v>
      </c>
      <c r="C127" t="s">
        <v>23</v>
      </c>
      <c r="D127" t="s">
        <v>115</v>
      </c>
      <c r="E127">
        <v>89.72</v>
      </c>
      <c r="F127">
        <v>81</v>
      </c>
      <c r="G127">
        <f t="shared" si="7"/>
        <v>170.72</v>
      </c>
      <c r="H127">
        <f t="shared" si="5"/>
        <v>8.7199999999999989</v>
      </c>
      <c r="I127" t="s">
        <v>24</v>
      </c>
      <c r="J127" t="s">
        <v>30</v>
      </c>
      <c r="K127" t="str">
        <f t="shared" si="6"/>
        <v>Kevin|Will</v>
      </c>
      <c r="L127">
        <v>0</v>
      </c>
      <c r="M127">
        <v>0</v>
      </c>
      <c r="N127">
        <v>0</v>
      </c>
    </row>
    <row r="128" spans="1:14" x14ac:dyDescent="0.2">
      <c r="A128">
        <v>2022</v>
      </c>
      <c r="B128">
        <v>6</v>
      </c>
      <c r="C128" t="s">
        <v>130</v>
      </c>
      <c r="D128" t="s">
        <v>78</v>
      </c>
      <c r="E128">
        <v>118.32</v>
      </c>
      <c r="F128">
        <v>81.72</v>
      </c>
      <c r="G128">
        <f t="shared" si="7"/>
        <v>200.04</v>
      </c>
      <c r="H128">
        <f t="shared" si="5"/>
        <v>36.599999999999994</v>
      </c>
      <c r="I128" t="s">
        <v>38</v>
      </c>
      <c r="J128" t="s">
        <v>79</v>
      </c>
      <c r="K128" t="str">
        <f t="shared" si="6"/>
        <v>Eli|Jasjaap</v>
      </c>
      <c r="L128">
        <v>0</v>
      </c>
      <c r="M128">
        <v>0</v>
      </c>
      <c r="N128">
        <v>0</v>
      </c>
    </row>
    <row r="129" spans="1:14" x14ac:dyDescent="0.2">
      <c r="A129">
        <v>2022</v>
      </c>
      <c r="B129">
        <v>6</v>
      </c>
      <c r="C129" t="s">
        <v>31</v>
      </c>
      <c r="D129" t="s">
        <v>116</v>
      </c>
      <c r="E129">
        <v>121.98</v>
      </c>
      <c r="F129">
        <v>105.04</v>
      </c>
      <c r="G129">
        <f t="shared" si="7"/>
        <v>227.02</v>
      </c>
      <c r="H129">
        <f t="shared" si="5"/>
        <v>16.939999999999998</v>
      </c>
      <c r="I129" t="s">
        <v>32</v>
      </c>
      <c r="J129" t="s">
        <v>42</v>
      </c>
      <c r="K129" t="str">
        <f t="shared" si="6"/>
        <v>Schulwolf|Cam</v>
      </c>
      <c r="L129">
        <v>0</v>
      </c>
      <c r="M129">
        <v>0</v>
      </c>
      <c r="N129">
        <v>0</v>
      </c>
    </row>
    <row r="130" spans="1:14" x14ac:dyDescent="0.2">
      <c r="A130">
        <v>2022</v>
      </c>
      <c r="B130">
        <v>6</v>
      </c>
      <c r="C130" t="s">
        <v>27</v>
      </c>
      <c r="D130" t="s">
        <v>71</v>
      </c>
      <c r="E130">
        <v>121.12</v>
      </c>
      <c r="F130">
        <v>107.12</v>
      </c>
      <c r="G130">
        <f t="shared" ref="G130:G161" si="8">SUM(E130:F130)</f>
        <v>228.24</v>
      </c>
      <c r="H130">
        <f t="shared" ref="H130:H193" si="9">E130-F130</f>
        <v>14</v>
      </c>
      <c r="I130" t="s">
        <v>95</v>
      </c>
      <c r="J130" t="s">
        <v>72</v>
      </c>
      <c r="K130" t="str">
        <f t="shared" ref="K130:K193" si="10">_xlfn.CONCAT(_xlfn.CONCAT(I130,"|"), J130)</f>
        <v>Jay/Brand|Burnett</v>
      </c>
      <c r="L130">
        <v>0</v>
      </c>
      <c r="M130">
        <v>0</v>
      </c>
      <c r="N130">
        <v>0</v>
      </c>
    </row>
    <row r="131" spans="1:14" x14ac:dyDescent="0.2">
      <c r="A131">
        <v>2022</v>
      </c>
      <c r="B131">
        <v>6</v>
      </c>
      <c r="C131" t="s">
        <v>33</v>
      </c>
      <c r="D131" t="s">
        <v>25</v>
      </c>
      <c r="E131">
        <v>150.1</v>
      </c>
      <c r="F131">
        <v>114.86</v>
      </c>
      <c r="G131">
        <f t="shared" si="8"/>
        <v>264.95999999999998</v>
      </c>
      <c r="H131">
        <f t="shared" si="9"/>
        <v>35.239999999999995</v>
      </c>
      <c r="I131" t="s">
        <v>34</v>
      </c>
      <c r="J131" t="s">
        <v>26</v>
      </c>
      <c r="K131" t="str">
        <f t="shared" si="10"/>
        <v>Brenton|Tommy</v>
      </c>
      <c r="L131">
        <v>0</v>
      </c>
      <c r="M131">
        <v>0</v>
      </c>
      <c r="N131">
        <v>0</v>
      </c>
    </row>
    <row r="132" spans="1:14" x14ac:dyDescent="0.2">
      <c r="A132">
        <v>2022</v>
      </c>
      <c r="B132">
        <v>7</v>
      </c>
      <c r="C132" t="s">
        <v>45</v>
      </c>
      <c r="D132" t="s">
        <v>25</v>
      </c>
      <c r="E132">
        <v>102.8</v>
      </c>
      <c r="F132">
        <v>87.12</v>
      </c>
      <c r="G132">
        <f t="shared" si="8"/>
        <v>189.92000000000002</v>
      </c>
      <c r="H132">
        <f t="shared" si="9"/>
        <v>15.679999999999993</v>
      </c>
      <c r="I132" t="s">
        <v>46</v>
      </c>
      <c r="J132" t="s">
        <v>26</v>
      </c>
      <c r="K132" t="str">
        <f t="shared" si="10"/>
        <v>Mike|Tommy</v>
      </c>
      <c r="L132">
        <v>0</v>
      </c>
      <c r="M132">
        <v>0</v>
      </c>
      <c r="N132">
        <v>0</v>
      </c>
    </row>
    <row r="133" spans="1:14" x14ac:dyDescent="0.2">
      <c r="A133">
        <v>2022</v>
      </c>
      <c r="B133">
        <v>7</v>
      </c>
      <c r="C133" t="s">
        <v>33</v>
      </c>
      <c r="D133" t="s">
        <v>78</v>
      </c>
      <c r="E133">
        <v>114.94</v>
      </c>
      <c r="F133">
        <v>85.32</v>
      </c>
      <c r="G133">
        <f t="shared" si="8"/>
        <v>200.26</v>
      </c>
      <c r="H133">
        <f t="shared" si="9"/>
        <v>29.620000000000005</v>
      </c>
      <c r="I133" t="s">
        <v>34</v>
      </c>
      <c r="J133" t="s">
        <v>79</v>
      </c>
      <c r="K133" t="str">
        <f t="shared" si="10"/>
        <v>Brenton|Jasjaap</v>
      </c>
      <c r="L133">
        <v>0</v>
      </c>
      <c r="M133">
        <v>0</v>
      </c>
      <c r="N133">
        <v>0</v>
      </c>
    </row>
    <row r="134" spans="1:14" x14ac:dyDescent="0.2">
      <c r="A134">
        <v>2022</v>
      </c>
      <c r="B134">
        <v>7</v>
      </c>
      <c r="C134" t="s">
        <v>92</v>
      </c>
      <c r="D134" t="s">
        <v>116</v>
      </c>
      <c r="E134">
        <v>129.80000000000001</v>
      </c>
      <c r="F134">
        <v>96.06</v>
      </c>
      <c r="G134">
        <f t="shared" si="8"/>
        <v>225.86</v>
      </c>
      <c r="H134">
        <f t="shared" si="9"/>
        <v>33.740000000000009</v>
      </c>
      <c r="I134" t="s">
        <v>36</v>
      </c>
      <c r="J134" t="s">
        <v>42</v>
      </c>
      <c r="K134" t="str">
        <f t="shared" si="10"/>
        <v>Todd|Cam</v>
      </c>
      <c r="L134">
        <v>0</v>
      </c>
      <c r="M134">
        <v>0</v>
      </c>
      <c r="N134">
        <v>0</v>
      </c>
    </row>
    <row r="135" spans="1:14" x14ac:dyDescent="0.2">
      <c r="A135">
        <v>2022</v>
      </c>
      <c r="B135">
        <v>7</v>
      </c>
      <c r="C135" t="s">
        <v>23</v>
      </c>
      <c r="D135" t="s">
        <v>71</v>
      </c>
      <c r="E135">
        <v>135.82</v>
      </c>
      <c r="F135">
        <v>96.44</v>
      </c>
      <c r="G135">
        <f t="shared" si="8"/>
        <v>232.26</v>
      </c>
      <c r="H135">
        <f t="shared" si="9"/>
        <v>39.379999999999995</v>
      </c>
      <c r="I135" t="s">
        <v>24</v>
      </c>
      <c r="J135" t="s">
        <v>72</v>
      </c>
      <c r="K135" t="str">
        <f t="shared" si="10"/>
        <v>Kevin|Burnett</v>
      </c>
      <c r="L135">
        <v>0</v>
      </c>
      <c r="M135">
        <v>0</v>
      </c>
      <c r="N135">
        <v>0</v>
      </c>
    </row>
    <row r="136" spans="1:14" x14ac:dyDescent="0.2">
      <c r="A136">
        <v>2022</v>
      </c>
      <c r="B136">
        <v>7</v>
      </c>
      <c r="C136" t="s">
        <v>31</v>
      </c>
      <c r="D136" t="s">
        <v>115</v>
      </c>
      <c r="E136">
        <v>142.06</v>
      </c>
      <c r="F136">
        <v>93.1</v>
      </c>
      <c r="G136">
        <f t="shared" si="8"/>
        <v>235.16</v>
      </c>
      <c r="H136">
        <f t="shared" si="9"/>
        <v>48.960000000000008</v>
      </c>
      <c r="I136" t="s">
        <v>32</v>
      </c>
      <c r="J136" t="s">
        <v>30</v>
      </c>
      <c r="K136" t="str">
        <f t="shared" si="10"/>
        <v>Schulwolf|Will</v>
      </c>
      <c r="L136">
        <v>0</v>
      </c>
      <c r="M136">
        <v>0</v>
      </c>
      <c r="N136">
        <v>0</v>
      </c>
    </row>
    <row r="137" spans="1:14" x14ac:dyDescent="0.2">
      <c r="A137">
        <v>2022</v>
      </c>
      <c r="B137">
        <v>7</v>
      </c>
      <c r="C137" t="s">
        <v>130</v>
      </c>
      <c r="D137" t="s">
        <v>27</v>
      </c>
      <c r="E137">
        <v>138.12</v>
      </c>
      <c r="F137">
        <v>99.02</v>
      </c>
      <c r="G137">
        <f t="shared" si="8"/>
        <v>237.14</v>
      </c>
      <c r="H137">
        <f t="shared" si="9"/>
        <v>39.100000000000009</v>
      </c>
      <c r="I137" t="s">
        <v>38</v>
      </c>
      <c r="J137" t="s">
        <v>95</v>
      </c>
      <c r="K137" t="str">
        <f t="shared" si="10"/>
        <v>Eli|Jay/Brand</v>
      </c>
      <c r="L137">
        <v>0</v>
      </c>
      <c r="M137">
        <v>0</v>
      </c>
      <c r="N137">
        <v>0</v>
      </c>
    </row>
    <row r="138" spans="1:14" x14ac:dyDescent="0.2">
      <c r="A138">
        <v>2022</v>
      </c>
      <c r="B138">
        <v>8</v>
      </c>
      <c r="C138" t="s">
        <v>27</v>
      </c>
      <c r="D138" t="s">
        <v>78</v>
      </c>
      <c r="E138">
        <v>127.18</v>
      </c>
      <c r="F138">
        <v>79.64</v>
      </c>
      <c r="G138">
        <f t="shared" si="8"/>
        <v>206.82</v>
      </c>
      <c r="H138">
        <f t="shared" si="9"/>
        <v>47.540000000000006</v>
      </c>
      <c r="I138" t="s">
        <v>95</v>
      </c>
      <c r="J138" t="s">
        <v>79</v>
      </c>
      <c r="K138" t="str">
        <f t="shared" si="10"/>
        <v>Jay/Brand|Jasjaap</v>
      </c>
      <c r="L138">
        <v>0</v>
      </c>
      <c r="M138">
        <v>0</v>
      </c>
      <c r="N138">
        <v>0</v>
      </c>
    </row>
    <row r="139" spans="1:14" x14ac:dyDescent="0.2">
      <c r="A139">
        <v>2022</v>
      </c>
      <c r="B139">
        <v>8</v>
      </c>
      <c r="C139" t="s">
        <v>92</v>
      </c>
      <c r="D139" t="s">
        <v>115</v>
      </c>
      <c r="E139">
        <v>110.58</v>
      </c>
      <c r="F139">
        <v>98.12</v>
      </c>
      <c r="G139">
        <f t="shared" si="8"/>
        <v>208.7</v>
      </c>
      <c r="H139">
        <f t="shared" si="9"/>
        <v>12.459999999999994</v>
      </c>
      <c r="I139" t="s">
        <v>36</v>
      </c>
      <c r="J139" t="s">
        <v>30</v>
      </c>
      <c r="K139" t="str">
        <f t="shared" si="10"/>
        <v>Todd|Will</v>
      </c>
      <c r="L139">
        <v>0</v>
      </c>
      <c r="M139">
        <v>0</v>
      </c>
      <c r="N139">
        <v>0</v>
      </c>
    </row>
    <row r="140" spans="1:14" x14ac:dyDescent="0.2">
      <c r="A140">
        <v>2022</v>
      </c>
      <c r="B140">
        <v>8</v>
      </c>
      <c r="C140" t="s">
        <v>116</v>
      </c>
      <c r="D140" t="s">
        <v>25</v>
      </c>
      <c r="E140">
        <v>159.1</v>
      </c>
      <c r="F140">
        <v>74.62</v>
      </c>
      <c r="G140">
        <f t="shared" si="8"/>
        <v>233.72</v>
      </c>
      <c r="H140">
        <f t="shared" si="9"/>
        <v>84.47999999999999</v>
      </c>
      <c r="I140" t="s">
        <v>42</v>
      </c>
      <c r="J140" t="s">
        <v>26</v>
      </c>
      <c r="K140" t="str">
        <f t="shared" si="10"/>
        <v>Cam|Tommy</v>
      </c>
      <c r="L140">
        <v>0</v>
      </c>
      <c r="M140">
        <v>0</v>
      </c>
      <c r="N140">
        <v>0</v>
      </c>
    </row>
    <row r="141" spans="1:14" x14ac:dyDescent="0.2">
      <c r="A141">
        <v>2022</v>
      </c>
      <c r="B141">
        <v>8</v>
      </c>
      <c r="C141" t="s">
        <v>45</v>
      </c>
      <c r="D141" t="s">
        <v>33</v>
      </c>
      <c r="E141">
        <v>147.88</v>
      </c>
      <c r="F141">
        <v>110.54</v>
      </c>
      <c r="G141">
        <f t="shared" si="8"/>
        <v>258.42</v>
      </c>
      <c r="H141">
        <f t="shared" si="9"/>
        <v>37.339999999999989</v>
      </c>
      <c r="I141" t="s">
        <v>46</v>
      </c>
      <c r="J141" t="s">
        <v>34</v>
      </c>
      <c r="K141" t="str">
        <f t="shared" si="10"/>
        <v>Mike|Brenton</v>
      </c>
      <c r="L141">
        <v>0</v>
      </c>
      <c r="M141">
        <v>0</v>
      </c>
      <c r="N141">
        <v>0</v>
      </c>
    </row>
    <row r="142" spans="1:14" x14ac:dyDescent="0.2">
      <c r="A142">
        <v>2022</v>
      </c>
      <c r="B142">
        <v>8</v>
      </c>
      <c r="C142" t="s">
        <v>71</v>
      </c>
      <c r="D142" t="s">
        <v>31</v>
      </c>
      <c r="E142">
        <v>164.38</v>
      </c>
      <c r="F142">
        <v>95.34</v>
      </c>
      <c r="G142">
        <f t="shared" si="8"/>
        <v>259.72000000000003</v>
      </c>
      <c r="H142">
        <f t="shared" si="9"/>
        <v>69.039999999999992</v>
      </c>
      <c r="I142" t="s">
        <v>72</v>
      </c>
      <c r="J142" t="s">
        <v>32</v>
      </c>
      <c r="K142" t="str">
        <f t="shared" si="10"/>
        <v>Burnett|Schulwolf</v>
      </c>
      <c r="L142">
        <v>0</v>
      </c>
      <c r="M142">
        <v>0</v>
      </c>
      <c r="N142">
        <v>0</v>
      </c>
    </row>
    <row r="143" spans="1:14" x14ac:dyDescent="0.2">
      <c r="A143">
        <v>2022</v>
      </c>
      <c r="B143">
        <v>8</v>
      </c>
      <c r="C143" t="s">
        <v>130</v>
      </c>
      <c r="D143" t="s">
        <v>23</v>
      </c>
      <c r="E143">
        <v>153.86000000000001</v>
      </c>
      <c r="F143">
        <v>110.14</v>
      </c>
      <c r="G143">
        <f t="shared" si="8"/>
        <v>264</v>
      </c>
      <c r="H143">
        <f t="shared" si="9"/>
        <v>43.720000000000013</v>
      </c>
      <c r="I143" t="s">
        <v>38</v>
      </c>
      <c r="J143" t="s">
        <v>24</v>
      </c>
      <c r="K143" t="str">
        <f t="shared" si="10"/>
        <v>Eli|Kevin</v>
      </c>
      <c r="L143">
        <v>0</v>
      </c>
      <c r="M143">
        <v>0</v>
      </c>
      <c r="N143">
        <v>0</v>
      </c>
    </row>
    <row r="144" spans="1:14" x14ac:dyDescent="0.2">
      <c r="A144">
        <v>2022</v>
      </c>
      <c r="B144">
        <v>9</v>
      </c>
      <c r="C144" t="s">
        <v>23</v>
      </c>
      <c r="D144" t="s">
        <v>27</v>
      </c>
      <c r="E144">
        <v>83.84</v>
      </c>
      <c r="F144">
        <v>76.400000000000006</v>
      </c>
      <c r="G144">
        <f t="shared" si="8"/>
        <v>160.24</v>
      </c>
      <c r="H144">
        <f t="shared" si="9"/>
        <v>7.4399999999999977</v>
      </c>
      <c r="I144" t="s">
        <v>24</v>
      </c>
      <c r="J144" t="s">
        <v>95</v>
      </c>
      <c r="K144" t="str">
        <f t="shared" si="10"/>
        <v>Kevin|Jay/Brand</v>
      </c>
      <c r="L144">
        <v>0</v>
      </c>
      <c r="M144">
        <v>0</v>
      </c>
      <c r="N144">
        <v>0</v>
      </c>
    </row>
    <row r="145" spans="1:14" x14ac:dyDescent="0.2">
      <c r="A145">
        <v>2022</v>
      </c>
      <c r="B145">
        <v>9</v>
      </c>
      <c r="C145" t="s">
        <v>45</v>
      </c>
      <c r="D145" t="s">
        <v>78</v>
      </c>
      <c r="E145">
        <v>88.54</v>
      </c>
      <c r="F145">
        <v>82</v>
      </c>
      <c r="G145">
        <f t="shared" si="8"/>
        <v>170.54000000000002</v>
      </c>
      <c r="H145">
        <f t="shared" si="9"/>
        <v>6.5400000000000063</v>
      </c>
      <c r="I145" t="s">
        <v>46</v>
      </c>
      <c r="J145" t="s">
        <v>79</v>
      </c>
      <c r="K145" t="str">
        <f t="shared" si="10"/>
        <v>Mike|Jasjaap</v>
      </c>
      <c r="L145">
        <v>0</v>
      </c>
      <c r="M145">
        <v>0</v>
      </c>
      <c r="N145">
        <v>0</v>
      </c>
    </row>
    <row r="146" spans="1:14" x14ac:dyDescent="0.2">
      <c r="A146">
        <v>2022</v>
      </c>
      <c r="B146">
        <v>9</v>
      </c>
      <c r="C146" t="s">
        <v>33</v>
      </c>
      <c r="D146" t="s">
        <v>116</v>
      </c>
      <c r="E146">
        <v>110.94</v>
      </c>
      <c r="F146">
        <v>102.14</v>
      </c>
      <c r="G146">
        <f t="shared" si="8"/>
        <v>213.07999999999998</v>
      </c>
      <c r="H146">
        <f t="shared" si="9"/>
        <v>8.7999999999999972</v>
      </c>
      <c r="I146" t="s">
        <v>34</v>
      </c>
      <c r="J146" t="s">
        <v>42</v>
      </c>
      <c r="K146" t="str">
        <f t="shared" si="10"/>
        <v>Brenton|Cam</v>
      </c>
      <c r="L146">
        <v>0</v>
      </c>
      <c r="M146">
        <v>0</v>
      </c>
      <c r="N146">
        <v>0</v>
      </c>
    </row>
    <row r="147" spans="1:14" x14ac:dyDescent="0.2">
      <c r="A147">
        <v>2022</v>
      </c>
      <c r="B147">
        <v>9</v>
      </c>
      <c r="C147" t="s">
        <v>92</v>
      </c>
      <c r="D147" t="s">
        <v>71</v>
      </c>
      <c r="E147">
        <v>125</v>
      </c>
      <c r="F147">
        <v>104.88</v>
      </c>
      <c r="G147">
        <f t="shared" si="8"/>
        <v>229.88</v>
      </c>
      <c r="H147">
        <f t="shared" si="9"/>
        <v>20.120000000000005</v>
      </c>
      <c r="I147" t="s">
        <v>36</v>
      </c>
      <c r="J147" t="s">
        <v>72</v>
      </c>
      <c r="K147" t="str">
        <f t="shared" si="10"/>
        <v>Todd|Burnett</v>
      </c>
      <c r="L147">
        <v>0</v>
      </c>
      <c r="M147">
        <v>0</v>
      </c>
      <c r="N147">
        <v>0</v>
      </c>
    </row>
    <row r="148" spans="1:14" x14ac:dyDescent="0.2">
      <c r="A148">
        <v>2022</v>
      </c>
      <c r="B148">
        <v>9</v>
      </c>
      <c r="C148" t="s">
        <v>130</v>
      </c>
      <c r="D148" t="s">
        <v>31</v>
      </c>
      <c r="E148">
        <v>131.5</v>
      </c>
      <c r="F148">
        <v>113.9</v>
      </c>
      <c r="G148">
        <f t="shared" si="8"/>
        <v>245.4</v>
      </c>
      <c r="H148">
        <f t="shared" si="9"/>
        <v>17.599999999999994</v>
      </c>
      <c r="I148" t="s">
        <v>38</v>
      </c>
      <c r="J148" t="s">
        <v>32</v>
      </c>
      <c r="K148" t="str">
        <f t="shared" si="10"/>
        <v>Eli|Schulwolf</v>
      </c>
      <c r="L148">
        <v>0</v>
      </c>
      <c r="M148">
        <v>0</v>
      </c>
      <c r="N148">
        <v>0</v>
      </c>
    </row>
    <row r="149" spans="1:14" x14ac:dyDescent="0.2">
      <c r="A149">
        <v>2022</v>
      </c>
      <c r="B149">
        <v>9</v>
      </c>
      <c r="C149" t="s">
        <v>115</v>
      </c>
      <c r="D149" t="s">
        <v>25</v>
      </c>
      <c r="E149">
        <v>175.12</v>
      </c>
      <c r="F149">
        <v>104.4</v>
      </c>
      <c r="G149">
        <f t="shared" si="8"/>
        <v>279.52</v>
      </c>
      <c r="H149">
        <f t="shared" si="9"/>
        <v>70.72</v>
      </c>
      <c r="I149" t="s">
        <v>30</v>
      </c>
      <c r="J149" t="s">
        <v>26</v>
      </c>
      <c r="K149" t="str">
        <f t="shared" si="10"/>
        <v>Will|Tommy</v>
      </c>
      <c r="L149">
        <v>0</v>
      </c>
      <c r="M149">
        <v>0</v>
      </c>
      <c r="N149">
        <v>0</v>
      </c>
    </row>
    <row r="150" spans="1:14" x14ac:dyDescent="0.2">
      <c r="A150">
        <v>2022</v>
      </c>
      <c r="B150">
        <v>10</v>
      </c>
      <c r="C150" t="s">
        <v>31</v>
      </c>
      <c r="D150" t="s">
        <v>27</v>
      </c>
      <c r="E150">
        <v>104.1</v>
      </c>
      <c r="F150">
        <v>84.62</v>
      </c>
      <c r="G150">
        <f t="shared" si="8"/>
        <v>188.72</v>
      </c>
      <c r="H150">
        <f t="shared" si="9"/>
        <v>19.47999999999999</v>
      </c>
      <c r="I150" t="s">
        <v>32</v>
      </c>
      <c r="J150" t="s">
        <v>95</v>
      </c>
      <c r="K150" t="str">
        <f t="shared" si="10"/>
        <v>Schulwolf|Jay/Brand</v>
      </c>
      <c r="L150">
        <v>0</v>
      </c>
      <c r="M150">
        <v>0</v>
      </c>
      <c r="N150">
        <v>0</v>
      </c>
    </row>
    <row r="151" spans="1:14" x14ac:dyDescent="0.2">
      <c r="A151">
        <v>2022</v>
      </c>
      <c r="B151">
        <v>10</v>
      </c>
      <c r="C151" t="s">
        <v>78</v>
      </c>
      <c r="D151" t="s">
        <v>23</v>
      </c>
      <c r="E151">
        <v>100.14</v>
      </c>
      <c r="F151">
        <v>96.54</v>
      </c>
      <c r="G151">
        <f t="shared" si="8"/>
        <v>196.68</v>
      </c>
      <c r="H151">
        <f t="shared" si="9"/>
        <v>3.5999999999999943</v>
      </c>
      <c r="I151" t="s">
        <v>79</v>
      </c>
      <c r="J151" t="s">
        <v>24</v>
      </c>
      <c r="K151" t="str">
        <f t="shared" si="10"/>
        <v>Jasjaap|Kevin</v>
      </c>
      <c r="L151">
        <v>0</v>
      </c>
      <c r="M151">
        <v>0</v>
      </c>
      <c r="N151">
        <v>0</v>
      </c>
    </row>
    <row r="152" spans="1:14" x14ac:dyDescent="0.2">
      <c r="A152">
        <v>2022</v>
      </c>
      <c r="B152">
        <v>10</v>
      </c>
      <c r="C152" t="s">
        <v>92</v>
      </c>
      <c r="D152" t="s">
        <v>130</v>
      </c>
      <c r="E152">
        <v>107.06</v>
      </c>
      <c r="F152">
        <v>95.14</v>
      </c>
      <c r="G152">
        <f t="shared" si="8"/>
        <v>202.2</v>
      </c>
      <c r="H152">
        <f t="shared" si="9"/>
        <v>11.920000000000002</v>
      </c>
      <c r="I152" t="s">
        <v>36</v>
      </c>
      <c r="J152" t="s">
        <v>38</v>
      </c>
      <c r="K152" t="str">
        <f t="shared" si="10"/>
        <v>Todd|Eli</v>
      </c>
      <c r="L152">
        <v>0</v>
      </c>
      <c r="M152">
        <v>0</v>
      </c>
      <c r="N152">
        <v>0</v>
      </c>
    </row>
    <row r="153" spans="1:14" x14ac:dyDescent="0.2">
      <c r="A153">
        <v>2022</v>
      </c>
      <c r="B153">
        <v>10</v>
      </c>
      <c r="C153" t="s">
        <v>33</v>
      </c>
      <c r="D153" t="s">
        <v>115</v>
      </c>
      <c r="E153">
        <v>117.18</v>
      </c>
      <c r="F153">
        <v>101.48</v>
      </c>
      <c r="G153">
        <f t="shared" si="8"/>
        <v>218.66000000000003</v>
      </c>
      <c r="H153">
        <f t="shared" si="9"/>
        <v>15.700000000000003</v>
      </c>
      <c r="I153" t="s">
        <v>34</v>
      </c>
      <c r="J153" t="s">
        <v>30</v>
      </c>
      <c r="K153" t="str">
        <f t="shared" si="10"/>
        <v>Brenton|Will</v>
      </c>
      <c r="L153">
        <v>0</v>
      </c>
      <c r="M153">
        <v>0</v>
      </c>
      <c r="N153">
        <v>0</v>
      </c>
    </row>
    <row r="154" spans="1:14" x14ac:dyDescent="0.2">
      <c r="A154">
        <v>2022</v>
      </c>
      <c r="B154">
        <v>10</v>
      </c>
      <c r="C154" t="s">
        <v>45</v>
      </c>
      <c r="D154" t="s">
        <v>116</v>
      </c>
      <c r="E154">
        <v>122.8</v>
      </c>
      <c r="F154">
        <v>97.44</v>
      </c>
      <c r="G154">
        <f t="shared" si="8"/>
        <v>220.24</v>
      </c>
      <c r="H154">
        <f t="shared" si="9"/>
        <v>25.36</v>
      </c>
      <c r="I154" t="s">
        <v>46</v>
      </c>
      <c r="J154" t="s">
        <v>42</v>
      </c>
      <c r="K154" t="str">
        <f t="shared" si="10"/>
        <v>Mike|Cam</v>
      </c>
      <c r="L154">
        <v>0</v>
      </c>
      <c r="M154">
        <v>0</v>
      </c>
      <c r="N154">
        <v>0</v>
      </c>
    </row>
    <row r="155" spans="1:14" x14ac:dyDescent="0.2">
      <c r="A155">
        <v>2022</v>
      </c>
      <c r="B155">
        <v>10</v>
      </c>
      <c r="C155" t="s">
        <v>71</v>
      </c>
      <c r="D155" t="s">
        <v>25</v>
      </c>
      <c r="E155">
        <v>163.19999999999999</v>
      </c>
      <c r="F155">
        <v>101.2</v>
      </c>
      <c r="G155">
        <f t="shared" si="8"/>
        <v>264.39999999999998</v>
      </c>
      <c r="H155">
        <f t="shared" si="9"/>
        <v>61.999999999999986</v>
      </c>
      <c r="I155" t="s">
        <v>72</v>
      </c>
      <c r="J155" t="s">
        <v>26</v>
      </c>
      <c r="K155" t="str">
        <f t="shared" si="10"/>
        <v>Burnett|Tommy</v>
      </c>
      <c r="L155">
        <v>0</v>
      </c>
      <c r="M155">
        <v>0</v>
      </c>
      <c r="N155">
        <v>0</v>
      </c>
    </row>
    <row r="156" spans="1:14" x14ac:dyDescent="0.2">
      <c r="A156">
        <v>2022</v>
      </c>
      <c r="B156">
        <v>11</v>
      </c>
      <c r="C156" t="s">
        <v>92</v>
      </c>
      <c r="D156" t="s">
        <v>27</v>
      </c>
      <c r="E156">
        <v>111.28</v>
      </c>
      <c r="F156">
        <v>81.66</v>
      </c>
      <c r="G156">
        <f t="shared" si="8"/>
        <v>192.94</v>
      </c>
      <c r="H156">
        <f t="shared" si="9"/>
        <v>29.620000000000005</v>
      </c>
      <c r="I156" t="s">
        <v>36</v>
      </c>
      <c r="J156" t="s">
        <v>95</v>
      </c>
      <c r="K156" t="str">
        <f t="shared" si="10"/>
        <v>Todd|Jay/Brand</v>
      </c>
      <c r="L156">
        <v>0</v>
      </c>
      <c r="M156">
        <v>0</v>
      </c>
      <c r="N156">
        <v>0</v>
      </c>
    </row>
    <row r="157" spans="1:14" x14ac:dyDescent="0.2">
      <c r="A157">
        <v>2022</v>
      </c>
      <c r="B157">
        <v>11</v>
      </c>
      <c r="C157" t="s">
        <v>25</v>
      </c>
      <c r="D157" t="s">
        <v>130</v>
      </c>
      <c r="E157">
        <v>109.7</v>
      </c>
      <c r="F157">
        <v>99.62</v>
      </c>
      <c r="G157">
        <f t="shared" si="8"/>
        <v>209.32</v>
      </c>
      <c r="H157">
        <f t="shared" si="9"/>
        <v>10.079999999999998</v>
      </c>
      <c r="I157" t="s">
        <v>26</v>
      </c>
      <c r="J157" t="s">
        <v>38</v>
      </c>
      <c r="K157" t="str">
        <f t="shared" si="10"/>
        <v>Tommy|Eli</v>
      </c>
      <c r="L157">
        <v>0</v>
      </c>
      <c r="M157">
        <v>0</v>
      </c>
      <c r="N157">
        <v>0</v>
      </c>
    </row>
    <row r="158" spans="1:14" x14ac:dyDescent="0.2">
      <c r="A158">
        <v>2022</v>
      </c>
      <c r="B158">
        <v>11</v>
      </c>
      <c r="C158" t="s">
        <v>45</v>
      </c>
      <c r="D158" t="s">
        <v>115</v>
      </c>
      <c r="E158">
        <v>125.86</v>
      </c>
      <c r="F158">
        <v>93.96</v>
      </c>
      <c r="G158">
        <f t="shared" si="8"/>
        <v>219.82</v>
      </c>
      <c r="H158">
        <f t="shared" si="9"/>
        <v>31.900000000000006</v>
      </c>
      <c r="I158" t="s">
        <v>46</v>
      </c>
      <c r="J158" t="s">
        <v>30</v>
      </c>
      <c r="K158" t="str">
        <f t="shared" si="10"/>
        <v>Mike|Will</v>
      </c>
      <c r="L158">
        <v>0</v>
      </c>
      <c r="M158">
        <v>0</v>
      </c>
      <c r="N158">
        <v>0</v>
      </c>
    </row>
    <row r="159" spans="1:14" x14ac:dyDescent="0.2">
      <c r="A159">
        <v>2022</v>
      </c>
      <c r="B159">
        <v>11</v>
      </c>
      <c r="C159" t="s">
        <v>33</v>
      </c>
      <c r="D159" t="s">
        <v>71</v>
      </c>
      <c r="E159">
        <v>139.91999999999999</v>
      </c>
      <c r="F159">
        <v>91.84</v>
      </c>
      <c r="G159">
        <f t="shared" si="8"/>
        <v>231.76</v>
      </c>
      <c r="H159">
        <f t="shared" si="9"/>
        <v>48.079999999999984</v>
      </c>
      <c r="I159" t="s">
        <v>34</v>
      </c>
      <c r="J159" t="s">
        <v>72</v>
      </c>
      <c r="K159" t="str">
        <f t="shared" si="10"/>
        <v>Brenton|Burnett</v>
      </c>
      <c r="L159">
        <v>0</v>
      </c>
      <c r="M159">
        <v>0</v>
      </c>
      <c r="N159">
        <v>0</v>
      </c>
    </row>
    <row r="160" spans="1:14" x14ac:dyDescent="0.2">
      <c r="A160">
        <v>2022</v>
      </c>
      <c r="B160">
        <v>11</v>
      </c>
      <c r="C160" t="s">
        <v>23</v>
      </c>
      <c r="D160" t="s">
        <v>31</v>
      </c>
      <c r="E160">
        <v>150.46</v>
      </c>
      <c r="F160">
        <v>99.6</v>
      </c>
      <c r="G160">
        <f t="shared" si="8"/>
        <v>250.06</v>
      </c>
      <c r="H160">
        <f t="shared" si="9"/>
        <v>50.860000000000014</v>
      </c>
      <c r="I160" t="s">
        <v>24</v>
      </c>
      <c r="J160" t="s">
        <v>32</v>
      </c>
      <c r="K160" t="str">
        <f t="shared" si="10"/>
        <v>Kevin|Schulwolf</v>
      </c>
      <c r="L160">
        <v>0</v>
      </c>
      <c r="M160">
        <v>0</v>
      </c>
      <c r="N160">
        <v>0</v>
      </c>
    </row>
    <row r="161" spans="1:14" x14ac:dyDescent="0.2">
      <c r="A161">
        <v>2022</v>
      </c>
      <c r="B161">
        <v>11</v>
      </c>
      <c r="C161" t="s">
        <v>116</v>
      </c>
      <c r="D161" t="s">
        <v>78</v>
      </c>
      <c r="E161">
        <v>129.1</v>
      </c>
      <c r="F161">
        <v>126.9</v>
      </c>
      <c r="G161">
        <f t="shared" si="8"/>
        <v>256</v>
      </c>
      <c r="H161">
        <f t="shared" si="9"/>
        <v>2.1999999999999886</v>
      </c>
      <c r="I161" t="s">
        <v>42</v>
      </c>
      <c r="J161" t="s">
        <v>79</v>
      </c>
      <c r="K161" t="str">
        <f t="shared" si="10"/>
        <v>Cam|Jasjaap</v>
      </c>
      <c r="L161">
        <v>0</v>
      </c>
      <c r="M161">
        <v>0</v>
      </c>
      <c r="N161">
        <v>0</v>
      </c>
    </row>
    <row r="162" spans="1:14" x14ac:dyDescent="0.2">
      <c r="A162">
        <v>2022</v>
      </c>
      <c r="B162">
        <v>12</v>
      </c>
      <c r="C162" t="s">
        <v>25</v>
      </c>
      <c r="D162" t="s">
        <v>27</v>
      </c>
      <c r="E162">
        <v>112.76</v>
      </c>
      <c r="F162">
        <v>100.84</v>
      </c>
      <c r="G162">
        <f t="shared" ref="G162:G189" si="11">SUM(E162:F162)</f>
        <v>213.60000000000002</v>
      </c>
      <c r="H162">
        <f t="shared" si="9"/>
        <v>11.920000000000002</v>
      </c>
      <c r="I162" t="s">
        <v>26</v>
      </c>
      <c r="J162" t="s">
        <v>95</v>
      </c>
      <c r="K162" t="str">
        <f t="shared" si="10"/>
        <v>Tommy|Jay/Brand</v>
      </c>
      <c r="L162">
        <v>0</v>
      </c>
      <c r="M162">
        <v>0</v>
      </c>
      <c r="N162">
        <v>0</v>
      </c>
    </row>
    <row r="163" spans="1:14" x14ac:dyDescent="0.2">
      <c r="A163">
        <v>2022</v>
      </c>
      <c r="B163">
        <v>12</v>
      </c>
      <c r="C163" t="s">
        <v>45</v>
      </c>
      <c r="D163" t="s">
        <v>71</v>
      </c>
      <c r="E163">
        <v>121.02</v>
      </c>
      <c r="F163">
        <v>97.96</v>
      </c>
      <c r="G163">
        <f t="shared" si="11"/>
        <v>218.98</v>
      </c>
      <c r="H163">
        <f t="shared" si="9"/>
        <v>23.060000000000002</v>
      </c>
      <c r="I163" t="s">
        <v>46</v>
      </c>
      <c r="J163" t="s">
        <v>72</v>
      </c>
      <c r="K163" t="str">
        <f t="shared" si="10"/>
        <v>Mike|Burnett</v>
      </c>
      <c r="L163">
        <v>0</v>
      </c>
      <c r="M163">
        <v>0</v>
      </c>
      <c r="N163">
        <v>0</v>
      </c>
    </row>
    <row r="164" spans="1:14" x14ac:dyDescent="0.2">
      <c r="A164">
        <v>2022</v>
      </c>
      <c r="B164">
        <v>12</v>
      </c>
      <c r="C164" t="s">
        <v>23</v>
      </c>
      <c r="D164" t="s">
        <v>92</v>
      </c>
      <c r="E164">
        <v>116</v>
      </c>
      <c r="F164">
        <v>113.46</v>
      </c>
      <c r="G164">
        <f t="shared" si="11"/>
        <v>229.45999999999998</v>
      </c>
      <c r="H164">
        <f t="shared" si="9"/>
        <v>2.5400000000000063</v>
      </c>
      <c r="I164" t="s">
        <v>24</v>
      </c>
      <c r="J164" t="s">
        <v>36</v>
      </c>
      <c r="K164" t="str">
        <f t="shared" si="10"/>
        <v>Kevin|Todd</v>
      </c>
      <c r="L164">
        <v>0</v>
      </c>
      <c r="M164">
        <v>0</v>
      </c>
      <c r="N164">
        <v>0</v>
      </c>
    </row>
    <row r="165" spans="1:14" x14ac:dyDescent="0.2">
      <c r="A165">
        <v>2022</v>
      </c>
      <c r="B165">
        <v>12</v>
      </c>
      <c r="C165" t="s">
        <v>130</v>
      </c>
      <c r="D165" t="s">
        <v>33</v>
      </c>
      <c r="E165">
        <v>116.58</v>
      </c>
      <c r="F165">
        <v>113.3</v>
      </c>
      <c r="G165">
        <f t="shared" si="11"/>
        <v>229.88</v>
      </c>
      <c r="H165">
        <f t="shared" si="9"/>
        <v>3.2800000000000011</v>
      </c>
      <c r="I165" t="s">
        <v>38</v>
      </c>
      <c r="J165" t="s">
        <v>34</v>
      </c>
      <c r="K165" t="str">
        <f t="shared" si="10"/>
        <v>Eli|Brenton</v>
      </c>
      <c r="L165">
        <v>0</v>
      </c>
      <c r="M165">
        <v>0</v>
      </c>
      <c r="N165">
        <v>0</v>
      </c>
    </row>
    <row r="166" spans="1:14" x14ac:dyDescent="0.2">
      <c r="A166">
        <v>2022</v>
      </c>
      <c r="B166">
        <v>12</v>
      </c>
      <c r="C166" t="s">
        <v>115</v>
      </c>
      <c r="D166" t="s">
        <v>116</v>
      </c>
      <c r="E166">
        <v>137.26</v>
      </c>
      <c r="F166">
        <v>105.1</v>
      </c>
      <c r="G166">
        <f t="shared" si="11"/>
        <v>242.35999999999999</v>
      </c>
      <c r="H166">
        <f t="shared" si="9"/>
        <v>32.159999999999997</v>
      </c>
      <c r="I166" t="s">
        <v>30</v>
      </c>
      <c r="J166" t="s">
        <v>42</v>
      </c>
      <c r="K166" t="str">
        <f t="shared" si="10"/>
        <v>Will|Cam</v>
      </c>
      <c r="L166">
        <v>0</v>
      </c>
      <c r="M166">
        <v>0</v>
      </c>
      <c r="N166">
        <v>0</v>
      </c>
    </row>
    <row r="167" spans="1:14" x14ac:dyDescent="0.2">
      <c r="A167">
        <v>2022</v>
      </c>
      <c r="B167">
        <v>12</v>
      </c>
      <c r="C167" t="s">
        <v>31</v>
      </c>
      <c r="D167" t="s">
        <v>78</v>
      </c>
      <c r="E167">
        <v>177.74</v>
      </c>
      <c r="F167">
        <v>112.76</v>
      </c>
      <c r="G167">
        <f t="shared" si="11"/>
        <v>290.5</v>
      </c>
      <c r="H167">
        <f t="shared" si="9"/>
        <v>64.98</v>
      </c>
      <c r="I167" t="s">
        <v>32</v>
      </c>
      <c r="J167" t="s">
        <v>79</v>
      </c>
      <c r="K167" t="str">
        <f t="shared" si="10"/>
        <v>Schulwolf|Jasjaap</v>
      </c>
      <c r="L167">
        <v>0</v>
      </c>
      <c r="M167">
        <v>0</v>
      </c>
      <c r="N167">
        <v>0</v>
      </c>
    </row>
    <row r="168" spans="1:14" x14ac:dyDescent="0.2">
      <c r="A168">
        <v>2022</v>
      </c>
      <c r="B168">
        <v>13</v>
      </c>
      <c r="C168" t="s">
        <v>23</v>
      </c>
      <c r="D168" t="s">
        <v>25</v>
      </c>
      <c r="E168">
        <v>111.42</v>
      </c>
      <c r="F168">
        <v>73.84</v>
      </c>
      <c r="G168">
        <f t="shared" si="11"/>
        <v>185.26</v>
      </c>
      <c r="H168">
        <f t="shared" si="9"/>
        <v>37.58</v>
      </c>
      <c r="I168" t="s">
        <v>24</v>
      </c>
      <c r="J168" t="s">
        <v>26</v>
      </c>
      <c r="K168" t="str">
        <f t="shared" si="10"/>
        <v>Kevin|Tommy</v>
      </c>
      <c r="L168">
        <v>0</v>
      </c>
      <c r="M168">
        <v>0</v>
      </c>
      <c r="N168">
        <v>0</v>
      </c>
    </row>
    <row r="169" spans="1:14" x14ac:dyDescent="0.2">
      <c r="A169">
        <v>2022</v>
      </c>
      <c r="B169">
        <v>13</v>
      </c>
      <c r="C169" t="s">
        <v>27</v>
      </c>
      <c r="D169" t="s">
        <v>33</v>
      </c>
      <c r="E169">
        <v>114.04</v>
      </c>
      <c r="F169">
        <v>105.84</v>
      </c>
      <c r="G169">
        <f t="shared" si="11"/>
        <v>219.88</v>
      </c>
      <c r="H169">
        <f t="shared" si="9"/>
        <v>8.2000000000000028</v>
      </c>
      <c r="I169" t="s">
        <v>95</v>
      </c>
      <c r="J169" t="s">
        <v>34</v>
      </c>
      <c r="K169" t="str">
        <f t="shared" si="10"/>
        <v>Jay/Brand|Brenton</v>
      </c>
      <c r="L169">
        <v>0</v>
      </c>
      <c r="M169">
        <v>0</v>
      </c>
      <c r="N169">
        <v>0</v>
      </c>
    </row>
    <row r="170" spans="1:14" x14ac:dyDescent="0.2">
      <c r="A170">
        <v>2022</v>
      </c>
      <c r="B170">
        <v>13</v>
      </c>
      <c r="C170" t="s">
        <v>31</v>
      </c>
      <c r="D170" t="s">
        <v>92</v>
      </c>
      <c r="E170">
        <v>112.58</v>
      </c>
      <c r="F170">
        <v>109.02</v>
      </c>
      <c r="G170">
        <f t="shared" si="11"/>
        <v>221.6</v>
      </c>
      <c r="H170">
        <f t="shared" si="9"/>
        <v>3.5600000000000023</v>
      </c>
      <c r="I170" t="s">
        <v>32</v>
      </c>
      <c r="J170" t="s">
        <v>36</v>
      </c>
      <c r="K170" t="str">
        <f t="shared" si="10"/>
        <v>Schulwolf|Todd</v>
      </c>
      <c r="L170">
        <v>0</v>
      </c>
      <c r="M170">
        <v>0</v>
      </c>
      <c r="N170">
        <v>0</v>
      </c>
    </row>
    <row r="171" spans="1:14" x14ac:dyDescent="0.2">
      <c r="A171">
        <v>2022</v>
      </c>
      <c r="B171">
        <v>13</v>
      </c>
      <c r="C171" t="s">
        <v>71</v>
      </c>
      <c r="D171" t="s">
        <v>116</v>
      </c>
      <c r="E171">
        <v>120</v>
      </c>
      <c r="F171">
        <v>107.28</v>
      </c>
      <c r="G171">
        <f t="shared" si="11"/>
        <v>227.28</v>
      </c>
      <c r="H171">
        <f t="shared" si="9"/>
        <v>12.719999999999999</v>
      </c>
      <c r="I171" t="s">
        <v>72</v>
      </c>
      <c r="J171" t="s">
        <v>42</v>
      </c>
      <c r="K171" t="str">
        <f t="shared" si="10"/>
        <v>Burnett|Cam</v>
      </c>
      <c r="L171">
        <v>0</v>
      </c>
      <c r="M171">
        <v>0</v>
      </c>
      <c r="N171">
        <v>0</v>
      </c>
    </row>
    <row r="172" spans="1:14" x14ac:dyDescent="0.2">
      <c r="A172">
        <v>2022</v>
      </c>
      <c r="B172">
        <v>13</v>
      </c>
      <c r="C172" t="s">
        <v>45</v>
      </c>
      <c r="D172" t="s">
        <v>130</v>
      </c>
      <c r="E172">
        <v>148.74</v>
      </c>
      <c r="F172">
        <v>78.64</v>
      </c>
      <c r="G172">
        <f t="shared" si="11"/>
        <v>227.38</v>
      </c>
      <c r="H172">
        <f t="shared" si="9"/>
        <v>70.100000000000009</v>
      </c>
      <c r="I172" t="s">
        <v>46</v>
      </c>
      <c r="J172" t="s">
        <v>38</v>
      </c>
      <c r="K172" t="str">
        <f t="shared" si="10"/>
        <v>Mike|Eli</v>
      </c>
      <c r="L172">
        <v>0</v>
      </c>
      <c r="M172">
        <v>0</v>
      </c>
      <c r="N172">
        <v>0</v>
      </c>
    </row>
    <row r="173" spans="1:14" x14ac:dyDescent="0.2">
      <c r="A173">
        <v>2022</v>
      </c>
      <c r="B173">
        <v>13</v>
      </c>
      <c r="C173" t="s">
        <v>115</v>
      </c>
      <c r="D173" t="s">
        <v>78</v>
      </c>
      <c r="E173">
        <v>146.63999999999999</v>
      </c>
      <c r="F173">
        <v>101.4</v>
      </c>
      <c r="G173">
        <f t="shared" si="11"/>
        <v>248.04</v>
      </c>
      <c r="H173">
        <f t="shared" si="9"/>
        <v>45.239999999999981</v>
      </c>
      <c r="I173" t="s">
        <v>30</v>
      </c>
      <c r="J173" t="s">
        <v>79</v>
      </c>
      <c r="K173" t="str">
        <f t="shared" si="10"/>
        <v>Will|Jasjaap</v>
      </c>
      <c r="L173">
        <v>0</v>
      </c>
      <c r="M173">
        <v>0</v>
      </c>
      <c r="N173">
        <v>0</v>
      </c>
    </row>
    <row r="174" spans="1:14" x14ac:dyDescent="0.2">
      <c r="A174">
        <v>2022</v>
      </c>
      <c r="B174">
        <v>14</v>
      </c>
      <c r="C174" t="s">
        <v>33</v>
      </c>
      <c r="D174" t="s">
        <v>23</v>
      </c>
      <c r="E174">
        <v>91.56</v>
      </c>
      <c r="F174">
        <v>72.78</v>
      </c>
      <c r="G174">
        <f t="shared" si="11"/>
        <v>164.34</v>
      </c>
      <c r="H174">
        <f t="shared" si="9"/>
        <v>18.78</v>
      </c>
      <c r="I174" t="s">
        <v>34</v>
      </c>
      <c r="J174" t="s">
        <v>24</v>
      </c>
      <c r="K174" t="str">
        <f t="shared" si="10"/>
        <v>Brenton|Kevin</v>
      </c>
      <c r="L174">
        <v>0</v>
      </c>
      <c r="M174">
        <v>0</v>
      </c>
      <c r="N174">
        <v>0</v>
      </c>
    </row>
    <row r="175" spans="1:14" x14ac:dyDescent="0.2">
      <c r="A175">
        <v>2022</v>
      </c>
      <c r="B175">
        <v>14</v>
      </c>
      <c r="C175" t="s">
        <v>92</v>
      </c>
      <c r="D175" t="s">
        <v>78</v>
      </c>
      <c r="E175">
        <v>112.58</v>
      </c>
      <c r="F175">
        <v>82.38</v>
      </c>
      <c r="G175">
        <f t="shared" si="11"/>
        <v>194.95999999999998</v>
      </c>
      <c r="H175">
        <f t="shared" si="9"/>
        <v>30.200000000000003</v>
      </c>
      <c r="I175" t="s">
        <v>36</v>
      </c>
      <c r="J175" t="s">
        <v>79</v>
      </c>
      <c r="K175" t="str">
        <f t="shared" si="10"/>
        <v>Todd|Jasjaap</v>
      </c>
      <c r="L175">
        <v>0</v>
      </c>
      <c r="M175">
        <v>0</v>
      </c>
      <c r="N175">
        <v>0</v>
      </c>
    </row>
    <row r="176" spans="1:14" x14ac:dyDescent="0.2">
      <c r="A176">
        <v>2022</v>
      </c>
      <c r="B176">
        <v>14</v>
      </c>
      <c r="C176" t="s">
        <v>115</v>
      </c>
      <c r="D176" t="s">
        <v>71</v>
      </c>
      <c r="E176">
        <v>129.86000000000001</v>
      </c>
      <c r="F176">
        <v>68.8</v>
      </c>
      <c r="G176">
        <f t="shared" si="11"/>
        <v>198.66000000000003</v>
      </c>
      <c r="H176">
        <f t="shared" si="9"/>
        <v>61.060000000000016</v>
      </c>
      <c r="I176" t="s">
        <v>30</v>
      </c>
      <c r="J176" t="s">
        <v>72</v>
      </c>
      <c r="K176" t="str">
        <f t="shared" si="10"/>
        <v>Will|Burnett</v>
      </c>
      <c r="L176">
        <v>0</v>
      </c>
      <c r="M176">
        <v>0</v>
      </c>
      <c r="N176">
        <v>0</v>
      </c>
    </row>
    <row r="177" spans="1:14" x14ac:dyDescent="0.2">
      <c r="A177">
        <v>2022</v>
      </c>
      <c r="B177">
        <v>14</v>
      </c>
      <c r="C177" t="s">
        <v>25</v>
      </c>
      <c r="D177" t="s">
        <v>31</v>
      </c>
      <c r="E177">
        <v>121</v>
      </c>
      <c r="F177">
        <v>107.26</v>
      </c>
      <c r="G177">
        <f t="shared" si="11"/>
        <v>228.26</v>
      </c>
      <c r="H177">
        <f t="shared" si="9"/>
        <v>13.739999999999995</v>
      </c>
      <c r="I177" t="s">
        <v>26</v>
      </c>
      <c r="J177" t="s">
        <v>32</v>
      </c>
      <c r="K177" t="str">
        <f t="shared" si="10"/>
        <v>Tommy|Schulwolf</v>
      </c>
      <c r="L177">
        <v>0</v>
      </c>
      <c r="M177">
        <v>0</v>
      </c>
      <c r="N177">
        <v>0</v>
      </c>
    </row>
    <row r="178" spans="1:14" x14ac:dyDescent="0.2">
      <c r="A178">
        <v>2022</v>
      </c>
      <c r="B178">
        <v>14</v>
      </c>
      <c r="C178" t="s">
        <v>116</v>
      </c>
      <c r="D178" t="s">
        <v>130</v>
      </c>
      <c r="E178">
        <v>153.4</v>
      </c>
      <c r="F178">
        <v>77.599999999999994</v>
      </c>
      <c r="G178">
        <f t="shared" si="11"/>
        <v>231</v>
      </c>
      <c r="H178">
        <f t="shared" si="9"/>
        <v>75.800000000000011</v>
      </c>
      <c r="I178" t="s">
        <v>42</v>
      </c>
      <c r="J178" t="s">
        <v>38</v>
      </c>
      <c r="K178" t="str">
        <f t="shared" si="10"/>
        <v>Cam|Eli</v>
      </c>
      <c r="L178">
        <v>0</v>
      </c>
      <c r="M178">
        <v>0</v>
      </c>
      <c r="N178">
        <v>0</v>
      </c>
    </row>
    <row r="179" spans="1:14" x14ac:dyDescent="0.2">
      <c r="A179">
        <v>2022</v>
      </c>
      <c r="B179">
        <v>14</v>
      </c>
      <c r="C179" t="s">
        <v>27</v>
      </c>
      <c r="D179" t="s">
        <v>45</v>
      </c>
      <c r="E179">
        <v>118.22</v>
      </c>
      <c r="F179">
        <v>114.68</v>
      </c>
      <c r="G179">
        <f t="shared" si="11"/>
        <v>232.9</v>
      </c>
      <c r="H179">
        <f t="shared" si="9"/>
        <v>3.539999999999992</v>
      </c>
      <c r="I179" t="s">
        <v>95</v>
      </c>
      <c r="J179" t="s">
        <v>46</v>
      </c>
      <c r="K179" t="str">
        <f t="shared" si="10"/>
        <v>Jay/Brand|Mike</v>
      </c>
      <c r="L179">
        <v>0</v>
      </c>
      <c r="M179">
        <v>0</v>
      </c>
      <c r="N179">
        <v>0</v>
      </c>
    </row>
    <row r="180" spans="1:14" x14ac:dyDescent="0.2">
      <c r="A180">
        <v>2022</v>
      </c>
      <c r="B180">
        <v>15</v>
      </c>
      <c r="C180" t="s">
        <v>130</v>
      </c>
      <c r="D180" t="s">
        <v>115</v>
      </c>
      <c r="E180">
        <v>116.78</v>
      </c>
      <c r="F180">
        <v>59</v>
      </c>
      <c r="G180">
        <f t="shared" si="11"/>
        <v>175.78</v>
      </c>
      <c r="H180">
        <f t="shared" si="9"/>
        <v>57.78</v>
      </c>
      <c r="I180" t="s">
        <v>38</v>
      </c>
      <c r="J180" t="s">
        <v>30</v>
      </c>
      <c r="K180" t="str">
        <f t="shared" si="10"/>
        <v>Eli|Will</v>
      </c>
      <c r="L180">
        <v>0</v>
      </c>
      <c r="M180">
        <v>0</v>
      </c>
      <c r="N180">
        <v>0</v>
      </c>
    </row>
    <row r="181" spans="1:14" x14ac:dyDescent="0.2">
      <c r="A181">
        <v>2022</v>
      </c>
      <c r="B181">
        <v>15</v>
      </c>
      <c r="C181" t="s">
        <v>116</v>
      </c>
      <c r="D181" t="s">
        <v>27</v>
      </c>
      <c r="E181">
        <v>97.18</v>
      </c>
      <c r="F181">
        <v>86.52</v>
      </c>
      <c r="G181">
        <f t="shared" si="11"/>
        <v>183.7</v>
      </c>
      <c r="H181">
        <f t="shared" si="9"/>
        <v>10.660000000000011</v>
      </c>
      <c r="I181" t="s">
        <v>42</v>
      </c>
      <c r="J181" t="s">
        <v>95</v>
      </c>
      <c r="K181" t="str">
        <f t="shared" si="10"/>
        <v>Cam|Jay/Brand</v>
      </c>
      <c r="L181">
        <v>0</v>
      </c>
      <c r="M181">
        <v>0</v>
      </c>
      <c r="N181">
        <v>0</v>
      </c>
    </row>
    <row r="182" spans="1:14" x14ac:dyDescent="0.2">
      <c r="A182">
        <v>2022</v>
      </c>
      <c r="B182">
        <v>15</v>
      </c>
      <c r="C182" t="s">
        <v>92</v>
      </c>
      <c r="D182" t="s">
        <v>25</v>
      </c>
      <c r="E182">
        <v>120.66</v>
      </c>
      <c r="F182">
        <v>99.6</v>
      </c>
      <c r="G182">
        <f t="shared" si="11"/>
        <v>220.26</v>
      </c>
      <c r="H182">
        <f t="shared" si="9"/>
        <v>21.060000000000002</v>
      </c>
      <c r="I182" t="s">
        <v>36</v>
      </c>
      <c r="J182" t="s">
        <v>26</v>
      </c>
      <c r="K182" t="str">
        <f t="shared" si="10"/>
        <v>Todd|Tommy</v>
      </c>
      <c r="L182">
        <v>0</v>
      </c>
      <c r="M182">
        <v>0</v>
      </c>
      <c r="N182">
        <v>0</v>
      </c>
    </row>
    <row r="183" spans="1:14" x14ac:dyDescent="0.2">
      <c r="A183">
        <v>2022</v>
      </c>
      <c r="B183">
        <v>15</v>
      </c>
      <c r="C183" t="s">
        <v>33</v>
      </c>
      <c r="D183" t="s">
        <v>31</v>
      </c>
      <c r="E183">
        <v>126.2</v>
      </c>
      <c r="F183">
        <v>101.8</v>
      </c>
      <c r="G183">
        <f t="shared" si="11"/>
        <v>228</v>
      </c>
      <c r="H183">
        <f t="shared" si="9"/>
        <v>24.400000000000006</v>
      </c>
      <c r="I183" t="s">
        <v>34</v>
      </c>
      <c r="J183" t="s">
        <v>32</v>
      </c>
      <c r="K183" t="str">
        <f t="shared" si="10"/>
        <v>Brenton|Schulwolf</v>
      </c>
      <c r="L183">
        <v>0</v>
      </c>
      <c r="M183">
        <v>0</v>
      </c>
      <c r="N183">
        <v>0</v>
      </c>
    </row>
    <row r="184" spans="1:14" x14ac:dyDescent="0.2">
      <c r="A184">
        <v>2022</v>
      </c>
      <c r="B184">
        <v>15</v>
      </c>
      <c r="C184" t="s">
        <v>71</v>
      </c>
      <c r="D184" t="s">
        <v>78</v>
      </c>
      <c r="E184">
        <v>116.6</v>
      </c>
      <c r="F184">
        <v>113.82</v>
      </c>
      <c r="G184">
        <f t="shared" si="11"/>
        <v>230.42</v>
      </c>
      <c r="H184">
        <f t="shared" si="9"/>
        <v>2.7800000000000011</v>
      </c>
      <c r="I184" t="s">
        <v>72</v>
      </c>
      <c r="J184" t="s">
        <v>79</v>
      </c>
      <c r="K184" t="str">
        <f t="shared" si="10"/>
        <v>Burnett|Jasjaap</v>
      </c>
      <c r="L184">
        <v>0</v>
      </c>
      <c r="M184">
        <v>0</v>
      </c>
      <c r="N184">
        <v>0</v>
      </c>
    </row>
    <row r="185" spans="1:14" x14ac:dyDescent="0.2">
      <c r="A185">
        <v>2022</v>
      </c>
      <c r="B185">
        <v>15</v>
      </c>
      <c r="C185" t="s">
        <v>23</v>
      </c>
      <c r="D185" t="s">
        <v>45</v>
      </c>
      <c r="E185">
        <v>142.74</v>
      </c>
      <c r="F185">
        <v>125</v>
      </c>
      <c r="G185">
        <f t="shared" si="11"/>
        <v>267.74</v>
      </c>
      <c r="H185">
        <f t="shared" si="9"/>
        <v>17.740000000000009</v>
      </c>
      <c r="I185" t="s">
        <v>24</v>
      </c>
      <c r="J185" t="s">
        <v>46</v>
      </c>
      <c r="K185" t="str">
        <f t="shared" si="10"/>
        <v>Kevin|Mike</v>
      </c>
      <c r="L185">
        <v>0</v>
      </c>
      <c r="M185">
        <v>0</v>
      </c>
      <c r="N185">
        <v>0</v>
      </c>
    </row>
    <row r="186" spans="1:14" x14ac:dyDescent="0.2">
      <c r="A186">
        <v>2022</v>
      </c>
      <c r="B186">
        <v>16</v>
      </c>
      <c r="C186" t="s">
        <v>92</v>
      </c>
      <c r="D186" t="s">
        <v>33</v>
      </c>
      <c r="E186">
        <v>159.18</v>
      </c>
      <c r="F186">
        <v>92.96</v>
      </c>
      <c r="G186">
        <f t="shared" si="11"/>
        <v>252.14</v>
      </c>
      <c r="H186">
        <f t="shared" si="9"/>
        <v>66.220000000000013</v>
      </c>
      <c r="I186" t="s">
        <v>36</v>
      </c>
      <c r="J186" t="s">
        <v>34</v>
      </c>
      <c r="K186" t="str">
        <f t="shared" si="10"/>
        <v>Todd|Brenton</v>
      </c>
      <c r="L186">
        <v>1</v>
      </c>
      <c r="M186">
        <v>1</v>
      </c>
      <c r="N186">
        <v>0</v>
      </c>
    </row>
    <row r="187" spans="1:14" x14ac:dyDescent="0.2">
      <c r="A187">
        <v>2022</v>
      </c>
      <c r="B187">
        <v>16</v>
      </c>
      <c r="C187" t="s">
        <v>45</v>
      </c>
      <c r="D187" t="s">
        <v>130</v>
      </c>
      <c r="E187">
        <v>105.58</v>
      </c>
      <c r="F187">
        <v>94.26</v>
      </c>
      <c r="G187">
        <f t="shared" si="11"/>
        <v>199.84</v>
      </c>
      <c r="H187">
        <f t="shared" si="9"/>
        <v>11.319999999999993</v>
      </c>
      <c r="I187" t="s">
        <v>46</v>
      </c>
      <c r="J187" t="s">
        <v>38</v>
      </c>
      <c r="K187" t="str">
        <f t="shared" si="10"/>
        <v>Mike|Eli</v>
      </c>
      <c r="L187">
        <v>1</v>
      </c>
      <c r="M187">
        <v>1</v>
      </c>
      <c r="N187">
        <v>0</v>
      </c>
    </row>
    <row r="188" spans="1:14" x14ac:dyDescent="0.2">
      <c r="A188">
        <v>2022</v>
      </c>
      <c r="B188">
        <v>17</v>
      </c>
      <c r="C188" t="s">
        <v>130</v>
      </c>
      <c r="D188" t="s">
        <v>33</v>
      </c>
      <c r="E188">
        <v>113.96</v>
      </c>
      <c r="F188">
        <v>113.78</v>
      </c>
      <c r="G188">
        <f t="shared" si="11"/>
        <v>227.74</v>
      </c>
      <c r="H188">
        <f t="shared" si="9"/>
        <v>0.17999999999999261</v>
      </c>
      <c r="I188" t="s">
        <v>38</v>
      </c>
      <c r="J188" t="s">
        <v>34</v>
      </c>
      <c r="K188" t="str">
        <f t="shared" si="10"/>
        <v>Eli|Brenton</v>
      </c>
      <c r="L188">
        <v>1</v>
      </c>
      <c r="M188">
        <v>0</v>
      </c>
      <c r="N188">
        <v>0</v>
      </c>
    </row>
    <row r="189" spans="1:14" x14ac:dyDescent="0.2">
      <c r="A189">
        <v>2022</v>
      </c>
      <c r="B189">
        <v>17</v>
      </c>
      <c r="C189" t="s">
        <v>92</v>
      </c>
      <c r="D189" t="s">
        <v>45</v>
      </c>
      <c r="E189">
        <v>89.42</v>
      </c>
      <c r="F189">
        <v>89.38</v>
      </c>
      <c r="G189">
        <f t="shared" si="11"/>
        <v>178.8</v>
      </c>
      <c r="H189">
        <f t="shared" si="9"/>
        <v>4.0000000000006253E-2</v>
      </c>
      <c r="I189" t="s">
        <v>36</v>
      </c>
      <c r="J189" t="s">
        <v>46</v>
      </c>
      <c r="K189" t="str">
        <f t="shared" si="10"/>
        <v>Todd|Mike</v>
      </c>
      <c r="L189">
        <v>1</v>
      </c>
      <c r="M189">
        <v>0</v>
      </c>
      <c r="N189">
        <v>1</v>
      </c>
    </row>
    <row r="190" spans="1:14" x14ac:dyDescent="0.2">
      <c r="A190">
        <v>2023</v>
      </c>
      <c r="B190">
        <v>1</v>
      </c>
      <c r="C190" t="s">
        <v>27</v>
      </c>
      <c r="D190" t="s">
        <v>33</v>
      </c>
      <c r="E190">
        <v>132.06</v>
      </c>
      <c r="F190">
        <v>126.24</v>
      </c>
      <c r="G190">
        <f t="shared" ref="G190:G221" si="12">E190+F190</f>
        <v>258.3</v>
      </c>
      <c r="H190">
        <f t="shared" si="9"/>
        <v>5.8200000000000074</v>
      </c>
      <c r="I190" t="s">
        <v>28</v>
      </c>
      <c r="J190" t="s">
        <v>34</v>
      </c>
      <c r="K190" t="str">
        <f t="shared" si="10"/>
        <v>Jay|Brenton</v>
      </c>
      <c r="L190">
        <v>0</v>
      </c>
      <c r="M190">
        <v>0</v>
      </c>
      <c r="N190">
        <v>0</v>
      </c>
    </row>
    <row r="191" spans="1:14" x14ac:dyDescent="0.2">
      <c r="A191">
        <v>2023</v>
      </c>
      <c r="B191">
        <v>1</v>
      </c>
      <c r="C191" t="s">
        <v>45</v>
      </c>
      <c r="D191" t="s">
        <v>43</v>
      </c>
      <c r="E191">
        <v>103.16</v>
      </c>
      <c r="F191">
        <v>84.46</v>
      </c>
      <c r="G191">
        <f t="shared" si="12"/>
        <v>187.62</v>
      </c>
      <c r="H191">
        <f t="shared" si="9"/>
        <v>18.700000000000003</v>
      </c>
      <c r="I191" t="s">
        <v>46</v>
      </c>
      <c r="J191" t="s">
        <v>44</v>
      </c>
      <c r="K191" t="str">
        <f t="shared" si="10"/>
        <v>Mike|Burnett/Jasjaap</v>
      </c>
      <c r="L191">
        <v>0</v>
      </c>
      <c r="M191">
        <v>0</v>
      </c>
      <c r="N191">
        <v>0</v>
      </c>
    </row>
    <row r="192" spans="1:14" x14ac:dyDescent="0.2">
      <c r="A192">
        <v>2023</v>
      </c>
      <c r="B192">
        <v>1</v>
      </c>
      <c r="C192" t="s">
        <v>29</v>
      </c>
      <c r="D192" t="s">
        <v>39</v>
      </c>
      <c r="E192">
        <v>94.02</v>
      </c>
      <c r="F192">
        <v>93.9</v>
      </c>
      <c r="G192">
        <f t="shared" si="12"/>
        <v>187.92000000000002</v>
      </c>
      <c r="H192">
        <f t="shared" si="9"/>
        <v>0.11999999999999034</v>
      </c>
      <c r="I192" t="s">
        <v>30</v>
      </c>
      <c r="J192" t="s">
        <v>40</v>
      </c>
      <c r="K192" t="str">
        <f t="shared" si="10"/>
        <v>Will|Brand</v>
      </c>
      <c r="L192">
        <v>0</v>
      </c>
      <c r="M192">
        <v>0</v>
      </c>
      <c r="N192">
        <v>0</v>
      </c>
    </row>
    <row r="193" spans="1:14" x14ac:dyDescent="0.2">
      <c r="A193">
        <v>2023</v>
      </c>
      <c r="B193">
        <v>1</v>
      </c>
      <c r="C193" t="s">
        <v>31</v>
      </c>
      <c r="D193" t="s">
        <v>37</v>
      </c>
      <c r="E193">
        <v>95.84</v>
      </c>
      <c r="F193">
        <v>90.24</v>
      </c>
      <c r="G193">
        <f t="shared" si="12"/>
        <v>186.07999999999998</v>
      </c>
      <c r="H193">
        <f t="shared" si="9"/>
        <v>5.6000000000000085</v>
      </c>
      <c r="I193" t="s">
        <v>32</v>
      </c>
      <c r="J193" t="s">
        <v>38</v>
      </c>
      <c r="K193" t="str">
        <f t="shared" si="10"/>
        <v>Schulwolf|Eli</v>
      </c>
      <c r="L193">
        <v>0</v>
      </c>
      <c r="M193">
        <v>0</v>
      </c>
      <c r="N193">
        <v>0</v>
      </c>
    </row>
    <row r="194" spans="1:14" x14ac:dyDescent="0.2">
      <c r="A194">
        <v>2023</v>
      </c>
      <c r="B194">
        <v>1</v>
      </c>
      <c r="C194" t="s">
        <v>35</v>
      </c>
      <c r="D194" t="s">
        <v>41</v>
      </c>
      <c r="E194">
        <v>123.86</v>
      </c>
      <c r="F194">
        <v>79.08</v>
      </c>
      <c r="G194">
        <f t="shared" si="12"/>
        <v>202.94</v>
      </c>
      <c r="H194">
        <f t="shared" ref="H194:H257" si="13">E194-F194</f>
        <v>44.78</v>
      </c>
      <c r="I194" t="s">
        <v>36</v>
      </c>
      <c r="J194" t="s">
        <v>42</v>
      </c>
      <c r="K194" t="str">
        <f t="shared" ref="K194:K257" si="14">_xlfn.CONCAT(_xlfn.CONCAT(I194,"|"), J194)</f>
        <v>Todd|Cam</v>
      </c>
      <c r="L194">
        <v>0</v>
      </c>
      <c r="M194">
        <v>0</v>
      </c>
      <c r="N194">
        <v>0</v>
      </c>
    </row>
    <row r="195" spans="1:14" x14ac:dyDescent="0.2">
      <c r="A195">
        <v>2023</v>
      </c>
      <c r="B195">
        <v>1</v>
      </c>
      <c r="C195" t="s">
        <v>23</v>
      </c>
      <c r="D195" t="s">
        <v>25</v>
      </c>
      <c r="E195">
        <v>115.34</v>
      </c>
      <c r="F195">
        <v>91.8</v>
      </c>
      <c r="G195">
        <f t="shared" si="12"/>
        <v>207.14</v>
      </c>
      <c r="H195">
        <f t="shared" si="13"/>
        <v>23.540000000000006</v>
      </c>
      <c r="I195" t="s">
        <v>24</v>
      </c>
      <c r="J195" t="s">
        <v>26</v>
      </c>
      <c r="K195" t="str">
        <f t="shared" si="14"/>
        <v>Kevin|Tommy</v>
      </c>
      <c r="L195">
        <v>0</v>
      </c>
      <c r="M195">
        <v>0</v>
      </c>
      <c r="N195">
        <v>0</v>
      </c>
    </row>
    <row r="196" spans="1:14" x14ac:dyDescent="0.2">
      <c r="A196">
        <v>2023</v>
      </c>
      <c r="B196">
        <v>2</v>
      </c>
      <c r="C196" t="s">
        <v>25</v>
      </c>
      <c r="D196" t="s">
        <v>33</v>
      </c>
      <c r="E196">
        <v>146.47999999999999</v>
      </c>
      <c r="F196">
        <v>142.56</v>
      </c>
      <c r="G196">
        <f t="shared" si="12"/>
        <v>289.03999999999996</v>
      </c>
      <c r="H196">
        <f t="shared" si="13"/>
        <v>3.9199999999999875</v>
      </c>
      <c r="I196" t="s">
        <v>26</v>
      </c>
      <c r="J196" t="s">
        <v>34</v>
      </c>
      <c r="K196" t="str">
        <f t="shared" si="14"/>
        <v>Tommy|Brenton</v>
      </c>
      <c r="L196">
        <v>0</v>
      </c>
      <c r="M196">
        <v>0</v>
      </c>
      <c r="N196">
        <v>0</v>
      </c>
    </row>
    <row r="197" spans="1:14" x14ac:dyDescent="0.2">
      <c r="A197">
        <v>2023</v>
      </c>
      <c r="B197">
        <v>2</v>
      </c>
      <c r="C197" t="s">
        <v>45</v>
      </c>
      <c r="D197" t="s">
        <v>29</v>
      </c>
      <c r="E197">
        <v>122.5</v>
      </c>
      <c r="F197">
        <v>109.8</v>
      </c>
      <c r="G197">
        <f t="shared" si="12"/>
        <v>232.3</v>
      </c>
      <c r="H197">
        <f t="shared" si="13"/>
        <v>12.700000000000003</v>
      </c>
      <c r="I197" t="s">
        <v>46</v>
      </c>
      <c r="J197" t="s">
        <v>30</v>
      </c>
      <c r="K197" t="str">
        <f t="shared" si="14"/>
        <v>Mike|Will</v>
      </c>
      <c r="L197">
        <v>0</v>
      </c>
      <c r="M197">
        <v>0</v>
      </c>
      <c r="N197">
        <v>0</v>
      </c>
    </row>
    <row r="198" spans="1:14" x14ac:dyDescent="0.2">
      <c r="A198">
        <v>2023</v>
      </c>
      <c r="B198">
        <v>2</v>
      </c>
      <c r="C198" t="s">
        <v>31</v>
      </c>
      <c r="D198" t="s">
        <v>35</v>
      </c>
      <c r="E198">
        <v>133.54</v>
      </c>
      <c r="F198">
        <v>120.18</v>
      </c>
      <c r="G198">
        <f t="shared" si="12"/>
        <v>253.72</v>
      </c>
      <c r="H198">
        <f t="shared" si="13"/>
        <v>13.359999999999985</v>
      </c>
      <c r="I198" t="s">
        <v>32</v>
      </c>
      <c r="J198" t="s">
        <v>36</v>
      </c>
      <c r="K198" t="str">
        <f t="shared" si="14"/>
        <v>Schulwolf|Todd</v>
      </c>
      <c r="L198">
        <v>0</v>
      </c>
      <c r="M198">
        <v>0</v>
      </c>
      <c r="N198">
        <v>0</v>
      </c>
    </row>
    <row r="199" spans="1:14" x14ac:dyDescent="0.2">
      <c r="A199">
        <v>2023</v>
      </c>
      <c r="B199">
        <v>2</v>
      </c>
      <c r="C199" t="s">
        <v>27</v>
      </c>
      <c r="D199" t="s">
        <v>39</v>
      </c>
      <c r="E199">
        <v>103.74</v>
      </c>
      <c r="F199">
        <v>87.14</v>
      </c>
      <c r="G199">
        <f t="shared" si="12"/>
        <v>190.88</v>
      </c>
      <c r="H199">
        <f t="shared" si="13"/>
        <v>16.599999999999994</v>
      </c>
      <c r="I199" t="s">
        <v>28</v>
      </c>
      <c r="J199" t="s">
        <v>40</v>
      </c>
      <c r="K199" t="str">
        <f t="shared" si="14"/>
        <v>Jay|Brand</v>
      </c>
      <c r="L199">
        <v>0</v>
      </c>
      <c r="M199">
        <v>0</v>
      </c>
      <c r="N199">
        <v>0</v>
      </c>
    </row>
    <row r="200" spans="1:14" x14ac:dyDescent="0.2">
      <c r="A200">
        <v>2023</v>
      </c>
      <c r="B200">
        <v>2</v>
      </c>
      <c r="C200" t="s">
        <v>23</v>
      </c>
      <c r="D200" t="s">
        <v>37</v>
      </c>
      <c r="E200">
        <v>94.76</v>
      </c>
      <c r="F200">
        <v>92.9</v>
      </c>
      <c r="G200">
        <f t="shared" si="12"/>
        <v>187.66000000000003</v>
      </c>
      <c r="H200">
        <f t="shared" si="13"/>
        <v>1.8599999999999994</v>
      </c>
      <c r="I200" t="s">
        <v>24</v>
      </c>
      <c r="J200" t="s">
        <v>38</v>
      </c>
      <c r="K200" t="str">
        <f t="shared" si="14"/>
        <v>Kevin|Eli</v>
      </c>
      <c r="L200">
        <v>0</v>
      </c>
      <c r="M200">
        <v>0</v>
      </c>
      <c r="N200">
        <v>0</v>
      </c>
    </row>
    <row r="201" spans="1:14" x14ac:dyDescent="0.2">
      <c r="A201">
        <v>2023</v>
      </c>
      <c r="B201">
        <v>2</v>
      </c>
      <c r="C201" t="s">
        <v>43</v>
      </c>
      <c r="D201" t="s">
        <v>41</v>
      </c>
      <c r="E201">
        <v>151.26</v>
      </c>
      <c r="F201">
        <v>86.58</v>
      </c>
      <c r="G201">
        <f t="shared" si="12"/>
        <v>237.83999999999997</v>
      </c>
      <c r="H201">
        <f t="shared" si="13"/>
        <v>64.679999999999993</v>
      </c>
      <c r="I201" t="s">
        <v>44</v>
      </c>
      <c r="J201" t="s">
        <v>42</v>
      </c>
      <c r="K201" t="str">
        <f t="shared" si="14"/>
        <v>Burnett/Jasjaap|Cam</v>
      </c>
      <c r="L201">
        <v>0</v>
      </c>
      <c r="M201">
        <v>0</v>
      </c>
      <c r="N201">
        <v>0</v>
      </c>
    </row>
    <row r="202" spans="1:14" x14ac:dyDescent="0.2">
      <c r="A202">
        <v>2023</v>
      </c>
      <c r="B202">
        <v>3</v>
      </c>
      <c r="C202" t="s">
        <v>37</v>
      </c>
      <c r="D202" t="s">
        <v>33</v>
      </c>
      <c r="E202">
        <v>150.08000000000001</v>
      </c>
      <c r="F202">
        <v>97.56</v>
      </c>
      <c r="G202">
        <f t="shared" si="12"/>
        <v>247.64000000000001</v>
      </c>
      <c r="H202">
        <f t="shared" si="13"/>
        <v>52.52000000000001</v>
      </c>
      <c r="I202" t="s">
        <v>38</v>
      </c>
      <c r="J202" t="s">
        <v>34</v>
      </c>
      <c r="K202" t="str">
        <f t="shared" si="14"/>
        <v>Eli|Brenton</v>
      </c>
      <c r="L202">
        <v>0</v>
      </c>
      <c r="M202">
        <v>0</v>
      </c>
      <c r="N202">
        <v>0</v>
      </c>
    </row>
    <row r="203" spans="1:14" x14ac:dyDescent="0.2">
      <c r="A203">
        <v>2023</v>
      </c>
      <c r="B203">
        <v>3</v>
      </c>
      <c r="C203" t="s">
        <v>27</v>
      </c>
      <c r="D203" t="s">
        <v>45</v>
      </c>
      <c r="E203">
        <v>153.66</v>
      </c>
      <c r="F203">
        <v>110.9</v>
      </c>
      <c r="G203">
        <f t="shared" si="12"/>
        <v>264.56</v>
      </c>
      <c r="H203">
        <f t="shared" si="13"/>
        <v>42.759999999999991</v>
      </c>
      <c r="I203" t="s">
        <v>28</v>
      </c>
      <c r="J203" t="s">
        <v>46</v>
      </c>
      <c r="K203" t="str">
        <f t="shared" si="14"/>
        <v>Jay|Mike</v>
      </c>
      <c r="L203">
        <v>0</v>
      </c>
      <c r="M203">
        <v>0</v>
      </c>
      <c r="N203">
        <v>0</v>
      </c>
    </row>
    <row r="204" spans="1:14" x14ac:dyDescent="0.2">
      <c r="A204">
        <v>2023</v>
      </c>
      <c r="B204">
        <v>3</v>
      </c>
      <c r="C204" t="s">
        <v>43</v>
      </c>
      <c r="D204" t="s">
        <v>29</v>
      </c>
      <c r="E204">
        <v>158.44</v>
      </c>
      <c r="F204">
        <v>123.06</v>
      </c>
      <c r="G204">
        <f t="shared" si="12"/>
        <v>281.5</v>
      </c>
      <c r="H204">
        <f t="shared" si="13"/>
        <v>35.379999999999995</v>
      </c>
      <c r="I204" t="s">
        <v>44</v>
      </c>
      <c r="J204" t="s">
        <v>30</v>
      </c>
      <c r="K204" t="str">
        <f t="shared" si="14"/>
        <v>Burnett/Jasjaap|Will</v>
      </c>
      <c r="L204">
        <v>0</v>
      </c>
      <c r="M204">
        <v>0</v>
      </c>
      <c r="N204">
        <v>0</v>
      </c>
    </row>
    <row r="205" spans="1:14" x14ac:dyDescent="0.2">
      <c r="A205">
        <v>2023</v>
      </c>
      <c r="B205">
        <v>3</v>
      </c>
      <c r="C205" t="s">
        <v>41</v>
      </c>
      <c r="D205" t="s">
        <v>31</v>
      </c>
      <c r="E205">
        <v>115.14</v>
      </c>
      <c r="F205">
        <v>86.56</v>
      </c>
      <c r="G205">
        <f t="shared" si="12"/>
        <v>201.7</v>
      </c>
      <c r="H205">
        <f t="shared" si="13"/>
        <v>28.58</v>
      </c>
      <c r="I205" t="s">
        <v>42</v>
      </c>
      <c r="J205" t="s">
        <v>32</v>
      </c>
      <c r="K205" t="str">
        <f t="shared" si="14"/>
        <v>Cam|Schulwolf</v>
      </c>
      <c r="L205">
        <v>0</v>
      </c>
      <c r="M205">
        <v>0</v>
      </c>
      <c r="N205">
        <v>0</v>
      </c>
    </row>
    <row r="206" spans="1:14" x14ac:dyDescent="0.2">
      <c r="A206">
        <v>2023</v>
      </c>
      <c r="B206">
        <v>3</v>
      </c>
      <c r="C206" t="s">
        <v>35</v>
      </c>
      <c r="D206" t="s">
        <v>23</v>
      </c>
      <c r="E206">
        <v>133.78</v>
      </c>
      <c r="F206">
        <v>88.52</v>
      </c>
      <c r="G206">
        <f t="shared" si="12"/>
        <v>222.3</v>
      </c>
      <c r="H206">
        <f t="shared" si="13"/>
        <v>45.260000000000005</v>
      </c>
      <c r="I206" t="s">
        <v>36</v>
      </c>
      <c r="J206" t="s">
        <v>24</v>
      </c>
      <c r="K206" t="str">
        <f t="shared" si="14"/>
        <v>Todd|Kevin</v>
      </c>
      <c r="L206">
        <v>0</v>
      </c>
      <c r="M206">
        <v>0</v>
      </c>
      <c r="N206">
        <v>0</v>
      </c>
    </row>
    <row r="207" spans="1:14" x14ac:dyDescent="0.2">
      <c r="A207">
        <v>2023</v>
      </c>
      <c r="B207">
        <v>3</v>
      </c>
      <c r="C207" t="s">
        <v>25</v>
      </c>
      <c r="D207" t="s">
        <v>39</v>
      </c>
      <c r="E207">
        <v>146.78</v>
      </c>
      <c r="F207">
        <v>102.86</v>
      </c>
      <c r="G207">
        <f t="shared" si="12"/>
        <v>249.64</v>
      </c>
      <c r="H207">
        <f t="shared" si="13"/>
        <v>43.92</v>
      </c>
      <c r="I207" t="s">
        <v>26</v>
      </c>
      <c r="J207" t="s">
        <v>40</v>
      </c>
      <c r="K207" t="str">
        <f t="shared" si="14"/>
        <v>Tommy|Brand</v>
      </c>
      <c r="L207">
        <v>0</v>
      </c>
      <c r="M207">
        <v>0</v>
      </c>
      <c r="N207">
        <v>0</v>
      </c>
    </row>
    <row r="208" spans="1:14" x14ac:dyDescent="0.2">
      <c r="A208">
        <v>2023</v>
      </c>
      <c r="B208">
        <v>4</v>
      </c>
      <c r="C208" t="s">
        <v>33</v>
      </c>
      <c r="D208" t="s">
        <v>35</v>
      </c>
      <c r="E208">
        <v>115.58</v>
      </c>
      <c r="F208">
        <v>114.84</v>
      </c>
      <c r="G208">
        <f t="shared" si="12"/>
        <v>230.42000000000002</v>
      </c>
      <c r="H208">
        <f t="shared" si="13"/>
        <v>0.73999999999999488</v>
      </c>
      <c r="I208" t="s">
        <v>34</v>
      </c>
      <c r="J208" t="s">
        <v>36</v>
      </c>
      <c r="K208" t="str">
        <f t="shared" si="14"/>
        <v>Brenton|Todd</v>
      </c>
      <c r="L208">
        <v>0</v>
      </c>
      <c r="M208">
        <v>0</v>
      </c>
      <c r="N208">
        <v>0</v>
      </c>
    </row>
    <row r="209" spans="1:14" x14ac:dyDescent="0.2">
      <c r="A209">
        <v>2023</v>
      </c>
      <c r="B209">
        <v>4</v>
      </c>
      <c r="C209" t="s">
        <v>25</v>
      </c>
      <c r="D209" t="s">
        <v>45</v>
      </c>
      <c r="E209">
        <v>124.66</v>
      </c>
      <c r="F209">
        <v>114.78</v>
      </c>
      <c r="G209">
        <f t="shared" si="12"/>
        <v>239.44</v>
      </c>
      <c r="H209">
        <f t="shared" si="13"/>
        <v>9.8799999999999955</v>
      </c>
      <c r="I209" t="s">
        <v>26</v>
      </c>
      <c r="J209" t="s">
        <v>46</v>
      </c>
      <c r="K209" t="str">
        <f t="shared" si="14"/>
        <v>Tommy|Mike</v>
      </c>
      <c r="L209">
        <v>0</v>
      </c>
      <c r="M209">
        <v>0</v>
      </c>
      <c r="N209">
        <v>0</v>
      </c>
    </row>
    <row r="210" spans="1:14" x14ac:dyDescent="0.2">
      <c r="A210">
        <v>2023</v>
      </c>
      <c r="B210">
        <v>4</v>
      </c>
      <c r="C210" t="s">
        <v>29</v>
      </c>
      <c r="D210" t="s">
        <v>27</v>
      </c>
      <c r="E210">
        <v>148.02000000000001</v>
      </c>
      <c r="F210">
        <v>118.3</v>
      </c>
      <c r="G210">
        <f t="shared" si="12"/>
        <v>266.32</v>
      </c>
      <c r="H210">
        <f t="shared" si="13"/>
        <v>29.720000000000013</v>
      </c>
      <c r="I210" t="s">
        <v>30</v>
      </c>
      <c r="J210" t="s">
        <v>28</v>
      </c>
      <c r="K210" t="str">
        <f t="shared" si="14"/>
        <v>Will|Jay</v>
      </c>
      <c r="L210">
        <v>0</v>
      </c>
      <c r="M210">
        <v>0</v>
      </c>
      <c r="N210">
        <v>0</v>
      </c>
    </row>
    <row r="211" spans="1:14" x14ac:dyDescent="0.2">
      <c r="A211">
        <v>2023</v>
      </c>
      <c r="B211">
        <v>4</v>
      </c>
      <c r="C211" t="s">
        <v>31</v>
      </c>
      <c r="D211" t="s">
        <v>43</v>
      </c>
      <c r="E211">
        <v>121.46</v>
      </c>
      <c r="F211">
        <v>68.36</v>
      </c>
      <c r="G211">
        <f t="shared" si="12"/>
        <v>189.82</v>
      </c>
      <c r="H211">
        <f t="shared" si="13"/>
        <v>53.099999999999994</v>
      </c>
      <c r="I211" t="s">
        <v>32</v>
      </c>
      <c r="J211" t="s">
        <v>44</v>
      </c>
      <c r="K211" t="str">
        <f t="shared" si="14"/>
        <v>Schulwolf|Burnett/Jasjaap</v>
      </c>
      <c r="L211">
        <v>0</v>
      </c>
      <c r="M211">
        <v>0</v>
      </c>
      <c r="N211">
        <v>0</v>
      </c>
    </row>
    <row r="212" spans="1:14" x14ac:dyDescent="0.2">
      <c r="A212">
        <v>2023</v>
      </c>
      <c r="B212">
        <v>4</v>
      </c>
      <c r="C212" t="s">
        <v>37</v>
      </c>
      <c r="D212" t="s">
        <v>39</v>
      </c>
      <c r="E212">
        <v>91.24</v>
      </c>
      <c r="F212">
        <v>72.66</v>
      </c>
      <c r="G212">
        <f t="shared" si="12"/>
        <v>163.89999999999998</v>
      </c>
      <c r="H212">
        <f t="shared" si="13"/>
        <v>18.579999999999998</v>
      </c>
      <c r="I212" t="s">
        <v>38</v>
      </c>
      <c r="J212" t="s">
        <v>40</v>
      </c>
      <c r="K212" t="str">
        <f t="shared" si="14"/>
        <v>Eli|Brand</v>
      </c>
      <c r="L212">
        <v>0</v>
      </c>
      <c r="M212">
        <v>0</v>
      </c>
      <c r="N212">
        <v>0</v>
      </c>
    </row>
    <row r="213" spans="1:14" x14ac:dyDescent="0.2">
      <c r="A213">
        <v>2023</v>
      </c>
      <c r="B213">
        <v>4</v>
      </c>
      <c r="C213" t="s">
        <v>23</v>
      </c>
      <c r="D213" t="s">
        <v>41</v>
      </c>
      <c r="E213">
        <v>133.1</v>
      </c>
      <c r="F213">
        <v>125.7</v>
      </c>
      <c r="G213">
        <f t="shared" si="12"/>
        <v>258.8</v>
      </c>
      <c r="H213">
        <f t="shared" si="13"/>
        <v>7.3999999999999915</v>
      </c>
      <c r="I213" t="s">
        <v>24</v>
      </c>
      <c r="J213" t="s">
        <v>42</v>
      </c>
      <c r="K213" t="str">
        <f t="shared" si="14"/>
        <v>Kevin|Cam</v>
      </c>
      <c r="L213">
        <v>0</v>
      </c>
      <c r="M213">
        <v>0</v>
      </c>
      <c r="N213">
        <v>0</v>
      </c>
    </row>
    <row r="214" spans="1:14" x14ac:dyDescent="0.2">
      <c r="A214">
        <v>2023</v>
      </c>
      <c r="B214">
        <v>5</v>
      </c>
      <c r="C214" t="s">
        <v>41</v>
      </c>
      <c r="D214" t="s">
        <v>33</v>
      </c>
      <c r="E214">
        <v>114.96</v>
      </c>
      <c r="F214">
        <v>95.52</v>
      </c>
      <c r="G214">
        <f t="shared" si="12"/>
        <v>210.48</v>
      </c>
      <c r="H214">
        <f t="shared" si="13"/>
        <v>19.439999999999998</v>
      </c>
      <c r="I214" t="s">
        <v>42</v>
      </c>
      <c r="J214" t="s">
        <v>34</v>
      </c>
      <c r="K214" t="str">
        <f t="shared" si="14"/>
        <v>Cam|Brenton</v>
      </c>
      <c r="L214">
        <v>0</v>
      </c>
      <c r="M214">
        <v>0</v>
      </c>
      <c r="N214">
        <v>0</v>
      </c>
    </row>
    <row r="215" spans="1:14" x14ac:dyDescent="0.2">
      <c r="A215">
        <v>2023</v>
      </c>
      <c r="B215">
        <v>5</v>
      </c>
      <c r="C215" t="s">
        <v>37</v>
      </c>
      <c r="D215" t="s">
        <v>45</v>
      </c>
      <c r="E215">
        <v>136.04</v>
      </c>
      <c r="F215">
        <v>132.84</v>
      </c>
      <c r="G215">
        <f t="shared" si="12"/>
        <v>268.88</v>
      </c>
      <c r="H215">
        <f t="shared" si="13"/>
        <v>3.1999999999999886</v>
      </c>
      <c r="I215" t="s">
        <v>38</v>
      </c>
      <c r="J215" t="s">
        <v>46</v>
      </c>
      <c r="K215" t="str">
        <f t="shared" si="14"/>
        <v>Eli|Mike</v>
      </c>
      <c r="L215">
        <v>0</v>
      </c>
      <c r="M215">
        <v>0</v>
      </c>
      <c r="N215">
        <v>0</v>
      </c>
    </row>
    <row r="216" spans="1:14" x14ac:dyDescent="0.2">
      <c r="A216">
        <v>2023</v>
      </c>
      <c r="B216">
        <v>5</v>
      </c>
      <c r="C216" t="s">
        <v>29</v>
      </c>
      <c r="D216" t="s">
        <v>25</v>
      </c>
      <c r="E216">
        <v>120.84</v>
      </c>
      <c r="F216">
        <v>116.52</v>
      </c>
      <c r="G216">
        <f t="shared" si="12"/>
        <v>237.36</v>
      </c>
      <c r="H216">
        <f t="shared" si="13"/>
        <v>4.3200000000000074</v>
      </c>
      <c r="I216" t="s">
        <v>30</v>
      </c>
      <c r="J216" t="s">
        <v>26</v>
      </c>
      <c r="K216" t="str">
        <f t="shared" si="14"/>
        <v>Will|Tommy</v>
      </c>
      <c r="L216">
        <v>0</v>
      </c>
      <c r="M216">
        <v>0</v>
      </c>
      <c r="N216">
        <v>0</v>
      </c>
    </row>
    <row r="217" spans="1:14" x14ac:dyDescent="0.2">
      <c r="A217">
        <v>2023</v>
      </c>
      <c r="B217">
        <v>5</v>
      </c>
      <c r="C217" t="s">
        <v>23</v>
      </c>
      <c r="D217" t="s">
        <v>31</v>
      </c>
      <c r="E217">
        <v>137.16</v>
      </c>
      <c r="F217">
        <v>85.6</v>
      </c>
      <c r="G217">
        <f t="shared" si="12"/>
        <v>222.76</v>
      </c>
      <c r="H217">
        <f t="shared" si="13"/>
        <v>51.56</v>
      </c>
      <c r="I217" t="s">
        <v>24</v>
      </c>
      <c r="J217" t="s">
        <v>32</v>
      </c>
      <c r="K217" t="str">
        <f t="shared" si="14"/>
        <v>Kevin|Schulwolf</v>
      </c>
      <c r="L217">
        <v>0</v>
      </c>
      <c r="M217">
        <v>0</v>
      </c>
      <c r="N217">
        <v>0</v>
      </c>
    </row>
    <row r="218" spans="1:14" x14ac:dyDescent="0.2">
      <c r="A218">
        <v>2023</v>
      </c>
      <c r="B218">
        <v>5</v>
      </c>
      <c r="C218" t="s">
        <v>39</v>
      </c>
      <c r="D218" t="s">
        <v>35</v>
      </c>
      <c r="E218">
        <v>115.58</v>
      </c>
      <c r="F218">
        <v>73.239999999999995</v>
      </c>
      <c r="G218">
        <f t="shared" si="12"/>
        <v>188.82</v>
      </c>
      <c r="H218">
        <f t="shared" si="13"/>
        <v>42.34</v>
      </c>
      <c r="I218" t="s">
        <v>40</v>
      </c>
      <c r="J218" t="s">
        <v>36</v>
      </c>
      <c r="K218" t="str">
        <f t="shared" si="14"/>
        <v>Brand|Todd</v>
      </c>
      <c r="L218">
        <v>0</v>
      </c>
      <c r="M218">
        <v>0</v>
      </c>
      <c r="N218">
        <v>0</v>
      </c>
    </row>
    <row r="219" spans="1:14" x14ac:dyDescent="0.2">
      <c r="A219">
        <v>2023</v>
      </c>
      <c r="B219">
        <v>5</v>
      </c>
      <c r="C219" t="s">
        <v>27</v>
      </c>
      <c r="D219" t="s">
        <v>43</v>
      </c>
      <c r="E219">
        <v>137.41999999999999</v>
      </c>
      <c r="F219">
        <v>92.16</v>
      </c>
      <c r="G219">
        <f t="shared" si="12"/>
        <v>229.57999999999998</v>
      </c>
      <c r="H219">
        <f t="shared" si="13"/>
        <v>45.259999999999991</v>
      </c>
      <c r="I219" t="s">
        <v>28</v>
      </c>
      <c r="J219" t="s">
        <v>44</v>
      </c>
      <c r="K219" t="str">
        <f t="shared" si="14"/>
        <v>Jay|Burnett/Jasjaap</v>
      </c>
      <c r="L219">
        <v>0</v>
      </c>
      <c r="M219">
        <v>0</v>
      </c>
      <c r="N219">
        <v>0</v>
      </c>
    </row>
    <row r="220" spans="1:14" x14ac:dyDescent="0.2">
      <c r="A220">
        <v>2023</v>
      </c>
      <c r="B220">
        <v>6</v>
      </c>
      <c r="C220" t="s">
        <v>31</v>
      </c>
      <c r="D220" t="s">
        <v>33</v>
      </c>
      <c r="E220">
        <v>114.94</v>
      </c>
      <c r="F220">
        <v>106.68</v>
      </c>
      <c r="G220">
        <f t="shared" si="12"/>
        <v>221.62</v>
      </c>
      <c r="H220">
        <f t="shared" si="13"/>
        <v>8.2599999999999909</v>
      </c>
      <c r="I220" t="s">
        <v>32</v>
      </c>
      <c r="J220" t="s">
        <v>34</v>
      </c>
      <c r="K220" t="str">
        <f t="shared" si="14"/>
        <v>Schulwolf|Brenton</v>
      </c>
      <c r="L220">
        <v>0</v>
      </c>
      <c r="M220">
        <v>0</v>
      </c>
      <c r="N220">
        <v>0</v>
      </c>
    </row>
    <row r="221" spans="1:14" x14ac:dyDescent="0.2">
      <c r="A221">
        <v>2023</v>
      </c>
      <c r="B221">
        <v>6</v>
      </c>
      <c r="C221" t="s">
        <v>45</v>
      </c>
      <c r="D221" t="s">
        <v>35</v>
      </c>
      <c r="E221">
        <v>107.58</v>
      </c>
      <c r="F221">
        <v>96.02</v>
      </c>
      <c r="G221">
        <f t="shared" si="12"/>
        <v>203.6</v>
      </c>
      <c r="H221">
        <f t="shared" si="13"/>
        <v>11.560000000000002</v>
      </c>
      <c r="I221" t="s">
        <v>46</v>
      </c>
      <c r="J221" t="s">
        <v>36</v>
      </c>
      <c r="K221" t="str">
        <f t="shared" si="14"/>
        <v>Mike|Todd</v>
      </c>
      <c r="L221">
        <v>0</v>
      </c>
      <c r="M221">
        <v>0</v>
      </c>
      <c r="N221">
        <v>0</v>
      </c>
    </row>
    <row r="222" spans="1:14" x14ac:dyDescent="0.2">
      <c r="A222">
        <v>2023</v>
      </c>
      <c r="B222">
        <v>6</v>
      </c>
      <c r="C222" t="s">
        <v>29</v>
      </c>
      <c r="D222" t="s">
        <v>37</v>
      </c>
      <c r="E222">
        <v>103</v>
      </c>
      <c r="F222">
        <v>92.84</v>
      </c>
      <c r="G222">
        <f t="shared" ref="G222:G253" si="15">E222+F222</f>
        <v>195.84</v>
      </c>
      <c r="H222">
        <f t="shared" si="13"/>
        <v>10.159999999999997</v>
      </c>
      <c r="I222" t="s">
        <v>30</v>
      </c>
      <c r="J222" t="s">
        <v>38</v>
      </c>
      <c r="K222" t="str">
        <f t="shared" si="14"/>
        <v>Will|Eli</v>
      </c>
      <c r="L222">
        <v>0</v>
      </c>
      <c r="M222">
        <v>0</v>
      </c>
      <c r="N222">
        <v>0</v>
      </c>
    </row>
    <row r="223" spans="1:14" x14ac:dyDescent="0.2">
      <c r="A223">
        <v>2023</v>
      </c>
      <c r="B223">
        <v>6</v>
      </c>
      <c r="C223" t="s">
        <v>25</v>
      </c>
      <c r="D223" t="s">
        <v>27</v>
      </c>
      <c r="E223">
        <v>128.69999999999999</v>
      </c>
      <c r="F223">
        <v>109.54</v>
      </c>
      <c r="G223">
        <f t="shared" si="15"/>
        <v>238.24</v>
      </c>
      <c r="H223">
        <f t="shared" si="13"/>
        <v>19.159999999999982</v>
      </c>
      <c r="I223" t="s">
        <v>26</v>
      </c>
      <c r="J223" t="s">
        <v>28</v>
      </c>
      <c r="K223" t="str">
        <f t="shared" si="14"/>
        <v>Tommy|Jay</v>
      </c>
      <c r="L223">
        <v>0</v>
      </c>
      <c r="M223">
        <v>0</v>
      </c>
      <c r="N223">
        <v>0</v>
      </c>
    </row>
    <row r="224" spans="1:14" x14ac:dyDescent="0.2">
      <c r="A224">
        <v>2023</v>
      </c>
      <c r="B224">
        <v>6</v>
      </c>
      <c r="C224" t="s">
        <v>41</v>
      </c>
      <c r="D224" t="s">
        <v>39</v>
      </c>
      <c r="E224">
        <v>117.02</v>
      </c>
      <c r="F224">
        <v>81.540000000000006</v>
      </c>
      <c r="G224">
        <f t="shared" si="15"/>
        <v>198.56</v>
      </c>
      <c r="H224">
        <f t="shared" si="13"/>
        <v>35.47999999999999</v>
      </c>
      <c r="I224" t="s">
        <v>42</v>
      </c>
      <c r="J224" t="s">
        <v>40</v>
      </c>
      <c r="K224" t="str">
        <f t="shared" si="14"/>
        <v>Cam|Brand</v>
      </c>
      <c r="L224">
        <v>0</v>
      </c>
      <c r="M224">
        <v>0</v>
      </c>
      <c r="N224">
        <v>0</v>
      </c>
    </row>
    <row r="225" spans="1:14" x14ac:dyDescent="0.2">
      <c r="A225">
        <v>2023</v>
      </c>
      <c r="B225">
        <v>6</v>
      </c>
      <c r="C225" t="s">
        <v>23</v>
      </c>
      <c r="D225" t="s">
        <v>43</v>
      </c>
      <c r="E225">
        <v>123.36</v>
      </c>
      <c r="F225">
        <v>119.94</v>
      </c>
      <c r="G225">
        <f t="shared" si="15"/>
        <v>243.3</v>
      </c>
      <c r="H225">
        <f t="shared" si="13"/>
        <v>3.4200000000000017</v>
      </c>
      <c r="I225" t="s">
        <v>24</v>
      </c>
      <c r="J225" t="s">
        <v>44</v>
      </c>
      <c r="K225" t="str">
        <f t="shared" si="14"/>
        <v>Kevin|Burnett/Jasjaap</v>
      </c>
      <c r="L225">
        <v>0</v>
      </c>
      <c r="M225">
        <v>0</v>
      </c>
      <c r="N225">
        <v>0</v>
      </c>
    </row>
    <row r="226" spans="1:14" x14ac:dyDescent="0.2">
      <c r="A226">
        <v>2023</v>
      </c>
      <c r="B226">
        <v>7</v>
      </c>
      <c r="C226" t="s">
        <v>23</v>
      </c>
      <c r="D226" t="s">
        <v>33</v>
      </c>
      <c r="E226">
        <v>113.9</v>
      </c>
      <c r="F226">
        <v>106.14</v>
      </c>
      <c r="G226">
        <f t="shared" si="15"/>
        <v>220.04000000000002</v>
      </c>
      <c r="H226">
        <f t="shared" si="13"/>
        <v>7.7600000000000051</v>
      </c>
      <c r="I226" t="s">
        <v>24</v>
      </c>
      <c r="J226" t="s">
        <v>34</v>
      </c>
      <c r="K226" t="str">
        <f t="shared" si="14"/>
        <v>Kevin|Brenton</v>
      </c>
      <c r="L226">
        <v>0</v>
      </c>
      <c r="M226">
        <v>0</v>
      </c>
      <c r="N226">
        <v>0</v>
      </c>
    </row>
    <row r="227" spans="1:14" x14ac:dyDescent="0.2">
      <c r="A227">
        <v>2023</v>
      </c>
      <c r="B227">
        <v>7</v>
      </c>
      <c r="C227" t="s">
        <v>41</v>
      </c>
      <c r="D227" t="s">
        <v>45</v>
      </c>
      <c r="E227">
        <v>98.36</v>
      </c>
      <c r="F227">
        <v>74.959999999999994</v>
      </c>
      <c r="G227">
        <f t="shared" si="15"/>
        <v>173.32</v>
      </c>
      <c r="H227">
        <f t="shared" si="13"/>
        <v>23.400000000000006</v>
      </c>
      <c r="I227" t="s">
        <v>42</v>
      </c>
      <c r="J227" t="s">
        <v>46</v>
      </c>
      <c r="K227" t="str">
        <f t="shared" si="14"/>
        <v>Cam|Mike</v>
      </c>
      <c r="L227">
        <v>0</v>
      </c>
      <c r="M227">
        <v>0</v>
      </c>
      <c r="N227">
        <v>0</v>
      </c>
    </row>
    <row r="228" spans="1:14" x14ac:dyDescent="0.2">
      <c r="A228">
        <v>2023</v>
      </c>
      <c r="B228">
        <v>7</v>
      </c>
      <c r="C228" t="s">
        <v>35</v>
      </c>
      <c r="D228" t="s">
        <v>29</v>
      </c>
      <c r="E228">
        <v>146.88</v>
      </c>
      <c r="F228">
        <v>99.66</v>
      </c>
      <c r="G228">
        <f t="shared" si="15"/>
        <v>246.54</v>
      </c>
      <c r="H228">
        <f t="shared" si="13"/>
        <v>47.22</v>
      </c>
      <c r="I228" t="s">
        <v>36</v>
      </c>
      <c r="J228" t="s">
        <v>30</v>
      </c>
      <c r="K228" t="str">
        <f t="shared" si="14"/>
        <v>Todd|Will</v>
      </c>
      <c r="L228">
        <v>0</v>
      </c>
      <c r="M228">
        <v>0</v>
      </c>
      <c r="N228">
        <v>0</v>
      </c>
    </row>
    <row r="229" spans="1:14" x14ac:dyDescent="0.2">
      <c r="A229">
        <v>2023</v>
      </c>
      <c r="B229">
        <v>7</v>
      </c>
      <c r="C229" t="s">
        <v>39</v>
      </c>
      <c r="D229" t="s">
        <v>31</v>
      </c>
      <c r="E229">
        <v>95.64</v>
      </c>
      <c r="F229">
        <v>84.56</v>
      </c>
      <c r="G229">
        <f t="shared" si="15"/>
        <v>180.2</v>
      </c>
      <c r="H229">
        <f t="shared" si="13"/>
        <v>11.079999999999998</v>
      </c>
      <c r="I229" t="s">
        <v>40</v>
      </c>
      <c r="J229" t="s">
        <v>32</v>
      </c>
      <c r="K229" t="str">
        <f t="shared" si="14"/>
        <v>Brand|Schulwolf</v>
      </c>
      <c r="L229">
        <v>0</v>
      </c>
      <c r="M229">
        <v>0</v>
      </c>
      <c r="N229">
        <v>0</v>
      </c>
    </row>
    <row r="230" spans="1:14" x14ac:dyDescent="0.2">
      <c r="A230">
        <v>2023</v>
      </c>
      <c r="B230">
        <v>7</v>
      </c>
      <c r="C230" t="s">
        <v>27</v>
      </c>
      <c r="D230" t="s">
        <v>37</v>
      </c>
      <c r="E230">
        <v>147.69999999999999</v>
      </c>
      <c r="F230">
        <v>66.16</v>
      </c>
      <c r="G230">
        <f t="shared" si="15"/>
        <v>213.85999999999999</v>
      </c>
      <c r="H230">
        <f t="shared" si="13"/>
        <v>81.539999999999992</v>
      </c>
      <c r="I230" t="s">
        <v>28</v>
      </c>
      <c r="J230" t="s">
        <v>38</v>
      </c>
      <c r="K230" t="str">
        <f t="shared" si="14"/>
        <v>Jay|Eli</v>
      </c>
      <c r="L230">
        <v>0</v>
      </c>
      <c r="M230">
        <v>0</v>
      </c>
      <c r="N230">
        <v>0</v>
      </c>
    </row>
    <row r="231" spans="1:14" x14ac:dyDescent="0.2">
      <c r="A231">
        <v>2023</v>
      </c>
      <c r="B231">
        <v>7</v>
      </c>
      <c r="C231" t="s">
        <v>25</v>
      </c>
      <c r="D231" t="s">
        <v>43</v>
      </c>
      <c r="E231">
        <v>111.76</v>
      </c>
      <c r="F231">
        <v>109.32</v>
      </c>
      <c r="G231">
        <f t="shared" si="15"/>
        <v>221.07999999999998</v>
      </c>
      <c r="H231">
        <f t="shared" si="13"/>
        <v>2.4400000000000119</v>
      </c>
      <c r="I231" t="s">
        <v>26</v>
      </c>
      <c r="J231" t="s">
        <v>44</v>
      </c>
      <c r="K231" t="str">
        <f t="shared" si="14"/>
        <v>Tommy|Burnett/Jasjaap</v>
      </c>
      <c r="L231">
        <v>0</v>
      </c>
      <c r="M231">
        <v>0</v>
      </c>
      <c r="N231">
        <v>0</v>
      </c>
    </row>
    <row r="232" spans="1:14" x14ac:dyDescent="0.2">
      <c r="A232">
        <v>2023</v>
      </c>
      <c r="B232">
        <v>8</v>
      </c>
      <c r="C232" t="s">
        <v>33</v>
      </c>
      <c r="D232" t="s">
        <v>43</v>
      </c>
      <c r="E232">
        <v>141.66</v>
      </c>
      <c r="F232">
        <v>107.8</v>
      </c>
      <c r="G232">
        <f t="shared" si="15"/>
        <v>249.45999999999998</v>
      </c>
      <c r="H232">
        <f t="shared" si="13"/>
        <v>33.86</v>
      </c>
      <c r="I232" t="s">
        <v>34</v>
      </c>
      <c r="J232" t="s">
        <v>44</v>
      </c>
      <c r="K232" t="str">
        <f t="shared" si="14"/>
        <v>Brenton|Burnett/Jasjaap</v>
      </c>
      <c r="L232">
        <v>0</v>
      </c>
      <c r="M232">
        <v>0</v>
      </c>
      <c r="N232">
        <v>0</v>
      </c>
    </row>
    <row r="233" spans="1:14" x14ac:dyDescent="0.2">
      <c r="A233">
        <v>2023</v>
      </c>
      <c r="B233">
        <v>8</v>
      </c>
      <c r="C233" t="s">
        <v>31</v>
      </c>
      <c r="D233" t="s">
        <v>45</v>
      </c>
      <c r="E233">
        <v>124.98</v>
      </c>
      <c r="F233">
        <v>95.62</v>
      </c>
      <c r="G233">
        <f t="shared" si="15"/>
        <v>220.60000000000002</v>
      </c>
      <c r="H233">
        <f t="shared" si="13"/>
        <v>29.36</v>
      </c>
      <c r="I233" t="s">
        <v>32</v>
      </c>
      <c r="J233" t="s">
        <v>46</v>
      </c>
      <c r="K233" t="str">
        <f t="shared" si="14"/>
        <v>Schulwolf|Mike</v>
      </c>
      <c r="L233">
        <v>0</v>
      </c>
      <c r="M233">
        <v>0</v>
      </c>
      <c r="N233">
        <v>0</v>
      </c>
    </row>
    <row r="234" spans="1:14" x14ac:dyDescent="0.2">
      <c r="A234">
        <v>2023</v>
      </c>
      <c r="B234">
        <v>8</v>
      </c>
      <c r="C234" t="s">
        <v>29</v>
      </c>
      <c r="D234" t="s">
        <v>41</v>
      </c>
      <c r="E234">
        <v>176.86</v>
      </c>
      <c r="F234">
        <v>68.42</v>
      </c>
      <c r="G234">
        <f t="shared" si="15"/>
        <v>245.28000000000003</v>
      </c>
      <c r="H234">
        <f t="shared" si="13"/>
        <v>108.44000000000001</v>
      </c>
      <c r="I234" t="s">
        <v>30</v>
      </c>
      <c r="J234" t="s">
        <v>42</v>
      </c>
      <c r="K234" t="str">
        <f t="shared" si="14"/>
        <v>Will|Cam</v>
      </c>
      <c r="L234">
        <v>0</v>
      </c>
      <c r="M234">
        <v>0</v>
      </c>
      <c r="N234">
        <v>0</v>
      </c>
    </row>
    <row r="235" spans="1:14" x14ac:dyDescent="0.2">
      <c r="A235">
        <v>2023</v>
      </c>
      <c r="B235">
        <v>8</v>
      </c>
      <c r="C235" t="s">
        <v>35</v>
      </c>
      <c r="D235" t="s">
        <v>27</v>
      </c>
      <c r="E235">
        <v>113.18</v>
      </c>
      <c r="F235">
        <v>111.88</v>
      </c>
      <c r="G235">
        <f t="shared" si="15"/>
        <v>225.06</v>
      </c>
      <c r="H235">
        <f t="shared" si="13"/>
        <v>1.3000000000000114</v>
      </c>
      <c r="I235" t="s">
        <v>36</v>
      </c>
      <c r="J235" t="s">
        <v>28</v>
      </c>
      <c r="K235" t="str">
        <f t="shared" si="14"/>
        <v>Todd|Jay</v>
      </c>
      <c r="L235">
        <v>0</v>
      </c>
      <c r="M235">
        <v>0</v>
      </c>
      <c r="N235">
        <v>0</v>
      </c>
    </row>
    <row r="236" spans="1:14" x14ac:dyDescent="0.2">
      <c r="A236">
        <v>2023</v>
      </c>
      <c r="B236">
        <v>8</v>
      </c>
      <c r="C236" t="s">
        <v>25</v>
      </c>
      <c r="D236" t="s">
        <v>37</v>
      </c>
      <c r="E236">
        <v>150.56</v>
      </c>
      <c r="F236">
        <v>81.2</v>
      </c>
      <c r="G236">
        <f t="shared" si="15"/>
        <v>231.76</v>
      </c>
      <c r="H236">
        <f t="shared" si="13"/>
        <v>69.36</v>
      </c>
      <c r="I236" t="s">
        <v>26</v>
      </c>
      <c r="J236" t="s">
        <v>38</v>
      </c>
      <c r="K236" t="str">
        <f t="shared" si="14"/>
        <v>Tommy|Eli</v>
      </c>
      <c r="L236">
        <v>0</v>
      </c>
      <c r="M236">
        <v>0</v>
      </c>
      <c r="N236">
        <v>0</v>
      </c>
    </row>
    <row r="237" spans="1:14" x14ac:dyDescent="0.2">
      <c r="A237">
        <v>2023</v>
      </c>
      <c r="B237">
        <v>8</v>
      </c>
      <c r="C237" t="s">
        <v>23</v>
      </c>
      <c r="D237" t="s">
        <v>39</v>
      </c>
      <c r="E237">
        <v>158.16</v>
      </c>
      <c r="F237">
        <v>107.36</v>
      </c>
      <c r="G237">
        <f t="shared" si="15"/>
        <v>265.52</v>
      </c>
      <c r="H237">
        <f t="shared" si="13"/>
        <v>50.8</v>
      </c>
      <c r="I237" t="s">
        <v>24</v>
      </c>
      <c r="J237" t="s">
        <v>40</v>
      </c>
      <c r="K237" t="str">
        <f t="shared" si="14"/>
        <v>Kevin|Brand</v>
      </c>
      <c r="L237">
        <v>0</v>
      </c>
      <c r="M237">
        <v>0</v>
      </c>
      <c r="N237">
        <v>0</v>
      </c>
    </row>
    <row r="238" spans="1:14" x14ac:dyDescent="0.2">
      <c r="A238">
        <v>2023</v>
      </c>
      <c r="B238">
        <v>9</v>
      </c>
      <c r="C238" t="s">
        <v>33</v>
      </c>
      <c r="D238" t="s">
        <v>39</v>
      </c>
      <c r="E238">
        <v>123.72</v>
      </c>
      <c r="F238">
        <v>72.22</v>
      </c>
      <c r="G238">
        <f t="shared" si="15"/>
        <v>195.94</v>
      </c>
      <c r="H238">
        <f t="shared" si="13"/>
        <v>51.5</v>
      </c>
      <c r="I238" t="s">
        <v>34</v>
      </c>
      <c r="J238" t="s">
        <v>40</v>
      </c>
      <c r="K238" t="str">
        <f t="shared" si="14"/>
        <v>Brenton|Brand</v>
      </c>
      <c r="L238">
        <v>0</v>
      </c>
      <c r="M238">
        <v>0</v>
      </c>
      <c r="N238">
        <v>0</v>
      </c>
    </row>
    <row r="239" spans="1:14" x14ac:dyDescent="0.2">
      <c r="A239">
        <v>2023</v>
      </c>
      <c r="B239">
        <v>9</v>
      </c>
      <c r="C239" t="s">
        <v>23</v>
      </c>
      <c r="D239" t="s">
        <v>45</v>
      </c>
      <c r="E239">
        <v>125.72</v>
      </c>
      <c r="F239">
        <v>106.64</v>
      </c>
      <c r="G239">
        <f t="shared" si="15"/>
        <v>232.36</v>
      </c>
      <c r="H239">
        <f t="shared" si="13"/>
        <v>19.079999999999998</v>
      </c>
      <c r="I239" t="s">
        <v>24</v>
      </c>
      <c r="J239" t="s">
        <v>46</v>
      </c>
      <c r="K239" t="str">
        <f t="shared" si="14"/>
        <v>Kevin|Mike</v>
      </c>
      <c r="L239">
        <v>0</v>
      </c>
      <c r="M239">
        <v>0</v>
      </c>
      <c r="N239">
        <v>0</v>
      </c>
    </row>
    <row r="240" spans="1:14" x14ac:dyDescent="0.2">
      <c r="A240">
        <v>2023</v>
      </c>
      <c r="B240">
        <v>9</v>
      </c>
      <c r="C240" t="s">
        <v>29</v>
      </c>
      <c r="D240" t="s">
        <v>31</v>
      </c>
      <c r="E240">
        <v>124.76</v>
      </c>
      <c r="F240">
        <v>109.04</v>
      </c>
      <c r="G240">
        <f t="shared" si="15"/>
        <v>233.8</v>
      </c>
      <c r="H240">
        <f t="shared" si="13"/>
        <v>15.719999999999999</v>
      </c>
      <c r="I240" t="s">
        <v>30</v>
      </c>
      <c r="J240" t="s">
        <v>32</v>
      </c>
      <c r="K240" t="str">
        <f t="shared" si="14"/>
        <v>Will|Schulwolf</v>
      </c>
      <c r="L240">
        <v>0</v>
      </c>
      <c r="M240">
        <v>0</v>
      </c>
      <c r="N240">
        <v>0</v>
      </c>
    </row>
    <row r="241" spans="1:14" x14ac:dyDescent="0.2">
      <c r="A241">
        <v>2023</v>
      </c>
      <c r="B241">
        <v>9</v>
      </c>
      <c r="C241" t="s">
        <v>35</v>
      </c>
      <c r="D241" t="s">
        <v>25</v>
      </c>
      <c r="E241">
        <v>106.2</v>
      </c>
      <c r="F241">
        <v>104.68</v>
      </c>
      <c r="G241">
        <f t="shared" si="15"/>
        <v>210.88</v>
      </c>
      <c r="H241">
        <f t="shared" si="13"/>
        <v>1.519999999999996</v>
      </c>
      <c r="I241" t="s">
        <v>36</v>
      </c>
      <c r="J241" t="s">
        <v>26</v>
      </c>
      <c r="K241" t="str">
        <f t="shared" si="14"/>
        <v>Todd|Tommy</v>
      </c>
      <c r="L241">
        <v>0</v>
      </c>
      <c r="M241">
        <v>0</v>
      </c>
      <c r="N241">
        <v>0</v>
      </c>
    </row>
    <row r="242" spans="1:14" x14ac:dyDescent="0.2">
      <c r="A242">
        <v>2023</v>
      </c>
      <c r="B242">
        <v>9</v>
      </c>
      <c r="C242" t="s">
        <v>27</v>
      </c>
      <c r="D242" t="s">
        <v>41</v>
      </c>
      <c r="E242">
        <v>150.9</v>
      </c>
      <c r="F242">
        <v>84.92</v>
      </c>
      <c r="G242">
        <f t="shared" si="15"/>
        <v>235.82</v>
      </c>
      <c r="H242">
        <f t="shared" si="13"/>
        <v>65.98</v>
      </c>
      <c r="I242" t="s">
        <v>28</v>
      </c>
      <c r="J242" t="s">
        <v>42</v>
      </c>
      <c r="K242" t="str">
        <f t="shared" si="14"/>
        <v>Jay|Cam</v>
      </c>
      <c r="L242">
        <v>0</v>
      </c>
      <c r="M242">
        <v>0</v>
      </c>
      <c r="N242">
        <v>0</v>
      </c>
    </row>
    <row r="243" spans="1:14" x14ac:dyDescent="0.2">
      <c r="A243">
        <v>2023</v>
      </c>
      <c r="B243">
        <v>9</v>
      </c>
      <c r="C243" t="s">
        <v>43</v>
      </c>
      <c r="D243" t="s">
        <v>37</v>
      </c>
      <c r="E243">
        <v>136.1</v>
      </c>
      <c r="F243">
        <v>81.5</v>
      </c>
      <c r="G243">
        <f t="shared" si="15"/>
        <v>217.6</v>
      </c>
      <c r="H243">
        <f t="shared" si="13"/>
        <v>54.599999999999994</v>
      </c>
      <c r="I243" t="s">
        <v>44</v>
      </c>
      <c r="J243" t="s">
        <v>38</v>
      </c>
      <c r="K243" t="str">
        <f t="shared" si="14"/>
        <v>Burnett/Jasjaap|Eli</v>
      </c>
      <c r="L243">
        <v>0</v>
      </c>
      <c r="M243">
        <v>0</v>
      </c>
      <c r="N243">
        <v>0</v>
      </c>
    </row>
    <row r="244" spans="1:14" x14ac:dyDescent="0.2">
      <c r="A244">
        <v>2023</v>
      </c>
      <c r="B244">
        <v>10</v>
      </c>
      <c r="C244" t="s">
        <v>33</v>
      </c>
      <c r="D244" t="s">
        <v>45</v>
      </c>
      <c r="E244">
        <v>144.08000000000001</v>
      </c>
      <c r="F244">
        <v>108.92</v>
      </c>
      <c r="G244">
        <f t="shared" si="15"/>
        <v>253</v>
      </c>
      <c r="H244">
        <f t="shared" si="13"/>
        <v>35.160000000000011</v>
      </c>
      <c r="I244" t="s">
        <v>34</v>
      </c>
      <c r="J244" t="s">
        <v>46</v>
      </c>
      <c r="K244" t="str">
        <f t="shared" si="14"/>
        <v>Brenton|Mike</v>
      </c>
      <c r="L244">
        <v>0</v>
      </c>
      <c r="M244">
        <v>0</v>
      </c>
      <c r="N244">
        <v>0</v>
      </c>
    </row>
    <row r="245" spans="1:14" x14ac:dyDescent="0.2">
      <c r="A245">
        <v>2023</v>
      </c>
      <c r="B245">
        <v>10</v>
      </c>
      <c r="C245" t="s">
        <v>29</v>
      </c>
      <c r="D245" t="s">
        <v>23</v>
      </c>
      <c r="E245">
        <v>143.96</v>
      </c>
      <c r="F245">
        <v>110.08</v>
      </c>
      <c r="G245">
        <f t="shared" si="15"/>
        <v>254.04000000000002</v>
      </c>
      <c r="H245">
        <f t="shared" si="13"/>
        <v>33.88000000000001</v>
      </c>
      <c r="I245" t="s">
        <v>30</v>
      </c>
      <c r="J245" t="s">
        <v>24</v>
      </c>
      <c r="K245" t="str">
        <f t="shared" si="14"/>
        <v>Will|Kevin</v>
      </c>
      <c r="L245">
        <v>0</v>
      </c>
      <c r="M245">
        <v>0</v>
      </c>
      <c r="N245">
        <v>0</v>
      </c>
    </row>
    <row r="246" spans="1:14" x14ac:dyDescent="0.2">
      <c r="A246">
        <v>2023</v>
      </c>
      <c r="B246">
        <v>10</v>
      </c>
      <c r="C246" t="s">
        <v>27</v>
      </c>
      <c r="D246" t="s">
        <v>31</v>
      </c>
      <c r="E246">
        <v>116.52</v>
      </c>
      <c r="F246">
        <v>85.1</v>
      </c>
      <c r="G246">
        <f t="shared" si="15"/>
        <v>201.62</v>
      </c>
      <c r="H246">
        <f t="shared" si="13"/>
        <v>31.42</v>
      </c>
      <c r="I246" t="s">
        <v>28</v>
      </c>
      <c r="J246" t="s">
        <v>32</v>
      </c>
      <c r="K246" t="str">
        <f t="shared" si="14"/>
        <v>Jay|Schulwolf</v>
      </c>
      <c r="L246">
        <v>0</v>
      </c>
      <c r="M246">
        <v>0</v>
      </c>
      <c r="N246">
        <v>0</v>
      </c>
    </row>
    <row r="247" spans="1:14" x14ac:dyDescent="0.2">
      <c r="A247">
        <v>2023</v>
      </c>
      <c r="B247">
        <v>10</v>
      </c>
      <c r="C247" t="s">
        <v>37</v>
      </c>
      <c r="D247" t="s">
        <v>35</v>
      </c>
      <c r="E247">
        <v>137.04</v>
      </c>
      <c r="F247">
        <v>96.82</v>
      </c>
      <c r="G247">
        <f t="shared" si="15"/>
        <v>233.85999999999999</v>
      </c>
      <c r="H247">
        <f t="shared" si="13"/>
        <v>40.22</v>
      </c>
      <c r="I247" t="s">
        <v>38</v>
      </c>
      <c r="J247" t="s">
        <v>36</v>
      </c>
      <c r="K247" t="str">
        <f t="shared" si="14"/>
        <v>Eli|Todd</v>
      </c>
      <c r="L247">
        <v>0</v>
      </c>
      <c r="M247">
        <v>0</v>
      </c>
      <c r="N247">
        <v>0</v>
      </c>
    </row>
    <row r="248" spans="1:14" x14ac:dyDescent="0.2">
      <c r="A248">
        <v>2023</v>
      </c>
      <c r="B248">
        <v>10</v>
      </c>
      <c r="C248" t="s">
        <v>25</v>
      </c>
      <c r="D248" t="s">
        <v>41</v>
      </c>
      <c r="E248">
        <v>146.82</v>
      </c>
      <c r="F248">
        <v>83.28</v>
      </c>
      <c r="G248">
        <f t="shared" si="15"/>
        <v>230.1</v>
      </c>
      <c r="H248">
        <f t="shared" si="13"/>
        <v>63.539999999999992</v>
      </c>
      <c r="I248" t="s">
        <v>26</v>
      </c>
      <c r="J248" t="s">
        <v>42</v>
      </c>
      <c r="K248" t="str">
        <f t="shared" si="14"/>
        <v>Tommy|Cam</v>
      </c>
      <c r="L248">
        <v>0</v>
      </c>
      <c r="M248">
        <v>0</v>
      </c>
      <c r="N248">
        <v>0</v>
      </c>
    </row>
    <row r="249" spans="1:14" x14ac:dyDescent="0.2">
      <c r="A249">
        <v>2023</v>
      </c>
      <c r="B249">
        <v>10</v>
      </c>
      <c r="C249" t="s">
        <v>39</v>
      </c>
      <c r="D249" t="s">
        <v>43</v>
      </c>
      <c r="E249">
        <v>126.26</v>
      </c>
      <c r="F249">
        <v>124.84</v>
      </c>
      <c r="G249">
        <f t="shared" si="15"/>
        <v>251.10000000000002</v>
      </c>
      <c r="H249">
        <f t="shared" si="13"/>
        <v>1.4200000000000017</v>
      </c>
      <c r="I249" t="s">
        <v>40</v>
      </c>
      <c r="J249" t="s">
        <v>44</v>
      </c>
      <c r="K249" t="str">
        <f t="shared" si="14"/>
        <v>Brand|Burnett/Jasjaap</v>
      </c>
      <c r="L249">
        <v>0</v>
      </c>
      <c r="M249">
        <v>0</v>
      </c>
      <c r="N249">
        <v>0</v>
      </c>
    </row>
    <row r="250" spans="1:14" x14ac:dyDescent="0.2">
      <c r="A250">
        <v>2023</v>
      </c>
      <c r="B250">
        <v>11</v>
      </c>
      <c r="C250" t="s">
        <v>33</v>
      </c>
      <c r="D250" t="s">
        <v>29</v>
      </c>
      <c r="E250">
        <v>112.3</v>
      </c>
      <c r="F250">
        <v>91.66</v>
      </c>
      <c r="G250">
        <f t="shared" si="15"/>
        <v>203.95999999999998</v>
      </c>
      <c r="H250">
        <f t="shared" si="13"/>
        <v>20.64</v>
      </c>
      <c r="I250" t="s">
        <v>34</v>
      </c>
      <c r="J250" t="s">
        <v>30</v>
      </c>
      <c r="K250" t="str">
        <f t="shared" si="14"/>
        <v>Brenton|Will</v>
      </c>
      <c r="L250">
        <v>0</v>
      </c>
      <c r="M250">
        <v>0</v>
      </c>
      <c r="N250">
        <v>0</v>
      </c>
    </row>
    <row r="251" spans="1:14" x14ac:dyDescent="0.2">
      <c r="A251">
        <v>2023</v>
      </c>
      <c r="B251">
        <v>11</v>
      </c>
      <c r="C251" t="s">
        <v>39</v>
      </c>
      <c r="D251" t="s">
        <v>45</v>
      </c>
      <c r="E251">
        <v>138.78</v>
      </c>
      <c r="F251">
        <v>118.4</v>
      </c>
      <c r="G251">
        <f t="shared" si="15"/>
        <v>257.18</v>
      </c>
      <c r="H251">
        <f t="shared" si="13"/>
        <v>20.379999999999995</v>
      </c>
      <c r="I251" t="s">
        <v>40</v>
      </c>
      <c r="J251" t="s">
        <v>46</v>
      </c>
      <c r="K251" t="str">
        <f t="shared" si="14"/>
        <v>Brand|Mike</v>
      </c>
      <c r="L251">
        <v>0</v>
      </c>
      <c r="M251">
        <v>0</v>
      </c>
      <c r="N251">
        <v>0</v>
      </c>
    </row>
    <row r="252" spans="1:14" x14ac:dyDescent="0.2">
      <c r="A252">
        <v>2023</v>
      </c>
      <c r="B252">
        <v>11</v>
      </c>
      <c r="C252" t="s">
        <v>31</v>
      </c>
      <c r="D252" t="s">
        <v>25</v>
      </c>
      <c r="E252">
        <v>141.06</v>
      </c>
      <c r="F252">
        <v>73.84</v>
      </c>
      <c r="G252">
        <f t="shared" si="15"/>
        <v>214.9</v>
      </c>
      <c r="H252">
        <f t="shared" si="13"/>
        <v>67.22</v>
      </c>
      <c r="I252" t="s">
        <v>32</v>
      </c>
      <c r="J252" t="s">
        <v>26</v>
      </c>
      <c r="K252" t="str">
        <f t="shared" si="14"/>
        <v>Schulwolf|Tommy</v>
      </c>
      <c r="L252">
        <v>0</v>
      </c>
      <c r="M252">
        <v>0</v>
      </c>
      <c r="N252">
        <v>0</v>
      </c>
    </row>
    <row r="253" spans="1:14" x14ac:dyDescent="0.2">
      <c r="A253">
        <v>2023</v>
      </c>
      <c r="B253">
        <v>11</v>
      </c>
      <c r="C253" t="s">
        <v>35</v>
      </c>
      <c r="D253" t="s">
        <v>43</v>
      </c>
      <c r="E253">
        <v>109.86</v>
      </c>
      <c r="F253">
        <v>88.74</v>
      </c>
      <c r="G253">
        <f t="shared" si="15"/>
        <v>198.6</v>
      </c>
      <c r="H253">
        <f t="shared" si="13"/>
        <v>21.120000000000005</v>
      </c>
      <c r="I253" t="s">
        <v>36</v>
      </c>
      <c r="J253" t="s">
        <v>44</v>
      </c>
      <c r="K253" t="str">
        <f t="shared" si="14"/>
        <v>Todd|Burnett/Jasjaap</v>
      </c>
      <c r="L253">
        <v>0</v>
      </c>
      <c r="M253">
        <v>0</v>
      </c>
      <c r="N253">
        <v>0</v>
      </c>
    </row>
    <row r="254" spans="1:14" x14ac:dyDescent="0.2">
      <c r="A254">
        <v>2023</v>
      </c>
      <c r="B254">
        <v>11</v>
      </c>
      <c r="C254" t="s">
        <v>23</v>
      </c>
      <c r="D254" t="s">
        <v>27</v>
      </c>
      <c r="E254">
        <v>142.5</v>
      </c>
      <c r="F254">
        <v>90.34</v>
      </c>
      <c r="G254">
        <f t="shared" ref="G254:G285" si="16">E254+F254</f>
        <v>232.84</v>
      </c>
      <c r="H254">
        <f t="shared" si="13"/>
        <v>52.16</v>
      </c>
      <c r="I254" t="s">
        <v>24</v>
      </c>
      <c r="J254" t="s">
        <v>28</v>
      </c>
      <c r="K254" t="str">
        <f t="shared" si="14"/>
        <v>Kevin|Jay</v>
      </c>
      <c r="L254">
        <v>0</v>
      </c>
      <c r="M254">
        <v>0</v>
      </c>
      <c r="N254">
        <v>0</v>
      </c>
    </row>
    <row r="255" spans="1:14" x14ac:dyDescent="0.2">
      <c r="A255">
        <v>2023</v>
      </c>
      <c r="B255">
        <v>11</v>
      </c>
      <c r="C255" t="s">
        <v>37</v>
      </c>
      <c r="D255" t="s">
        <v>41</v>
      </c>
      <c r="E255">
        <v>122.58</v>
      </c>
      <c r="F255">
        <v>90.14</v>
      </c>
      <c r="G255">
        <f t="shared" si="16"/>
        <v>212.72</v>
      </c>
      <c r="H255">
        <f t="shared" si="13"/>
        <v>32.44</v>
      </c>
      <c r="I255" t="s">
        <v>38</v>
      </c>
      <c r="J255" t="s">
        <v>42</v>
      </c>
      <c r="K255" t="str">
        <f t="shared" si="14"/>
        <v>Eli|Cam</v>
      </c>
      <c r="L255">
        <v>0</v>
      </c>
      <c r="M255">
        <v>0</v>
      </c>
      <c r="N255">
        <v>0</v>
      </c>
    </row>
    <row r="256" spans="1:14" x14ac:dyDescent="0.2">
      <c r="A256">
        <v>2023</v>
      </c>
      <c r="B256">
        <v>12</v>
      </c>
      <c r="C256" t="s">
        <v>33</v>
      </c>
      <c r="D256" t="s">
        <v>27</v>
      </c>
      <c r="E256">
        <v>113.5</v>
      </c>
      <c r="F256">
        <v>95.9</v>
      </c>
      <c r="G256">
        <f t="shared" si="16"/>
        <v>209.4</v>
      </c>
      <c r="H256">
        <f t="shared" si="13"/>
        <v>17.599999999999994</v>
      </c>
      <c r="I256" t="s">
        <v>34</v>
      </c>
      <c r="J256" t="s">
        <v>28</v>
      </c>
      <c r="K256" t="str">
        <f t="shared" si="14"/>
        <v>Brenton|Jay</v>
      </c>
      <c r="L256">
        <v>0</v>
      </c>
      <c r="M256">
        <v>0</v>
      </c>
      <c r="N256">
        <v>0</v>
      </c>
    </row>
    <row r="257" spans="1:14" x14ac:dyDescent="0.2">
      <c r="A257">
        <v>2023</v>
      </c>
      <c r="B257">
        <v>12</v>
      </c>
      <c r="C257" t="s">
        <v>43</v>
      </c>
      <c r="D257" t="s">
        <v>45</v>
      </c>
      <c r="E257">
        <v>134.06</v>
      </c>
      <c r="F257">
        <v>92.98</v>
      </c>
      <c r="G257">
        <f t="shared" si="16"/>
        <v>227.04000000000002</v>
      </c>
      <c r="H257">
        <f t="shared" si="13"/>
        <v>41.08</v>
      </c>
      <c r="I257" t="s">
        <v>44</v>
      </c>
      <c r="J257" t="s">
        <v>46</v>
      </c>
      <c r="K257" t="str">
        <f t="shared" si="14"/>
        <v>Burnett/Jasjaap|Mike</v>
      </c>
      <c r="L257">
        <v>0</v>
      </c>
      <c r="M257">
        <v>0</v>
      </c>
      <c r="N257">
        <v>0</v>
      </c>
    </row>
    <row r="258" spans="1:14" x14ac:dyDescent="0.2">
      <c r="A258">
        <v>2023</v>
      </c>
      <c r="B258">
        <v>12</v>
      </c>
      <c r="C258" t="s">
        <v>39</v>
      </c>
      <c r="D258" t="s">
        <v>29</v>
      </c>
      <c r="E258">
        <v>131.82</v>
      </c>
      <c r="F258">
        <v>129.04</v>
      </c>
      <c r="G258">
        <f t="shared" si="16"/>
        <v>260.86</v>
      </c>
      <c r="H258">
        <f t="shared" ref="H258:H319" si="17">E258-F258</f>
        <v>2.7800000000000011</v>
      </c>
      <c r="I258" t="s">
        <v>40</v>
      </c>
      <c r="J258" t="s">
        <v>30</v>
      </c>
      <c r="K258" t="str">
        <f t="shared" ref="K258:K319" si="18">_xlfn.CONCAT(_xlfn.CONCAT(I258,"|"), J258)</f>
        <v>Brand|Will</v>
      </c>
      <c r="L258">
        <v>0</v>
      </c>
      <c r="M258">
        <v>0</v>
      </c>
      <c r="N258">
        <v>0</v>
      </c>
    </row>
    <row r="259" spans="1:14" x14ac:dyDescent="0.2">
      <c r="A259">
        <v>2023</v>
      </c>
      <c r="B259">
        <v>12</v>
      </c>
      <c r="C259" t="s">
        <v>31</v>
      </c>
      <c r="D259" t="s">
        <v>37</v>
      </c>
      <c r="E259">
        <v>132.06</v>
      </c>
      <c r="F259">
        <v>104.32</v>
      </c>
      <c r="G259">
        <f t="shared" si="16"/>
        <v>236.38</v>
      </c>
      <c r="H259">
        <f t="shared" si="17"/>
        <v>27.740000000000009</v>
      </c>
      <c r="I259" t="s">
        <v>32</v>
      </c>
      <c r="J259" t="s">
        <v>38</v>
      </c>
      <c r="K259" t="str">
        <f t="shared" si="18"/>
        <v>Schulwolf|Eli</v>
      </c>
      <c r="L259">
        <v>0</v>
      </c>
      <c r="M259">
        <v>0</v>
      </c>
      <c r="N259">
        <v>0</v>
      </c>
    </row>
    <row r="260" spans="1:14" x14ac:dyDescent="0.2">
      <c r="A260">
        <v>2023</v>
      </c>
      <c r="B260">
        <v>12</v>
      </c>
      <c r="C260" t="s">
        <v>41</v>
      </c>
      <c r="D260" t="s">
        <v>35</v>
      </c>
      <c r="E260">
        <v>117.18</v>
      </c>
      <c r="F260">
        <v>90.18</v>
      </c>
      <c r="G260">
        <f t="shared" si="16"/>
        <v>207.36</v>
      </c>
      <c r="H260">
        <f t="shared" si="17"/>
        <v>27</v>
      </c>
      <c r="I260" t="s">
        <v>42</v>
      </c>
      <c r="J260" t="s">
        <v>36</v>
      </c>
      <c r="K260" t="str">
        <f t="shared" si="18"/>
        <v>Cam|Todd</v>
      </c>
      <c r="L260">
        <v>0</v>
      </c>
      <c r="M260">
        <v>0</v>
      </c>
      <c r="N260">
        <v>0</v>
      </c>
    </row>
    <row r="261" spans="1:14" x14ac:dyDescent="0.2">
      <c r="A261">
        <v>2023</v>
      </c>
      <c r="B261">
        <v>12</v>
      </c>
      <c r="C261" t="s">
        <v>23</v>
      </c>
      <c r="D261" t="s">
        <v>25</v>
      </c>
      <c r="E261">
        <v>148.36000000000001</v>
      </c>
      <c r="F261">
        <v>139.5</v>
      </c>
      <c r="G261">
        <f t="shared" si="16"/>
        <v>287.86</v>
      </c>
      <c r="H261">
        <f t="shared" si="17"/>
        <v>8.8600000000000136</v>
      </c>
      <c r="I261" t="s">
        <v>24</v>
      </c>
      <c r="J261" t="s">
        <v>26</v>
      </c>
      <c r="K261" t="str">
        <f t="shared" si="18"/>
        <v>Kevin|Tommy</v>
      </c>
      <c r="L261">
        <v>0</v>
      </c>
      <c r="M261">
        <v>0</v>
      </c>
      <c r="N261">
        <v>0</v>
      </c>
    </row>
    <row r="262" spans="1:14" x14ac:dyDescent="0.2">
      <c r="A262">
        <v>2023</v>
      </c>
      <c r="B262">
        <v>13</v>
      </c>
      <c r="C262" t="s">
        <v>33</v>
      </c>
      <c r="D262" t="s">
        <v>25</v>
      </c>
      <c r="E262">
        <v>162.6</v>
      </c>
      <c r="F262">
        <v>106.52</v>
      </c>
      <c r="G262">
        <f t="shared" si="16"/>
        <v>269.12</v>
      </c>
      <c r="H262">
        <f t="shared" si="17"/>
        <v>56.08</v>
      </c>
      <c r="I262" t="s">
        <v>34</v>
      </c>
      <c r="J262" t="s">
        <v>26</v>
      </c>
      <c r="K262" t="str">
        <f t="shared" si="18"/>
        <v>Brenton|Tommy</v>
      </c>
      <c r="L262">
        <v>0</v>
      </c>
      <c r="M262">
        <v>0</v>
      </c>
      <c r="N262">
        <v>0</v>
      </c>
    </row>
    <row r="263" spans="1:14" x14ac:dyDescent="0.2">
      <c r="A263">
        <v>2023</v>
      </c>
      <c r="B263">
        <v>13</v>
      </c>
      <c r="C263" t="s">
        <v>29</v>
      </c>
      <c r="D263" t="s">
        <v>45</v>
      </c>
      <c r="E263">
        <v>166.06</v>
      </c>
      <c r="F263">
        <v>102.38</v>
      </c>
      <c r="G263">
        <f t="shared" si="16"/>
        <v>268.44</v>
      </c>
      <c r="H263">
        <f t="shared" si="17"/>
        <v>63.680000000000007</v>
      </c>
      <c r="I263" t="s">
        <v>30</v>
      </c>
      <c r="J263" t="s">
        <v>46</v>
      </c>
      <c r="K263" t="str">
        <f t="shared" si="18"/>
        <v>Will|Mike</v>
      </c>
      <c r="L263">
        <v>0</v>
      </c>
      <c r="M263">
        <v>0</v>
      </c>
      <c r="N263">
        <v>0</v>
      </c>
    </row>
    <row r="264" spans="1:14" x14ac:dyDescent="0.2">
      <c r="A264">
        <v>2023</v>
      </c>
      <c r="B264">
        <v>13</v>
      </c>
      <c r="C264" t="s">
        <v>35</v>
      </c>
      <c r="D264" t="s">
        <v>31</v>
      </c>
      <c r="E264">
        <v>112.24</v>
      </c>
      <c r="F264">
        <v>92.22</v>
      </c>
      <c r="G264">
        <f t="shared" si="16"/>
        <v>204.45999999999998</v>
      </c>
      <c r="H264">
        <f t="shared" si="17"/>
        <v>20.019999999999996</v>
      </c>
      <c r="I264" t="s">
        <v>36</v>
      </c>
      <c r="J264" t="s">
        <v>32</v>
      </c>
      <c r="K264" t="str">
        <f t="shared" si="18"/>
        <v>Todd|Schulwolf</v>
      </c>
      <c r="L264">
        <v>0</v>
      </c>
      <c r="M264">
        <v>0</v>
      </c>
      <c r="N264">
        <v>0</v>
      </c>
    </row>
    <row r="265" spans="1:14" x14ac:dyDescent="0.2">
      <c r="A265">
        <v>2023</v>
      </c>
      <c r="B265">
        <v>13</v>
      </c>
      <c r="C265" t="s">
        <v>39</v>
      </c>
      <c r="D265" t="s">
        <v>27</v>
      </c>
      <c r="E265">
        <v>114.18</v>
      </c>
      <c r="F265">
        <v>98.28</v>
      </c>
      <c r="G265">
        <f t="shared" si="16"/>
        <v>212.46</v>
      </c>
      <c r="H265">
        <f t="shared" si="17"/>
        <v>15.900000000000006</v>
      </c>
      <c r="I265" t="s">
        <v>40</v>
      </c>
      <c r="J265" t="s">
        <v>28</v>
      </c>
      <c r="K265" t="str">
        <f t="shared" si="18"/>
        <v>Brand|Jay</v>
      </c>
      <c r="L265">
        <v>0</v>
      </c>
      <c r="M265">
        <v>0</v>
      </c>
      <c r="N265">
        <v>0</v>
      </c>
    </row>
    <row r="266" spans="1:14" x14ac:dyDescent="0.2">
      <c r="A266">
        <v>2023</v>
      </c>
      <c r="B266">
        <v>13</v>
      </c>
      <c r="C266" t="s">
        <v>23</v>
      </c>
      <c r="D266" t="s">
        <v>37</v>
      </c>
      <c r="E266">
        <v>122.24</v>
      </c>
      <c r="F266">
        <v>121.52</v>
      </c>
      <c r="G266">
        <f t="shared" si="16"/>
        <v>243.76</v>
      </c>
      <c r="H266">
        <f t="shared" si="17"/>
        <v>0.71999999999999886</v>
      </c>
      <c r="I266" t="s">
        <v>24</v>
      </c>
      <c r="J266" t="s">
        <v>38</v>
      </c>
      <c r="K266" t="str">
        <f t="shared" si="18"/>
        <v>Kevin|Eli</v>
      </c>
      <c r="L266">
        <v>0</v>
      </c>
      <c r="M266">
        <v>0</v>
      </c>
      <c r="N266">
        <v>0</v>
      </c>
    </row>
    <row r="267" spans="1:14" x14ac:dyDescent="0.2">
      <c r="A267">
        <v>2023</v>
      </c>
      <c r="B267">
        <v>13</v>
      </c>
      <c r="C267" t="s">
        <v>41</v>
      </c>
      <c r="D267" t="s">
        <v>43</v>
      </c>
      <c r="E267">
        <v>121.26</v>
      </c>
      <c r="F267">
        <v>98.06</v>
      </c>
      <c r="G267">
        <f t="shared" si="16"/>
        <v>219.32</v>
      </c>
      <c r="H267">
        <f t="shared" si="17"/>
        <v>23.200000000000003</v>
      </c>
      <c r="I267" t="s">
        <v>42</v>
      </c>
      <c r="J267" t="s">
        <v>44</v>
      </c>
      <c r="K267" t="str">
        <f t="shared" si="18"/>
        <v>Cam|Burnett/Jasjaap</v>
      </c>
      <c r="L267">
        <v>0</v>
      </c>
      <c r="M267">
        <v>0</v>
      </c>
      <c r="N267">
        <v>0</v>
      </c>
    </row>
    <row r="268" spans="1:14" x14ac:dyDescent="0.2">
      <c r="A268">
        <v>2023</v>
      </c>
      <c r="B268">
        <v>14</v>
      </c>
      <c r="C268" t="s">
        <v>37</v>
      </c>
      <c r="D268" t="s">
        <v>33</v>
      </c>
      <c r="E268">
        <v>104.52</v>
      </c>
      <c r="F268">
        <v>101.5</v>
      </c>
      <c r="G268">
        <f t="shared" si="16"/>
        <v>206.01999999999998</v>
      </c>
      <c r="H268">
        <f t="shared" si="17"/>
        <v>3.019999999999996</v>
      </c>
      <c r="I268" t="s">
        <v>38</v>
      </c>
      <c r="J268" t="s">
        <v>34</v>
      </c>
      <c r="K268" t="str">
        <f t="shared" si="18"/>
        <v>Eli|Brenton</v>
      </c>
      <c r="L268">
        <v>0</v>
      </c>
      <c r="M268">
        <v>0</v>
      </c>
      <c r="N268">
        <v>0</v>
      </c>
    </row>
    <row r="269" spans="1:14" x14ac:dyDescent="0.2">
      <c r="A269">
        <v>2023</v>
      </c>
      <c r="B269">
        <v>14</v>
      </c>
      <c r="C269" t="s">
        <v>45</v>
      </c>
      <c r="D269" t="s">
        <v>27</v>
      </c>
      <c r="E269">
        <v>131.63999999999999</v>
      </c>
      <c r="F269">
        <v>119.36</v>
      </c>
      <c r="G269">
        <f t="shared" si="16"/>
        <v>251</v>
      </c>
      <c r="H269">
        <f t="shared" si="17"/>
        <v>12.279999999999987</v>
      </c>
      <c r="I269" t="s">
        <v>46</v>
      </c>
      <c r="J269" t="s">
        <v>28</v>
      </c>
      <c r="K269" t="str">
        <f t="shared" si="18"/>
        <v>Mike|Jay</v>
      </c>
      <c r="L269">
        <v>0</v>
      </c>
      <c r="M269">
        <v>0</v>
      </c>
      <c r="N269">
        <v>0</v>
      </c>
    </row>
    <row r="270" spans="1:14" x14ac:dyDescent="0.2">
      <c r="A270">
        <v>2023</v>
      </c>
      <c r="B270">
        <v>14</v>
      </c>
      <c r="C270" t="s">
        <v>43</v>
      </c>
      <c r="D270" t="s">
        <v>29</v>
      </c>
      <c r="E270">
        <v>100.44</v>
      </c>
      <c r="F270">
        <v>97.74</v>
      </c>
      <c r="G270">
        <f t="shared" si="16"/>
        <v>198.18</v>
      </c>
      <c r="H270">
        <f t="shared" si="17"/>
        <v>2.7000000000000028</v>
      </c>
      <c r="I270" t="s">
        <v>44</v>
      </c>
      <c r="J270" t="s">
        <v>30</v>
      </c>
      <c r="K270" t="str">
        <f t="shared" si="18"/>
        <v>Burnett/Jasjaap|Will</v>
      </c>
      <c r="L270">
        <v>0</v>
      </c>
      <c r="M270">
        <v>0</v>
      </c>
      <c r="N270">
        <v>0</v>
      </c>
    </row>
    <row r="271" spans="1:14" x14ac:dyDescent="0.2">
      <c r="A271">
        <v>2023</v>
      </c>
      <c r="B271">
        <v>14</v>
      </c>
      <c r="C271" t="s">
        <v>41</v>
      </c>
      <c r="D271" t="s">
        <v>31</v>
      </c>
      <c r="E271">
        <v>129.72</v>
      </c>
      <c r="F271">
        <v>116.2</v>
      </c>
      <c r="G271">
        <f t="shared" si="16"/>
        <v>245.92000000000002</v>
      </c>
      <c r="H271">
        <f t="shared" si="17"/>
        <v>13.519999999999996</v>
      </c>
      <c r="I271" t="s">
        <v>42</v>
      </c>
      <c r="J271" t="s">
        <v>32</v>
      </c>
      <c r="K271" t="str">
        <f t="shared" si="18"/>
        <v>Cam|Schulwolf</v>
      </c>
      <c r="L271">
        <v>0</v>
      </c>
      <c r="M271">
        <v>0</v>
      </c>
      <c r="N271">
        <v>0</v>
      </c>
    </row>
    <row r="272" spans="1:14" x14ac:dyDescent="0.2">
      <c r="A272">
        <v>2023</v>
      </c>
      <c r="B272">
        <v>14</v>
      </c>
      <c r="C272" t="s">
        <v>23</v>
      </c>
      <c r="D272" t="s">
        <v>35</v>
      </c>
      <c r="E272">
        <v>124.22</v>
      </c>
      <c r="F272">
        <v>122.24</v>
      </c>
      <c r="G272">
        <f t="shared" si="16"/>
        <v>246.45999999999998</v>
      </c>
      <c r="H272">
        <f t="shared" si="17"/>
        <v>1.980000000000004</v>
      </c>
      <c r="I272" t="s">
        <v>24</v>
      </c>
      <c r="J272" t="s">
        <v>36</v>
      </c>
      <c r="K272" t="str">
        <f t="shared" si="18"/>
        <v>Kevin|Todd</v>
      </c>
      <c r="L272">
        <v>0</v>
      </c>
      <c r="M272">
        <v>0</v>
      </c>
      <c r="N272">
        <v>0</v>
      </c>
    </row>
    <row r="273" spans="1:14" x14ac:dyDescent="0.2">
      <c r="A273">
        <v>2023</v>
      </c>
      <c r="B273">
        <v>14</v>
      </c>
      <c r="C273" t="s">
        <v>39</v>
      </c>
      <c r="D273" t="s">
        <v>25</v>
      </c>
      <c r="E273">
        <v>106.42</v>
      </c>
      <c r="F273">
        <v>83.38</v>
      </c>
      <c r="G273">
        <f t="shared" si="16"/>
        <v>189.8</v>
      </c>
      <c r="H273">
        <f t="shared" si="17"/>
        <v>23.040000000000006</v>
      </c>
      <c r="I273" t="s">
        <v>40</v>
      </c>
      <c r="J273" t="s">
        <v>26</v>
      </c>
      <c r="K273" t="str">
        <f t="shared" si="18"/>
        <v>Brand|Tommy</v>
      </c>
      <c r="L273">
        <v>0</v>
      </c>
      <c r="M273">
        <v>0</v>
      </c>
      <c r="N273">
        <v>0</v>
      </c>
    </row>
    <row r="274" spans="1:14" x14ac:dyDescent="0.2">
      <c r="A274">
        <v>2023</v>
      </c>
      <c r="B274">
        <v>15</v>
      </c>
      <c r="C274" t="s">
        <v>33</v>
      </c>
      <c r="D274" t="s">
        <v>35</v>
      </c>
      <c r="E274">
        <v>134.47999999999999</v>
      </c>
      <c r="F274">
        <v>122.64</v>
      </c>
      <c r="G274">
        <f t="shared" si="16"/>
        <v>257.12</v>
      </c>
      <c r="H274">
        <f t="shared" si="17"/>
        <v>11.839999999999989</v>
      </c>
      <c r="I274" t="s">
        <v>34</v>
      </c>
      <c r="J274" t="s">
        <v>36</v>
      </c>
      <c r="K274" t="str">
        <f t="shared" si="18"/>
        <v>Brenton|Todd</v>
      </c>
      <c r="L274">
        <v>0</v>
      </c>
      <c r="M274">
        <v>0</v>
      </c>
      <c r="N274">
        <v>0</v>
      </c>
    </row>
    <row r="275" spans="1:14" x14ac:dyDescent="0.2">
      <c r="A275">
        <v>2023</v>
      </c>
      <c r="B275">
        <v>15</v>
      </c>
      <c r="C275" t="s">
        <v>27</v>
      </c>
      <c r="D275" t="s">
        <v>29</v>
      </c>
      <c r="E275">
        <v>116.94</v>
      </c>
      <c r="F275">
        <v>97.06</v>
      </c>
      <c r="G275">
        <f t="shared" si="16"/>
        <v>214</v>
      </c>
      <c r="H275">
        <f t="shared" si="17"/>
        <v>19.879999999999995</v>
      </c>
      <c r="I275" t="s">
        <v>28</v>
      </c>
      <c r="J275" t="s">
        <v>30</v>
      </c>
      <c r="K275" t="str">
        <f t="shared" si="18"/>
        <v>Jay|Will</v>
      </c>
      <c r="L275">
        <v>0</v>
      </c>
      <c r="M275">
        <v>0</v>
      </c>
      <c r="N275">
        <v>0</v>
      </c>
    </row>
    <row r="276" spans="1:14" x14ac:dyDescent="0.2">
      <c r="A276">
        <v>2023</v>
      </c>
      <c r="B276">
        <v>15</v>
      </c>
      <c r="C276" t="s">
        <v>25</v>
      </c>
      <c r="D276" t="s">
        <v>45</v>
      </c>
      <c r="E276">
        <v>161.52000000000001</v>
      </c>
      <c r="F276">
        <v>70.760000000000005</v>
      </c>
      <c r="G276">
        <f t="shared" si="16"/>
        <v>232.28000000000003</v>
      </c>
      <c r="H276">
        <f t="shared" si="17"/>
        <v>90.76</v>
      </c>
      <c r="I276" t="s">
        <v>26</v>
      </c>
      <c r="J276" t="s">
        <v>46</v>
      </c>
      <c r="K276" t="str">
        <f t="shared" si="18"/>
        <v>Tommy|Mike</v>
      </c>
      <c r="L276">
        <v>0</v>
      </c>
      <c r="M276">
        <v>0</v>
      </c>
      <c r="N276">
        <v>0</v>
      </c>
    </row>
    <row r="277" spans="1:14" x14ac:dyDescent="0.2">
      <c r="A277">
        <v>2023</v>
      </c>
      <c r="B277">
        <v>15</v>
      </c>
      <c r="C277" t="s">
        <v>39</v>
      </c>
      <c r="D277" t="s">
        <v>37</v>
      </c>
      <c r="E277">
        <v>116.56</v>
      </c>
      <c r="F277">
        <v>116.08</v>
      </c>
      <c r="G277">
        <f t="shared" si="16"/>
        <v>232.64</v>
      </c>
      <c r="H277">
        <f t="shared" si="17"/>
        <v>0.48000000000000398</v>
      </c>
      <c r="I277" t="s">
        <v>40</v>
      </c>
      <c r="J277" t="s">
        <v>38</v>
      </c>
      <c r="K277" t="str">
        <f t="shared" si="18"/>
        <v>Brand|Eli</v>
      </c>
      <c r="L277">
        <v>0</v>
      </c>
      <c r="M277">
        <v>0</v>
      </c>
      <c r="N277">
        <v>0</v>
      </c>
    </row>
    <row r="278" spans="1:14" x14ac:dyDescent="0.2">
      <c r="A278">
        <v>2023</v>
      </c>
      <c r="B278">
        <v>15</v>
      </c>
      <c r="C278" t="s">
        <v>41</v>
      </c>
      <c r="D278" t="s">
        <v>23</v>
      </c>
      <c r="E278">
        <v>107.92</v>
      </c>
      <c r="F278">
        <v>61.96</v>
      </c>
      <c r="G278">
        <f t="shared" si="16"/>
        <v>169.88</v>
      </c>
      <c r="H278">
        <f t="shared" si="17"/>
        <v>45.96</v>
      </c>
      <c r="I278" t="s">
        <v>42</v>
      </c>
      <c r="J278" t="s">
        <v>24</v>
      </c>
      <c r="K278" t="str">
        <f t="shared" si="18"/>
        <v>Cam|Kevin</v>
      </c>
      <c r="L278">
        <v>0</v>
      </c>
      <c r="M278">
        <v>0</v>
      </c>
      <c r="N278">
        <v>0</v>
      </c>
    </row>
    <row r="279" spans="1:14" x14ac:dyDescent="0.2">
      <c r="A279">
        <v>2023</v>
      </c>
      <c r="B279">
        <v>15</v>
      </c>
      <c r="C279" t="s">
        <v>43</v>
      </c>
      <c r="D279" t="s">
        <v>31</v>
      </c>
      <c r="E279">
        <v>126.06</v>
      </c>
      <c r="F279">
        <v>72.56</v>
      </c>
      <c r="G279">
        <f t="shared" si="16"/>
        <v>198.62</v>
      </c>
      <c r="H279">
        <f t="shared" si="17"/>
        <v>53.5</v>
      </c>
      <c r="I279" t="s">
        <v>44</v>
      </c>
      <c r="J279" t="s">
        <v>32</v>
      </c>
      <c r="K279" t="str">
        <f t="shared" si="18"/>
        <v>Burnett/Jasjaap|Schulwolf</v>
      </c>
      <c r="L279">
        <v>0</v>
      </c>
      <c r="M279">
        <v>0</v>
      </c>
      <c r="N279">
        <v>0</v>
      </c>
    </row>
    <row r="280" spans="1:14" x14ac:dyDescent="0.2">
      <c r="A280">
        <v>2023</v>
      </c>
      <c r="B280">
        <v>16</v>
      </c>
      <c r="C280" t="s">
        <v>33</v>
      </c>
      <c r="D280" t="s">
        <v>23</v>
      </c>
      <c r="E280">
        <v>167.22</v>
      </c>
      <c r="F280">
        <v>152.58000000000001</v>
      </c>
      <c r="G280">
        <f t="shared" si="16"/>
        <v>319.8</v>
      </c>
      <c r="H280">
        <f t="shared" si="17"/>
        <v>14.639999999999986</v>
      </c>
      <c r="I280" t="s">
        <v>34</v>
      </c>
      <c r="J280" t="s">
        <v>24</v>
      </c>
      <c r="K280" t="str">
        <f t="shared" si="18"/>
        <v>Brenton|Kevin</v>
      </c>
      <c r="L280">
        <v>1</v>
      </c>
      <c r="M280">
        <v>1</v>
      </c>
      <c r="N280">
        <v>0</v>
      </c>
    </row>
    <row r="281" spans="1:14" x14ac:dyDescent="0.2">
      <c r="A281">
        <v>2023</v>
      </c>
      <c r="B281">
        <v>16</v>
      </c>
      <c r="C281" t="s">
        <v>29</v>
      </c>
      <c r="D281" t="s">
        <v>25</v>
      </c>
      <c r="E281">
        <v>124.22</v>
      </c>
      <c r="F281">
        <v>90.04</v>
      </c>
      <c r="G281">
        <f t="shared" si="16"/>
        <v>214.26</v>
      </c>
      <c r="H281">
        <f t="shared" si="17"/>
        <v>34.179999999999993</v>
      </c>
      <c r="I281" t="s">
        <v>30</v>
      </c>
      <c r="J281" t="s">
        <v>26</v>
      </c>
      <c r="K281" t="str">
        <f t="shared" si="18"/>
        <v>Will|Tommy</v>
      </c>
      <c r="L281">
        <v>1</v>
      </c>
      <c r="M281">
        <v>1</v>
      </c>
      <c r="N281">
        <v>0</v>
      </c>
    </row>
    <row r="282" spans="1:14" x14ac:dyDescent="0.2">
      <c r="A282">
        <v>2023</v>
      </c>
      <c r="B282">
        <v>17</v>
      </c>
      <c r="C282" t="s">
        <v>29</v>
      </c>
      <c r="D282" t="s">
        <v>33</v>
      </c>
      <c r="E282">
        <v>120.4</v>
      </c>
      <c r="F282">
        <v>106.38</v>
      </c>
      <c r="G282">
        <f t="shared" si="16"/>
        <v>226.78</v>
      </c>
      <c r="H282">
        <f t="shared" si="17"/>
        <v>14.02000000000001</v>
      </c>
      <c r="I282" t="s">
        <v>30</v>
      </c>
      <c r="J282" t="s">
        <v>34</v>
      </c>
      <c r="K282" t="str">
        <f t="shared" si="18"/>
        <v>Will|Brenton</v>
      </c>
      <c r="L282">
        <v>1</v>
      </c>
      <c r="M282">
        <v>0</v>
      </c>
      <c r="N282">
        <v>1</v>
      </c>
    </row>
    <row r="283" spans="1:14" x14ac:dyDescent="0.2">
      <c r="A283">
        <v>2023</v>
      </c>
      <c r="B283">
        <v>17</v>
      </c>
      <c r="C283" t="s">
        <v>23</v>
      </c>
      <c r="D283" t="s">
        <v>25</v>
      </c>
      <c r="E283">
        <v>92.66</v>
      </c>
      <c r="F283">
        <v>88.68</v>
      </c>
      <c r="G283">
        <f t="shared" si="16"/>
        <v>181.34</v>
      </c>
      <c r="H283">
        <f t="shared" si="17"/>
        <v>3.9799999999999898</v>
      </c>
      <c r="I283" t="s">
        <v>24</v>
      </c>
      <c r="J283" t="s">
        <v>26</v>
      </c>
      <c r="K283" t="str">
        <f t="shared" si="18"/>
        <v>Kevin|Tommy</v>
      </c>
      <c r="L283">
        <v>1</v>
      </c>
      <c r="M283">
        <v>0</v>
      </c>
      <c r="N283">
        <v>0</v>
      </c>
    </row>
    <row r="284" spans="1:14" x14ac:dyDescent="0.2">
      <c r="A284">
        <v>2020</v>
      </c>
      <c r="B284">
        <v>15</v>
      </c>
      <c r="C284" t="s">
        <v>145</v>
      </c>
      <c r="D284" t="s">
        <v>25</v>
      </c>
      <c r="E284">
        <v>117.82</v>
      </c>
      <c r="F284">
        <v>103.82</v>
      </c>
      <c r="G284">
        <f t="shared" si="16"/>
        <v>221.64</v>
      </c>
      <c r="H284">
        <f t="shared" si="17"/>
        <v>14</v>
      </c>
      <c r="I284" t="s">
        <v>30</v>
      </c>
      <c r="J284" t="s">
        <v>26</v>
      </c>
      <c r="K284" t="str">
        <f t="shared" si="18"/>
        <v>Will|Tommy</v>
      </c>
      <c r="L284">
        <v>1</v>
      </c>
      <c r="M284">
        <v>1</v>
      </c>
      <c r="N284">
        <v>0</v>
      </c>
    </row>
    <row r="285" spans="1:14" x14ac:dyDescent="0.2">
      <c r="A285">
        <v>2020</v>
      </c>
      <c r="B285">
        <v>15</v>
      </c>
      <c r="C285" t="s">
        <v>27</v>
      </c>
      <c r="D285" t="s">
        <v>107</v>
      </c>
      <c r="E285">
        <v>120.74</v>
      </c>
      <c r="F285">
        <v>100.36</v>
      </c>
      <c r="G285">
        <f t="shared" si="16"/>
        <v>221.1</v>
      </c>
      <c r="H285">
        <f t="shared" si="17"/>
        <v>20.379999999999995</v>
      </c>
      <c r="I285" t="s">
        <v>28</v>
      </c>
      <c r="J285" t="s">
        <v>42</v>
      </c>
      <c r="K285" t="str">
        <f t="shared" si="18"/>
        <v>Jay|Cam</v>
      </c>
      <c r="L285">
        <v>1</v>
      </c>
      <c r="M285">
        <v>1</v>
      </c>
      <c r="N285">
        <v>0</v>
      </c>
    </row>
    <row r="286" spans="1:14" x14ac:dyDescent="0.2">
      <c r="A286">
        <v>2020</v>
      </c>
      <c r="B286">
        <v>16</v>
      </c>
      <c r="C286" t="s">
        <v>145</v>
      </c>
      <c r="D286" t="s">
        <v>27</v>
      </c>
      <c r="E286">
        <v>105.12</v>
      </c>
      <c r="F286">
        <v>65.38</v>
      </c>
      <c r="G286">
        <f t="shared" ref="G286:G317" si="19">E286+F286</f>
        <v>170.5</v>
      </c>
      <c r="H286">
        <f t="shared" si="17"/>
        <v>39.740000000000009</v>
      </c>
      <c r="I286" t="s">
        <v>30</v>
      </c>
      <c r="J286" t="s">
        <v>28</v>
      </c>
      <c r="K286" t="str">
        <f t="shared" si="18"/>
        <v>Will|Jay</v>
      </c>
      <c r="L286">
        <v>1</v>
      </c>
      <c r="M286">
        <v>0</v>
      </c>
      <c r="N286">
        <v>1</v>
      </c>
    </row>
    <row r="287" spans="1:14" x14ac:dyDescent="0.2">
      <c r="A287">
        <v>2020</v>
      </c>
      <c r="B287">
        <v>16</v>
      </c>
      <c r="C287" t="s">
        <v>25</v>
      </c>
      <c r="D287" t="s">
        <v>107</v>
      </c>
      <c r="E287">
        <v>133.06</v>
      </c>
      <c r="F287">
        <v>122.42</v>
      </c>
      <c r="G287">
        <f t="shared" si="19"/>
        <v>255.48000000000002</v>
      </c>
      <c r="H287">
        <f t="shared" si="17"/>
        <v>10.64</v>
      </c>
      <c r="I287" t="s">
        <v>26</v>
      </c>
      <c r="J287" t="s">
        <v>42</v>
      </c>
      <c r="K287" t="str">
        <f t="shared" si="18"/>
        <v>Tommy|Cam</v>
      </c>
      <c r="L287">
        <v>1</v>
      </c>
      <c r="M287">
        <v>0</v>
      </c>
      <c r="N287">
        <v>0</v>
      </c>
    </row>
    <row r="288" spans="1:14" x14ac:dyDescent="0.2">
      <c r="A288">
        <v>2019</v>
      </c>
      <c r="B288">
        <v>15</v>
      </c>
      <c r="C288" t="s">
        <v>68</v>
      </c>
      <c r="D288" t="s">
        <v>25</v>
      </c>
      <c r="E288">
        <v>141.26</v>
      </c>
      <c r="F288">
        <v>106.82</v>
      </c>
      <c r="G288">
        <f t="shared" si="19"/>
        <v>248.07999999999998</v>
      </c>
      <c r="H288">
        <f t="shared" si="17"/>
        <v>34.44</v>
      </c>
      <c r="I288" t="s">
        <v>36</v>
      </c>
      <c r="J288" t="s">
        <v>26</v>
      </c>
      <c r="K288" t="str">
        <f t="shared" si="18"/>
        <v>Todd|Tommy</v>
      </c>
      <c r="L288">
        <v>1</v>
      </c>
      <c r="M288">
        <v>1</v>
      </c>
      <c r="N288">
        <v>0</v>
      </c>
    </row>
    <row r="289" spans="1:14" x14ac:dyDescent="0.2">
      <c r="A289">
        <v>2019</v>
      </c>
      <c r="B289">
        <v>15</v>
      </c>
      <c r="C289" t="s">
        <v>27</v>
      </c>
      <c r="D289" t="s">
        <v>302</v>
      </c>
      <c r="E289">
        <v>90.38</v>
      </c>
      <c r="F289">
        <v>82.14</v>
      </c>
      <c r="G289">
        <f t="shared" si="19"/>
        <v>172.51999999999998</v>
      </c>
      <c r="H289">
        <f t="shared" si="17"/>
        <v>8.2399999999999949</v>
      </c>
      <c r="I289" t="s">
        <v>28</v>
      </c>
      <c r="J289" t="s">
        <v>30</v>
      </c>
      <c r="K289" t="str">
        <f t="shared" si="18"/>
        <v>Jay|Will</v>
      </c>
      <c r="L289">
        <v>1</v>
      </c>
      <c r="M289">
        <v>1</v>
      </c>
      <c r="N289">
        <v>0</v>
      </c>
    </row>
    <row r="290" spans="1:14" x14ac:dyDescent="0.2">
      <c r="A290">
        <v>2019</v>
      </c>
      <c r="B290">
        <v>16</v>
      </c>
      <c r="C290" t="s">
        <v>27</v>
      </c>
      <c r="D290" t="s">
        <v>68</v>
      </c>
      <c r="E290">
        <v>139.91999999999999</v>
      </c>
      <c r="F290">
        <v>130.97999999999999</v>
      </c>
      <c r="G290">
        <f t="shared" si="19"/>
        <v>270.89999999999998</v>
      </c>
      <c r="H290">
        <f t="shared" si="17"/>
        <v>8.9399999999999977</v>
      </c>
      <c r="I290" t="s">
        <v>28</v>
      </c>
      <c r="J290" t="s">
        <v>36</v>
      </c>
      <c r="K290" t="str">
        <f t="shared" si="18"/>
        <v>Jay|Todd</v>
      </c>
      <c r="L290">
        <v>1</v>
      </c>
      <c r="M290">
        <v>0</v>
      </c>
      <c r="N290">
        <v>1</v>
      </c>
    </row>
    <row r="291" spans="1:14" x14ac:dyDescent="0.2">
      <c r="A291">
        <v>2019</v>
      </c>
      <c r="B291">
        <v>16</v>
      </c>
      <c r="C291" t="s">
        <v>25</v>
      </c>
      <c r="D291" t="s">
        <v>302</v>
      </c>
      <c r="E291">
        <v>106.96</v>
      </c>
      <c r="F291">
        <v>78.16</v>
      </c>
      <c r="G291">
        <f t="shared" si="19"/>
        <v>185.12</v>
      </c>
      <c r="H291">
        <f t="shared" si="17"/>
        <v>28.799999999999997</v>
      </c>
      <c r="I291" t="s">
        <v>26</v>
      </c>
      <c r="J291" t="s">
        <v>30</v>
      </c>
      <c r="K291" t="str">
        <f t="shared" si="18"/>
        <v>Tommy|Will</v>
      </c>
      <c r="L291">
        <v>1</v>
      </c>
      <c r="M291">
        <v>0</v>
      </c>
      <c r="N291">
        <v>0</v>
      </c>
    </row>
    <row r="292" spans="1:14" x14ac:dyDescent="0.2">
      <c r="A292">
        <v>2018</v>
      </c>
      <c r="B292">
        <v>15</v>
      </c>
      <c r="C292" t="s">
        <v>71</v>
      </c>
      <c r="D292" t="s">
        <v>114</v>
      </c>
      <c r="E292">
        <v>107.76</v>
      </c>
      <c r="F292">
        <v>75.84</v>
      </c>
      <c r="G292">
        <f t="shared" si="19"/>
        <v>183.60000000000002</v>
      </c>
      <c r="H292">
        <f t="shared" si="17"/>
        <v>31.92</v>
      </c>
      <c r="I292" t="s">
        <v>72</v>
      </c>
      <c r="J292" t="s">
        <v>38</v>
      </c>
      <c r="K292" t="str">
        <f t="shared" si="18"/>
        <v>Burnett|Eli</v>
      </c>
      <c r="L292">
        <v>1</v>
      </c>
      <c r="M292">
        <v>1</v>
      </c>
      <c r="N292">
        <v>0</v>
      </c>
    </row>
    <row r="293" spans="1:14" x14ac:dyDescent="0.2">
      <c r="A293">
        <v>2018</v>
      </c>
      <c r="B293">
        <v>15</v>
      </c>
      <c r="C293" t="s">
        <v>88</v>
      </c>
      <c r="D293" t="s">
        <v>144</v>
      </c>
      <c r="E293">
        <v>91.9</v>
      </c>
      <c r="F293">
        <v>86.5</v>
      </c>
      <c r="G293">
        <f t="shared" si="19"/>
        <v>178.4</v>
      </c>
      <c r="H293">
        <f t="shared" si="17"/>
        <v>5.4000000000000057</v>
      </c>
      <c r="I293" t="s">
        <v>46</v>
      </c>
      <c r="J293" t="s">
        <v>30</v>
      </c>
      <c r="K293" t="str">
        <f t="shared" si="18"/>
        <v>Mike|Will</v>
      </c>
      <c r="L293">
        <v>1</v>
      </c>
      <c r="M293">
        <v>1</v>
      </c>
      <c r="N293">
        <v>0</v>
      </c>
    </row>
    <row r="294" spans="1:14" x14ac:dyDescent="0.2">
      <c r="A294">
        <v>2018</v>
      </c>
      <c r="B294">
        <v>16</v>
      </c>
      <c r="C294" t="s">
        <v>88</v>
      </c>
      <c r="D294" t="s">
        <v>71</v>
      </c>
      <c r="E294">
        <v>126.12</v>
      </c>
      <c r="F294">
        <v>100.54</v>
      </c>
      <c r="G294">
        <f t="shared" si="19"/>
        <v>226.66000000000003</v>
      </c>
      <c r="H294">
        <f t="shared" si="17"/>
        <v>25.58</v>
      </c>
      <c r="I294" t="s">
        <v>46</v>
      </c>
      <c r="J294" t="s">
        <v>72</v>
      </c>
      <c r="K294" t="str">
        <f t="shared" si="18"/>
        <v>Mike|Burnett</v>
      </c>
      <c r="L294">
        <v>1</v>
      </c>
      <c r="M294">
        <v>0</v>
      </c>
      <c r="N294">
        <v>1</v>
      </c>
    </row>
    <row r="295" spans="1:14" x14ac:dyDescent="0.2">
      <c r="A295">
        <v>2018</v>
      </c>
      <c r="B295">
        <v>16</v>
      </c>
      <c r="C295" t="s">
        <v>144</v>
      </c>
      <c r="D295" t="s">
        <v>114</v>
      </c>
      <c r="E295">
        <v>119.5</v>
      </c>
      <c r="F295">
        <v>104.58</v>
      </c>
      <c r="G295">
        <f t="shared" si="19"/>
        <v>224.07999999999998</v>
      </c>
      <c r="H295">
        <f t="shared" si="17"/>
        <v>14.920000000000002</v>
      </c>
      <c r="I295" t="s">
        <v>30</v>
      </c>
      <c r="J295" t="s">
        <v>38</v>
      </c>
      <c r="K295" t="str">
        <f t="shared" si="18"/>
        <v>Will|Eli</v>
      </c>
      <c r="L295">
        <v>1</v>
      </c>
      <c r="M295">
        <v>0</v>
      </c>
      <c r="N295">
        <v>0</v>
      </c>
    </row>
    <row r="296" spans="1:14" x14ac:dyDescent="0.2">
      <c r="A296">
        <v>2017</v>
      </c>
      <c r="B296">
        <v>15</v>
      </c>
      <c r="C296" t="s">
        <v>31</v>
      </c>
      <c r="D296" t="s">
        <v>144</v>
      </c>
      <c r="E296">
        <v>126.78</v>
      </c>
      <c r="F296">
        <v>52.68</v>
      </c>
      <c r="G296">
        <f t="shared" si="19"/>
        <v>179.46</v>
      </c>
      <c r="H296">
        <f t="shared" si="17"/>
        <v>74.099999999999994</v>
      </c>
      <c r="I296" t="s">
        <v>32</v>
      </c>
      <c r="J296" t="s">
        <v>30</v>
      </c>
      <c r="K296" t="str">
        <f t="shared" si="18"/>
        <v>Schulwolf|Will</v>
      </c>
      <c r="L296">
        <v>1</v>
      </c>
      <c r="M296">
        <v>1</v>
      </c>
      <c r="N296">
        <v>0</v>
      </c>
    </row>
    <row r="297" spans="1:14" x14ac:dyDescent="0.2">
      <c r="A297">
        <v>2017</v>
      </c>
      <c r="B297">
        <v>15</v>
      </c>
      <c r="C297" t="s">
        <v>114</v>
      </c>
      <c r="D297" t="s">
        <v>86</v>
      </c>
      <c r="E297">
        <v>127.72</v>
      </c>
      <c r="F297">
        <v>115.34</v>
      </c>
      <c r="G297">
        <f t="shared" si="19"/>
        <v>243.06</v>
      </c>
      <c r="H297">
        <f t="shared" si="17"/>
        <v>12.379999999999995</v>
      </c>
      <c r="I297" t="s">
        <v>38</v>
      </c>
      <c r="J297" t="s">
        <v>42</v>
      </c>
      <c r="K297" t="str">
        <f t="shared" si="18"/>
        <v>Eli|Cam</v>
      </c>
      <c r="L297">
        <v>1</v>
      </c>
      <c r="M297">
        <v>1</v>
      </c>
      <c r="N297">
        <v>0</v>
      </c>
    </row>
    <row r="298" spans="1:14" x14ac:dyDescent="0.2">
      <c r="A298">
        <v>2017</v>
      </c>
      <c r="B298">
        <v>16</v>
      </c>
      <c r="C298" t="s">
        <v>31</v>
      </c>
      <c r="D298" t="s">
        <v>114</v>
      </c>
      <c r="E298">
        <v>141.82</v>
      </c>
      <c r="F298">
        <v>75.260000000000005</v>
      </c>
      <c r="G298">
        <f t="shared" si="19"/>
        <v>217.07999999999998</v>
      </c>
      <c r="H298">
        <f t="shared" si="17"/>
        <v>66.559999999999988</v>
      </c>
      <c r="I298" t="s">
        <v>32</v>
      </c>
      <c r="J298" t="s">
        <v>38</v>
      </c>
      <c r="K298" t="str">
        <f t="shared" si="18"/>
        <v>Schulwolf|Eli</v>
      </c>
      <c r="L298">
        <v>1</v>
      </c>
      <c r="M298">
        <v>0</v>
      </c>
      <c r="N298">
        <v>1</v>
      </c>
    </row>
    <row r="299" spans="1:14" x14ac:dyDescent="0.2">
      <c r="A299">
        <v>2017</v>
      </c>
      <c r="B299">
        <v>16</v>
      </c>
      <c r="C299" t="s">
        <v>86</v>
      </c>
      <c r="D299" t="s">
        <v>144</v>
      </c>
      <c r="E299">
        <v>112.26</v>
      </c>
      <c r="F299">
        <v>81.739999999999995</v>
      </c>
      <c r="G299">
        <f t="shared" si="19"/>
        <v>194</v>
      </c>
      <c r="H299">
        <f t="shared" si="17"/>
        <v>30.52000000000001</v>
      </c>
      <c r="I299" t="s">
        <v>42</v>
      </c>
      <c r="J299" t="s">
        <v>30</v>
      </c>
      <c r="K299" t="str">
        <f t="shared" si="18"/>
        <v>Cam|Will</v>
      </c>
      <c r="L299">
        <v>1</v>
      </c>
      <c r="M299">
        <v>0</v>
      </c>
      <c r="N299">
        <v>0</v>
      </c>
    </row>
    <row r="300" spans="1:14" x14ac:dyDescent="0.2">
      <c r="A300">
        <v>2016</v>
      </c>
      <c r="B300">
        <v>15</v>
      </c>
      <c r="C300" t="s">
        <v>71</v>
      </c>
      <c r="D300" t="s">
        <v>78</v>
      </c>
      <c r="E300">
        <v>92.12</v>
      </c>
      <c r="F300">
        <v>88.26</v>
      </c>
      <c r="G300">
        <f t="shared" si="19"/>
        <v>180.38</v>
      </c>
      <c r="H300">
        <f t="shared" si="17"/>
        <v>3.8599999999999994</v>
      </c>
      <c r="I300" t="s">
        <v>72</v>
      </c>
      <c r="J300" t="s">
        <v>79</v>
      </c>
      <c r="K300" t="str">
        <f t="shared" si="18"/>
        <v>Burnett|Jasjaap</v>
      </c>
      <c r="L300">
        <v>1</v>
      </c>
      <c r="M300">
        <v>1</v>
      </c>
      <c r="N300">
        <v>0</v>
      </c>
    </row>
    <row r="301" spans="1:14" x14ac:dyDescent="0.2">
      <c r="A301">
        <v>2016</v>
      </c>
      <c r="B301">
        <v>15</v>
      </c>
      <c r="C301" t="s">
        <v>69</v>
      </c>
      <c r="D301" t="s">
        <v>144</v>
      </c>
      <c r="E301">
        <v>113.14</v>
      </c>
      <c r="F301">
        <v>98.56</v>
      </c>
      <c r="G301">
        <f t="shared" si="19"/>
        <v>211.7</v>
      </c>
      <c r="H301">
        <f t="shared" si="17"/>
        <v>14.579999999999998</v>
      </c>
      <c r="I301" t="s">
        <v>24</v>
      </c>
      <c r="J301" t="s">
        <v>30</v>
      </c>
      <c r="K301" t="str">
        <f t="shared" si="18"/>
        <v>Kevin|Will</v>
      </c>
      <c r="L301">
        <v>1</v>
      </c>
      <c r="M301">
        <v>1</v>
      </c>
      <c r="N301">
        <v>0</v>
      </c>
    </row>
    <row r="302" spans="1:14" x14ac:dyDescent="0.2">
      <c r="A302">
        <v>2016</v>
      </c>
      <c r="B302">
        <v>16</v>
      </c>
      <c r="C302" t="s">
        <v>69</v>
      </c>
      <c r="D302" t="s">
        <v>71</v>
      </c>
      <c r="E302">
        <v>140.58000000000001</v>
      </c>
      <c r="F302">
        <v>131.18</v>
      </c>
      <c r="G302">
        <f t="shared" si="19"/>
        <v>271.76</v>
      </c>
      <c r="H302">
        <f t="shared" si="17"/>
        <v>9.4000000000000057</v>
      </c>
      <c r="I302" t="s">
        <v>24</v>
      </c>
      <c r="J302" t="s">
        <v>72</v>
      </c>
      <c r="K302" t="str">
        <f t="shared" si="18"/>
        <v>Kevin|Burnett</v>
      </c>
      <c r="L302">
        <v>1</v>
      </c>
      <c r="M302">
        <v>0</v>
      </c>
      <c r="N302">
        <v>1</v>
      </c>
    </row>
    <row r="303" spans="1:14" x14ac:dyDescent="0.2">
      <c r="A303">
        <v>2016</v>
      </c>
      <c r="B303">
        <v>16</v>
      </c>
      <c r="C303" t="s">
        <v>78</v>
      </c>
      <c r="D303" t="s">
        <v>144</v>
      </c>
      <c r="E303">
        <v>97.56</v>
      </c>
      <c r="F303">
        <v>71.58</v>
      </c>
      <c r="G303">
        <f t="shared" si="19"/>
        <v>169.14</v>
      </c>
      <c r="H303">
        <f t="shared" si="17"/>
        <v>25.980000000000004</v>
      </c>
      <c r="I303" t="s">
        <v>79</v>
      </c>
      <c r="J303" t="s">
        <v>30</v>
      </c>
      <c r="K303" t="str">
        <f t="shared" si="18"/>
        <v>Jasjaap|Will</v>
      </c>
      <c r="L303">
        <v>1</v>
      </c>
      <c r="M303">
        <v>0</v>
      </c>
      <c r="N303">
        <v>0</v>
      </c>
    </row>
    <row r="304" spans="1:14" x14ac:dyDescent="0.2">
      <c r="A304">
        <v>2015</v>
      </c>
      <c r="B304">
        <v>15</v>
      </c>
      <c r="C304" t="s">
        <v>27</v>
      </c>
      <c r="D304" t="s">
        <v>103</v>
      </c>
      <c r="E304">
        <v>142.84</v>
      </c>
      <c r="F304">
        <v>107.86</v>
      </c>
      <c r="G304">
        <f t="shared" si="19"/>
        <v>250.7</v>
      </c>
      <c r="H304">
        <f t="shared" si="17"/>
        <v>34.980000000000004</v>
      </c>
      <c r="I304" t="s">
        <v>28</v>
      </c>
      <c r="J304" t="s">
        <v>104</v>
      </c>
      <c r="K304" t="str">
        <f t="shared" si="18"/>
        <v>Jay|Codola</v>
      </c>
      <c r="L304">
        <v>1</v>
      </c>
      <c r="M304">
        <v>1</v>
      </c>
      <c r="N304">
        <v>0</v>
      </c>
    </row>
    <row r="305" spans="1:14" x14ac:dyDescent="0.2">
      <c r="A305">
        <v>2015</v>
      </c>
      <c r="B305">
        <v>15</v>
      </c>
      <c r="C305" t="s">
        <v>77</v>
      </c>
      <c r="D305" t="s">
        <v>68</v>
      </c>
      <c r="E305">
        <v>121.26</v>
      </c>
      <c r="F305">
        <v>84.8</v>
      </c>
      <c r="G305">
        <f t="shared" si="19"/>
        <v>206.06</v>
      </c>
      <c r="H305">
        <f t="shared" si="17"/>
        <v>36.460000000000008</v>
      </c>
      <c r="I305" t="s">
        <v>38</v>
      </c>
      <c r="J305" t="s">
        <v>36</v>
      </c>
      <c r="K305" t="str">
        <f t="shared" si="18"/>
        <v>Eli|Todd</v>
      </c>
      <c r="L305">
        <v>1</v>
      </c>
      <c r="M305">
        <v>1</v>
      </c>
      <c r="N305">
        <v>0</v>
      </c>
    </row>
    <row r="306" spans="1:14" x14ac:dyDescent="0.2">
      <c r="A306">
        <v>2015</v>
      </c>
      <c r="B306">
        <v>16</v>
      </c>
      <c r="C306" t="s">
        <v>27</v>
      </c>
      <c r="D306" t="s">
        <v>77</v>
      </c>
      <c r="E306">
        <v>92.04</v>
      </c>
      <c r="F306">
        <v>77.14</v>
      </c>
      <c r="G306">
        <f t="shared" si="19"/>
        <v>169.18</v>
      </c>
      <c r="H306">
        <f t="shared" si="17"/>
        <v>14.900000000000006</v>
      </c>
      <c r="I306" t="s">
        <v>28</v>
      </c>
      <c r="J306" t="s">
        <v>38</v>
      </c>
      <c r="K306" t="str">
        <f t="shared" si="18"/>
        <v>Jay|Eli</v>
      </c>
      <c r="L306">
        <v>1</v>
      </c>
      <c r="M306">
        <v>0</v>
      </c>
      <c r="N306">
        <v>1</v>
      </c>
    </row>
    <row r="307" spans="1:14" x14ac:dyDescent="0.2">
      <c r="A307">
        <v>2015</v>
      </c>
      <c r="B307">
        <v>16</v>
      </c>
      <c r="C307" t="s">
        <v>68</v>
      </c>
      <c r="D307" t="s">
        <v>103</v>
      </c>
      <c r="E307">
        <v>124.26</v>
      </c>
      <c r="F307">
        <v>105.76</v>
      </c>
      <c r="G307">
        <f t="shared" si="19"/>
        <v>230.02</v>
      </c>
      <c r="H307">
        <f t="shared" si="17"/>
        <v>18.5</v>
      </c>
      <c r="I307" t="s">
        <v>36</v>
      </c>
      <c r="J307" t="s">
        <v>104</v>
      </c>
      <c r="K307" t="str">
        <f t="shared" si="18"/>
        <v>Todd|Codola</v>
      </c>
      <c r="L307">
        <v>1</v>
      </c>
      <c r="M307">
        <v>0</v>
      </c>
      <c r="N307">
        <v>0</v>
      </c>
    </row>
    <row r="308" spans="1:14" x14ac:dyDescent="0.2">
      <c r="A308">
        <v>2014</v>
      </c>
      <c r="B308">
        <v>15</v>
      </c>
      <c r="C308" t="s">
        <v>303</v>
      </c>
      <c r="D308" t="s">
        <v>71</v>
      </c>
      <c r="E308">
        <v>105.28</v>
      </c>
      <c r="F308">
        <v>81.86</v>
      </c>
      <c r="G308">
        <f t="shared" si="19"/>
        <v>187.14</v>
      </c>
      <c r="H308">
        <f t="shared" si="17"/>
        <v>23.42</v>
      </c>
      <c r="I308" t="s">
        <v>26</v>
      </c>
      <c r="J308" t="s">
        <v>72</v>
      </c>
      <c r="K308" t="str">
        <f t="shared" si="18"/>
        <v>Tommy|Burnett</v>
      </c>
      <c r="L308">
        <v>1</v>
      </c>
      <c r="M308">
        <v>1</v>
      </c>
      <c r="N308">
        <v>0</v>
      </c>
    </row>
    <row r="309" spans="1:14" x14ac:dyDescent="0.2">
      <c r="A309">
        <v>2014</v>
      </c>
      <c r="B309">
        <v>15</v>
      </c>
      <c r="C309" t="s">
        <v>123</v>
      </c>
      <c r="D309" s="271" t="s">
        <v>118</v>
      </c>
      <c r="E309">
        <v>111.98</v>
      </c>
      <c r="F309">
        <v>59.52</v>
      </c>
      <c r="G309">
        <f t="shared" si="19"/>
        <v>171.5</v>
      </c>
      <c r="H309">
        <f t="shared" si="17"/>
        <v>52.46</v>
      </c>
      <c r="I309" t="s">
        <v>34</v>
      </c>
      <c r="J309" t="s">
        <v>104</v>
      </c>
      <c r="K309" t="str">
        <f t="shared" si="18"/>
        <v>Brenton|Codola</v>
      </c>
      <c r="L309">
        <v>1</v>
      </c>
      <c r="M309">
        <v>1</v>
      </c>
      <c r="N309">
        <v>0</v>
      </c>
    </row>
    <row r="310" spans="1:14" x14ac:dyDescent="0.2">
      <c r="A310">
        <v>2014</v>
      </c>
      <c r="B310">
        <v>16</v>
      </c>
      <c r="C310" t="s">
        <v>123</v>
      </c>
      <c r="D310" t="s">
        <v>303</v>
      </c>
      <c r="E310">
        <v>137.13999999999999</v>
      </c>
      <c r="F310">
        <v>72.56</v>
      </c>
      <c r="G310">
        <f t="shared" si="19"/>
        <v>209.7</v>
      </c>
      <c r="H310">
        <f t="shared" si="17"/>
        <v>64.579999999999984</v>
      </c>
      <c r="I310" t="s">
        <v>34</v>
      </c>
      <c r="J310" t="s">
        <v>26</v>
      </c>
      <c r="K310" t="str">
        <f t="shared" si="18"/>
        <v>Brenton|Tommy</v>
      </c>
      <c r="L310">
        <v>1</v>
      </c>
      <c r="M310">
        <v>0</v>
      </c>
      <c r="N310">
        <v>1</v>
      </c>
    </row>
    <row r="311" spans="1:14" x14ac:dyDescent="0.2">
      <c r="A311">
        <v>2014</v>
      </c>
      <c r="B311">
        <v>16</v>
      </c>
      <c r="C311" s="271" t="s">
        <v>118</v>
      </c>
      <c r="D311" t="s">
        <v>71</v>
      </c>
      <c r="E311">
        <v>67.64</v>
      </c>
      <c r="F311">
        <v>66.540000000000006</v>
      </c>
      <c r="G311">
        <f t="shared" si="19"/>
        <v>134.18</v>
      </c>
      <c r="H311">
        <f t="shared" si="17"/>
        <v>1.0999999999999943</v>
      </c>
      <c r="I311" t="s">
        <v>104</v>
      </c>
      <c r="J311" t="s">
        <v>72</v>
      </c>
      <c r="K311" t="str">
        <f t="shared" si="18"/>
        <v>Codola|Burnett</v>
      </c>
      <c r="L311">
        <v>1</v>
      </c>
      <c r="M311">
        <v>0</v>
      </c>
      <c r="N311">
        <v>0</v>
      </c>
    </row>
    <row r="312" spans="1:14" x14ac:dyDescent="0.2">
      <c r="A312">
        <v>2013</v>
      </c>
      <c r="B312">
        <v>15</v>
      </c>
      <c r="C312" t="s">
        <v>31</v>
      </c>
      <c r="D312" t="s">
        <v>39</v>
      </c>
      <c r="E312">
        <v>167.52</v>
      </c>
      <c r="F312">
        <v>74.8</v>
      </c>
      <c r="G312">
        <f t="shared" si="19"/>
        <v>242.32</v>
      </c>
      <c r="H312">
        <f t="shared" si="17"/>
        <v>92.720000000000013</v>
      </c>
      <c r="I312" t="s">
        <v>32</v>
      </c>
      <c r="J312" t="s">
        <v>40</v>
      </c>
      <c r="K312" t="str">
        <f t="shared" si="18"/>
        <v>Schulwolf|Brand</v>
      </c>
      <c r="L312">
        <v>1</v>
      </c>
      <c r="M312">
        <v>1</v>
      </c>
      <c r="N312">
        <v>0</v>
      </c>
    </row>
    <row r="313" spans="1:14" x14ac:dyDescent="0.2">
      <c r="A313">
        <v>2013</v>
      </c>
      <c r="B313">
        <v>15</v>
      </c>
      <c r="C313" t="s">
        <v>133</v>
      </c>
      <c r="D313" t="s">
        <v>124</v>
      </c>
      <c r="E313">
        <v>137.02000000000001</v>
      </c>
      <c r="F313">
        <v>87.42</v>
      </c>
      <c r="G313">
        <f t="shared" si="19"/>
        <v>224.44</v>
      </c>
      <c r="H313">
        <f t="shared" si="17"/>
        <v>49.600000000000009</v>
      </c>
      <c r="I313" t="s">
        <v>104</v>
      </c>
      <c r="J313" t="s">
        <v>125</v>
      </c>
      <c r="K313" t="str">
        <f t="shared" si="18"/>
        <v>Codola|Juleon</v>
      </c>
      <c r="L313">
        <v>1</v>
      </c>
      <c r="M313">
        <v>1</v>
      </c>
      <c r="N313">
        <v>0</v>
      </c>
    </row>
    <row r="314" spans="1:14" x14ac:dyDescent="0.2">
      <c r="A314">
        <v>2013</v>
      </c>
      <c r="B314">
        <v>16</v>
      </c>
      <c r="C314" t="s">
        <v>31</v>
      </c>
      <c r="D314" t="s">
        <v>133</v>
      </c>
      <c r="E314">
        <v>101.64</v>
      </c>
      <c r="F314">
        <v>87.8</v>
      </c>
      <c r="G314">
        <f t="shared" si="19"/>
        <v>189.44</v>
      </c>
      <c r="H314">
        <f t="shared" si="17"/>
        <v>13.840000000000003</v>
      </c>
      <c r="I314" t="s">
        <v>32</v>
      </c>
      <c r="J314" t="s">
        <v>104</v>
      </c>
      <c r="K314" t="str">
        <f t="shared" si="18"/>
        <v>Schulwolf|Codola</v>
      </c>
      <c r="L314">
        <v>1</v>
      </c>
      <c r="M314">
        <v>0</v>
      </c>
      <c r="N314">
        <v>1</v>
      </c>
    </row>
    <row r="315" spans="1:14" x14ac:dyDescent="0.2">
      <c r="A315">
        <v>2013</v>
      </c>
      <c r="B315">
        <v>16</v>
      </c>
      <c r="C315" t="s">
        <v>124</v>
      </c>
      <c r="D315" t="s">
        <v>39</v>
      </c>
      <c r="E315">
        <v>89.98</v>
      </c>
      <c r="F315">
        <v>74.78</v>
      </c>
      <c r="G315">
        <f t="shared" si="19"/>
        <v>164.76</v>
      </c>
      <c r="H315">
        <f t="shared" si="17"/>
        <v>15.200000000000003</v>
      </c>
      <c r="I315" t="s">
        <v>125</v>
      </c>
      <c r="J315" t="s">
        <v>40</v>
      </c>
      <c r="K315" t="str">
        <f t="shared" si="18"/>
        <v>Juleon|Brand</v>
      </c>
      <c r="L315">
        <v>1</v>
      </c>
      <c r="M315">
        <v>0</v>
      </c>
      <c r="N315">
        <v>0</v>
      </c>
    </row>
    <row r="316" spans="1:14" x14ac:dyDescent="0.2">
      <c r="A316">
        <v>2012</v>
      </c>
      <c r="B316">
        <v>15</v>
      </c>
      <c r="C316" t="s">
        <v>304</v>
      </c>
      <c r="D316" t="s">
        <v>39</v>
      </c>
      <c r="E316">
        <v>103.02</v>
      </c>
      <c r="F316">
        <v>99.56</v>
      </c>
      <c r="G316">
        <f t="shared" si="19"/>
        <v>202.57999999999998</v>
      </c>
      <c r="H316">
        <f t="shared" si="17"/>
        <v>3.4599999999999937</v>
      </c>
      <c r="I316" t="s">
        <v>30</v>
      </c>
      <c r="J316" t="s">
        <v>40</v>
      </c>
      <c r="K316" t="str">
        <f t="shared" si="18"/>
        <v>Will|Brand</v>
      </c>
      <c r="L316">
        <v>1</v>
      </c>
      <c r="M316">
        <v>1</v>
      </c>
      <c r="N316">
        <v>0</v>
      </c>
    </row>
    <row r="317" spans="1:14" x14ac:dyDescent="0.2">
      <c r="A317">
        <v>2012</v>
      </c>
      <c r="B317">
        <v>15</v>
      </c>
      <c r="C317" t="s">
        <v>121</v>
      </c>
      <c r="D317" t="s">
        <v>91</v>
      </c>
      <c r="E317">
        <v>102.56</v>
      </c>
      <c r="F317">
        <v>100.38</v>
      </c>
      <c r="G317">
        <f t="shared" si="19"/>
        <v>202.94</v>
      </c>
      <c r="H317">
        <f t="shared" si="17"/>
        <v>2.1800000000000068</v>
      </c>
      <c r="I317" t="s">
        <v>104</v>
      </c>
      <c r="J317" t="s">
        <v>26</v>
      </c>
      <c r="K317" t="str">
        <f t="shared" si="18"/>
        <v>Codola|Tommy</v>
      </c>
      <c r="L317">
        <v>1</v>
      </c>
      <c r="M317">
        <v>1</v>
      </c>
      <c r="N317">
        <v>0</v>
      </c>
    </row>
    <row r="318" spans="1:14" x14ac:dyDescent="0.2">
      <c r="A318">
        <v>2012</v>
      </c>
      <c r="B318">
        <v>16</v>
      </c>
      <c r="C318" t="s">
        <v>121</v>
      </c>
      <c r="D318" t="s">
        <v>304</v>
      </c>
      <c r="E318">
        <v>130.13999999999999</v>
      </c>
      <c r="F318">
        <v>103.78</v>
      </c>
      <c r="G318">
        <f t="shared" ref="G318:G319" si="20">E318+F318</f>
        <v>233.92</v>
      </c>
      <c r="H318">
        <f t="shared" si="17"/>
        <v>26.359999999999985</v>
      </c>
      <c r="I318" t="s">
        <v>104</v>
      </c>
      <c r="J318" t="s">
        <v>30</v>
      </c>
      <c r="K318" t="str">
        <f t="shared" si="18"/>
        <v>Codola|Will</v>
      </c>
      <c r="L318">
        <v>1</v>
      </c>
      <c r="M318">
        <v>0</v>
      </c>
      <c r="N318">
        <v>1</v>
      </c>
    </row>
    <row r="319" spans="1:14" x14ac:dyDescent="0.2">
      <c r="A319">
        <v>2012</v>
      </c>
      <c r="B319">
        <v>16</v>
      </c>
      <c r="C319" t="s">
        <v>39</v>
      </c>
      <c r="D319" t="s">
        <v>91</v>
      </c>
      <c r="E319">
        <v>121.66</v>
      </c>
      <c r="F319">
        <v>70.540000000000006</v>
      </c>
      <c r="G319">
        <f t="shared" si="20"/>
        <v>192.2</v>
      </c>
      <c r="H319">
        <f t="shared" si="17"/>
        <v>51.11999999999999</v>
      </c>
      <c r="I319" t="s">
        <v>40</v>
      </c>
      <c r="J319" t="s">
        <v>26</v>
      </c>
      <c r="K319" t="str">
        <f t="shared" si="18"/>
        <v>Brand|Tommy</v>
      </c>
      <c r="L319">
        <v>1</v>
      </c>
      <c r="M319">
        <v>0</v>
      </c>
      <c r="N319">
        <v>0</v>
      </c>
    </row>
  </sheetData>
  <autoFilter ref="A1:K319"/>
  <conditionalFormatting sqref="G2:G3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5"/>
  <sheetViews>
    <sheetView workbookViewId="0">
      <selection activeCell="K2" sqref="K2:Q2"/>
    </sheetView>
  </sheetViews>
  <sheetFormatPr baseColWidth="10" defaultRowHeight="16" x14ac:dyDescent="0.2"/>
  <cols>
    <col min="2" max="2" width="8.33203125" customWidth="1"/>
    <col min="3" max="3" width="7.33203125" customWidth="1"/>
    <col min="4" max="4" width="27.33203125" customWidth="1"/>
    <col min="5" max="5" width="23.1640625" customWidth="1"/>
    <col min="11" max="11" width="9.6640625" customWidth="1"/>
    <col min="12" max="12" width="9.5" customWidth="1"/>
    <col min="13" max="13" width="24" customWidth="1"/>
    <col min="14" max="14" width="22.33203125" customWidth="1"/>
  </cols>
  <sheetData>
    <row r="1" spans="1:18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19" x14ac:dyDescent="0.25">
      <c r="A2" s="35"/>
      <c r="B2" s="312" t="s">
        <v>172</v>
      </c>
      <c r="C2" s="313"/>
      <c r="D2" s="313"/>
      <c r="E2" s="313"/>
      <c r="F2" s="313"/>
      <c r="G2" s="313"/>
      <c r="H2" s="314"/>
      <c r="I2" s="35"/>
      <c r="J2" s="35"/>
      <c r="K2" s="312" t="s">
        <v>173</v>
      </c>
      <c r="L2" s="313"/>
      <c r="M2" s="313"/>
      <c r="N2" s="313"/>
      <c r="O2" s="313"/>
      <c r="P2" s="313"/>
      <c r="Q2" s="314"/>
      <c r="R2" s="35"/>
    </row>
    <row r="3" spans="1:18" x14ac:dyDescent="0.2">
      <c r="A3" s="35"/>
      <c r="B3" s="127" t="s">
        <v>19</v>
      </c>
      <c r="C3" s="128" t="s">
        <v>158</v>
      </c>
      <c r="D3" s="128" t="s">
        <v>170</v>
      </c>
      <c r="E3" s="128" t="s">
        <v>171</v>
      </c>
      <c r="F3" s="128" t="s">
        <v>167</v>
      </c>
      <c r="G3" s="128" t="s">
        <v>168</v>
      </c>
      <c r="H3" s="129" t="s">
        <v>169</v>
      </c>
      <c r="I3" s="35"/>
      <c r="J3" s="35"/>
      <c r="K3" s="121" t="s">
        <v>19</v>
      </c>
      <c r="L3" s="122" t="s">
        <v>158</v>
      </c>
      <c r="M3" s="122" t="s">
        <v>170</v>
      </c>
      <c r="N3" s="122" t="s">
        <v>171</v>
      </c>
      <c r="O3" s="122" t="s">
        <v>167</v>
      </c>
      <c r="P3" s="122" t="s">
        <v>168</v>
      </c>
      <c r="Q3" s="123" t="s">
        <v>169</v>
      </c>
      <c r="R3" s="35"/>
    </row>
    <row r="4" spans="1:18" x14ac:dyDescent="0.2">
      <c r="A4" s="35"/>
      <c r="B4" s="65">
        <v>2022</v>
      </c>
      <c r="C4" s="66">
        <v>17</v>
      </c>
      <c r="D4" s="66" t="s">
        <v>92</v>
      </c>
      <c r="E4" s="66" t="s">
        <v>45</v>
      </c>
      <c r="F4" s="67">
        <v>89.42</v>
      </c>
      <c r="G4" s="67">
        <v>89.38</v>
      </c>
      <c r="H4" s="68">
        <f t="shared" ref="H4:H13" si="0">F4-G4</f>
        <v>4.0000000000006253E-2</v>
      </c>
      <c r="I4" s="35"/>
      <c r="J4" s="35"/>
      <c r="K4" s="99">
        <v>2021</v>
      </c>
      <c r="L4" s="43">
        <v>2</v>
      </c>
      <c r="M4" s="45" t="s">
        <v>31</v>
      </c>
      <c r="N4" s="45" t="s">
        <v>83</v>
      </c>
      <c r="O4" s="103">
        <v>163.80000000000001</v>
      </c>
      <c r="P4" s="103">
        <v>51.38</v>
      </c>
      <c r="Q4" s="71">
        <f t="shared" ref="Q4:Q13" si="1">O4-P4</f>
        <v>112.42000000000002</v>
      </c>
      <c r="R4" s="35"/>
    </row>
    <row r="5" spans="1:18" x14ac:dyDescent="0.2">
      <c r="A5" s="35"/>
      <c r="B5" s="78">
        <v>2023</v>
      </c>
      <c r="C5" s="79">
        <v>1</v>
      </c>
      <c r="D5" s="79" t="s">
        <v>29</v>
      </c>
      <c r="E5" s="79" t="s">
        <v>39</v>
      </c>
      <c r="F5" s="80">
        <v>94.02</v>
      </c>
      <c r="G5" s="80">
        <v>93.9</v>
      </c>
      <c r="H5" s="71">
        <f t="shared" si="0"/>
        <v>0.11999999999999034</v>
      </c>
      <c r="I5" s="35"/>
      <c r="J5" s="35"/>
      <c r="K5" s="78">
        <v>2023</v>
      </c>
      <c r="L5" s="79">
        <v>8</v>
      </c>
      <c r="M5" s="79" t="s">
        <v>29</v>
      </c>
      <c r="N5" s="79" t="s">
        <v>41</v>
      </c>
      <c r="O5" s="80">
        <v>176.86</v>
      </c>
      <c r="P5" s="80">
        <v>68.42</v>
      </c>
      <c r="Q5" s="71">
        <f t="shared" si="1"/>
        <v>108.44000000000001</v>
      </c>
      <c r="R5" s="35"/>
    </row>
    <row r="6" spans="1:18" x14ac:dyDescent="0.2">
      <c r="A6" s="35"/>
      <c r="B6" s="69">
        <v>2022</v>
      </c>
      <c r="C6" s="43">
        <v>17</v>
      </c>
      <c r="D6" s="43" t="s">
        <v>130</v>
      </c>
      <c r="E6" s="43" t="s">
        <v>33</v>
      </c>
      <c r="F6" s="70">
        <v>113.96</v>
      </c>
      <c r="G6" s="70">
        <v>113.78</v>
      </c>
      <c r="H6" s="71">
        <f t="shared" si="0"/>
        <v>0.17999999999999261</v>
      </c>
      <c r="I6" s="35"/>
      <c r="J6" s="35"/>
      <c r="K6" s="99">
        <v>2021</v>
      </c>
      <c r="L6" s="43">
        <v>16</v>
      </c>
      <c r="M6" s="45" t="s">
        <v>142</v>
      </c>
      <c r="N6" s="45" t="s">
        <v>31</v>
      </c>
      <c r="O6" s="103">
        <v>205.1</v>
      </c>
      <c r="P6" s="103">
        <v>113.88</v>
      </c>
      <c r="Q6" s="71">
        <f t="shared" si="1"/>
        <v>91.22</v>
      </c>
      <c r="R6" s="35"/>
    </row>
    <row r="7" spans="1:18" x14ac:dyDescent="0.2">
      <c r="A7" s="35"/>
      <c r="B7" s="99">
        <v>2021</v>
      </c>
      <c r="C7" s="43">
        <v>4</v>
      </c>
      <c r="D7" s="45" t="s">
        <v>25</v>
      </c>
      <c r="E7" s="45" t="s">
        <v>142</v>
      </c>
      <c r="F7" s="103">
        <v>106.04</v>
      </c>
      <c r="G7" s="103">
        <v>105.72</v>
      </c>
      <c r="H7" s="71">
        <f t="shared" si="0"/>
        <v>0.32000000000000739</v>
      </c>
      <c r="I7" s="35"/>
      <c r="J7" s="35"/>
      <c r="K7" s="78">
        <v>2023</v>
      </c>
      <c r="L7" s="79">
        <v>15</v>
      </c>
      <c r="M7" s="79" t="s">
        <v>25</v>
      </c>
      <c r="N7" s="79" t="s">
        <v>45</v>
      </c>
      <c r="O7" s="80">
        <v>161.52000000000001</v>
      </c>
      <c r="P7" s="80">
        <v>70.760000000000005</v>
      </c>
      <c r="Q7" s="71">
        <f t="shared" si="1"/>
        <v>90.76</v>
      </c>
      <c r="R7" s="35"/>
    </row>
    <row r="8" spans="1:18" x14ac:dyDescent="0.2">
      <c r="A8" s="35"/>
      <c r="B8" s="99">
        <v>2021</v>
      </c>
      <c r="C8" s="43">
        <v>8</v>
      </c>
      <c r="D8" s="45" t="s">
        <v>25</v>
      </c>
      <c r="E8" s="45" t="s">
        <v>83</v>
      </c>
      <c r="F8" s="103">
        <v>94.9</v>
      </c>
      <c r="G8" s="103">
        <v>94.48</v>
      </c>
      <c r="H8" s="71">
        <f t="shared" si="0"/>
        <v>0.42000000000000171</v>
      </c>
      <c r="I8" s="35"/>
      <c r="J8" s="35"/>
      <c r="K8" s="99">
        <v>2021</v>
      </c>
      <c r="L8" s="43">
        <v>5</v>
      </c>
      <c r="M8" s="45" t="s">
        <v>83</v>
      </c>
      <c r="N8" s="45" t="s">
        <v>27</v>
      </c>
      <c r="O8" s="103">
        <v>145.08000000000001</v>
      </c>
      <c r="P8" s="103">
        <v>58.28</v>
      </c>
      <c r="Q8" s="71">
        <f t="shared" si="1"/>
        <v>86.800000000000011</v>
      </c>
      <c r="R8" s="35"/>
    </row>
    <row r="9" spans="1:18" x14ac:dyDescent="0.2">
      <c r="A9" s="35"/>
      <c r="B9" s="78">
        <v>2023</v>
      </c>
      <c r="C9" s="79">
        <v>15</v>
      </c>
      <c r="D9" s="79" t="s">
        <v>39</v>
      </c>
      <c r="E9" s="79" t="s">
        <v>37</v>
      </c>
      <c r="F9" s="80">
        <v>116.56</v>
      </c>
      <c r="G9" s="80">
        <v>116.08</v>
      </c>
      <c r="H9" s="71">
        <f t="shared" si="0"/>
        <v>0.48000000000000398</v>
      </c>
      <c r="I9" s="35"/>
      <c r="J9" s="35"/>
      <c r="K9" s="69">
        <v>2022</v>
      </c>
      <c r="L9" s="43">
        <v>8</v>
      </c>
      <c r="M9" s="43" t="s">
        <v>116</v>
      </c>
      <c r="N9" s="43" t="s">
        <v>25</v>
      </c>
      <c r="O9" s="70">
        <v>159.1</v>
      </c>
      <c r="P9" s="70">
        <v>74.62</v>
      </c>
      <c r="Q9" s="71">
        <f t="shared" si="1"/>
        <v>84.47999999999999</v>
      </c>
      <c r="R9" s="35"/>
    </row>
    <row r="10" spans="1:18" x14ac:dyDescent="0.2">
      <c r="A10" s="35"/>
      <c r="B10" s="69">
        <v>2022</v>
      </c>
      <c r="C10" s="43">
        <v>4</v>
      </c>
      <c r="D10" s="43" t="s">
        <v>31</v>
      </c>
      <c r="E10" s="43" t="s">
        <v>33</v>
      </c>
      <c r="F10" s="70">
        <v>124.68</v>
      </c>
      <c r="G10" s="70">
        <v>123.98</v>
      </c>
      <c r="H10" s="71">
        <f t="shared" si="0"/>
        <v>0.70000000000000284</v>
      </c>
      <c r="I10" s="35"/>
      <c r="J10" s="35"/>
      <c r="K10" s="78">
        <v>2023</v>
      </c>
      <c r="L10" s="79">
        <v>7</v>
      </c>
      <c r="M10" s="79" t="s">
        <v>27</v>
      </c>
      <c r="N10" s="79" t="s">
        <v>37</v>
      </c>
      <c r="O10" s="80">
        <v>147.69999999999999</v>
      </c>
      <c r="P10" s="80">
        <v>66.16</v>
      </c>
      <c r="Q10" s="71">
        <f t="shared" si="1"/>
        <v>81.539999999999992</v>
      </c>
      <c r="R10" s="35"/>
    </row>
    <row r="11" spans="1:18" x14ac:dyDescent="0.2">
      <c r="A11" s="35"/>
      <c r="B11" s="78">
        <v>2023</v>
      </c>
      <c r="C11" s="79">
        <v>13</v>
      </c>
      <c r="D11" s="79" t="s">
        <v>23</v>
      </c>
      <c r="E11" s="79" t="s">
        <v>37</v>
      </c>
      <c r="F11" s="80">
        <v>122.24</v>
      </c>
      <c r="G11" s="80">
        <v>121.52</v>
      </c>
      <c r="H11" s="71">
        <f t="shared" si="0"/>
        <v>0.71999999999999886</v>
      </c>
      <c r="I11" s="35"/>
      <c r="J11" s="35"/>
      <c r="K11" s="69">
        <v>2022</v>
      </c>
      <c r="L11" s="43">
        <v>14</v>
      </c>
      <c r="M11" s="43" t="s">
        <v>116</v>
      </c>
      <c r="N11" s="43" t="s">
        <v>130</v>
      </c>
      <c r="O11" s="70">
        <v>153.4</v>
      </c>
      <c r="P11" s="70">
        <v>77.599999999999994</v>
      </c>
      <c r="Q11" s="71">
        <f t="shared" si="1"/>
        <v>75.800000000000011</v>
      </c>
      <c r="R11" s="35"/>
    </row>
    <row r="12" spans="1:18" x14ac:dyDescent="0.2">
      <c r="A12" s="35"/>
      <c r="B12" s="78">
        <v>2023</v>
      </c>
      <c r="C12" s="79">
        <v>4</v>
      </c>
      <c r="D12" s="79" t="s">
        <v>33</v>
      </c>
      <c r="E12" s="79" t="s">
        <v>35</v>
      </c>
      <c r="F12" s="80">
        <v>115.58</v>
      </c>
      <c r="G12" s="80">
        <v>114.84</v>
      </c>
      <c r="H12" s="71">
        <f t="shared" si="0"/>
        <v>0.73999999999999488</v>
      </c>
      <c r="I12" s="35"/>
      <c r="J12" s="35"/>
      <c r="K12" s="69">
        <v>2022</v>
      </c>
      <c r="L12" s="43">
        <v>9</v>
      </c>
      <c r="M12" s="43" t="s">
        <v>115</v>
      </c>
      <c r="N12" s="43" t="s">
        <v>25</v>
      </c>
      <c r="O12" s="70">
        <v>175.12</v>
      </c>
      <c r="P12" s="70">
        <v>104.4</v>
      </c>
      <c r="Q12" s="71">
        <f t="shared" si="1"/>
        <v>70.72</v>
      </c>
      <c r="R12" s="35"/>
    </row>
    <row r="13" spans="1:18" x14ac:dyDescent="0.2">
      <c r="A13" s="35"/>
      <c r="B13" s="130">
        <v>2021</v>
      </c>
      <c r="C13" s="73">
        <v>15</v>
      </c>
      <c r="D13" s="131" t="s">
        <v>83</v>
      </c>
      <c r="E13" s="131" t="s">
        <v>70</v>
      </c>
      <c r="F13" s="132">
        <v>131.28</v>
      </c>
      <c r="G13" s="132">
        <v>130.24</v>
      </c>
      <c r="H13" s="75">
        <f t="shared" si="0"/>
        <v>1.039999999999992</v>
      </c>
      <c r="I13" s="35"/>
      <c r="J13" s="35"/>
      <c r="K13" s="72">
        <v>2022</v>
      </c>
      <c r="L13" s="73">
        <v>13</v>
      </c>
      <c r="M13" s="73" t="s">
        <v>45</v>
      </c>
      <c r="N13" s="73" t="s">
        <v>130</v>
      </c>
      <c r="O13" s="74">
        <v>148.74</v>
      </c>
      <c r="P13" s="74">
        <v>78.64</v>
      </c>
      <c r="Q13" s="75">
        <f t="shared" si="1"/>
        <v>70.100000000000009</v>
      </c>
      <c r="R13" s="35"/>
    </row>
    <row r="14" spans="1:18" x14ac:dyDescent="0.2">
      <c r="B14" s="76"/>
      <c r="C14" s="76"/>
      <c r="D14" s="76"/>
      <c r="E14" s="76"/>
      <c r="F14" s="77"/>
      <c r="G14" s="77"/>
      <c r="H14" s="77">
        <v>2</v>
      </c>
      <c r="I14" s="35"/>
      <c r="J14" s="35"/>
      <c r="K14" s="35"/>
      <c r="L14" s="35"/>
      <c r="M14" s="35"/>
      <c r="N14" s="35"/>
      <c r="O14" s="35"/>
      <c r="P14" s="35"/>
      <c r="Q14" s="35">
        <v>13</v>
      </c>
      <c r="R14" s="35"/>
    </row>
    <row r="15" spans="1:18" x14ac:dyDescent="0.2">
      <c r="B15" s="60"/>
      <c r="D15" s="60"/>
      <c r="E15" s="60"/>
      <c r="F15" s="120"/>
      <c r="G15" s="120"/>
      <c r="H15" s="8"/>
      <c r="K15" s="35"/>
      <c r="L15" s="35"/>
      <c r="M15" s="35"/>
      <c r="N15" s="35"/>
      <c r="O15" s="35"/>
      <c r="P15" s="35"/>
      <c r="Q15" s="35"/>
      <c r="R15" s="35"/>
    </row>
    <row r="16" spans="1:18" x14ac:dyDescent="0.2">
      <c r="B16">
        <v>2023</v>
      </c>
      <c r="C16">
        <v>8</v>
      </c>
      <c r="D16" t="s">
        <v>35</v>
      </c>
      <c r="E16" t="s">
        <v>27</v>
      </c>
      <c r="F16" s="8">
        <v>113.18</v>
      </c>
      <c r="G16" s="8">
        <v>111.88</v>
      </c>
      <c r="H16" s="8">
        <f t="shared" ref="H16:H79" si="2">F16-G16</f>
        <v>1.3000000000000114</v>
      </c>
    </row>
    <row r="17" spans="2:8" x14ac:dyDescent="0.2">
      <c r="B17">
        <v>2023</v>
      </c>
      <c r="C17">
        <v>10</v>
      </c>
      <c r="D17" t="s">
        <v>39</v>
      </c>
      <c r="E17" t="s">
        <v>43</v>
      </c>
      <c r="F17" s="8">
        <v>126.26</v>
      </c>
      <c r="G17" s="8">
        <v>124.84</v>
      </c>
      <c r="H17" s="8">
        <f t="shared" si="2"/>
        <v>1.4200000000000017</v>
      </c>
    </row>
    <row r="18" spans="2:8" x14ac:dyDescent="0.2">
      <c r="B18">
        <v>2023</v>
      </c>
      <c r="C18">
        <v>9</v>
      </c>
      <c r="D18" t="s">
        <v>35</v>
      </c>
      <c r="E18" t="s">
        <v>25</v>
      </c>
      <c r="F18" s="8">
        <v>106.2</v>
      </c>
      <c r="G18" s="8">
        <v>104.68</v>
      </c>
      <c r="H18" s="8">
        <f t="shared" si="2"/>
        <v>1.519999999999996</v>
      </c>
    </row>
    <row r="19" spans="2:8" x14ac:dyDescent="0.2">
      <c r="B19" s="60">
        <v>2021</v>
      </c>
      <c r="C19">
        <v>4</v>
      </c>
      <c r="D19" s="60" t="s">
        <v>71</v>
      </c>
      <c r="E19" s="60" t="s">
        <v>127</v>
      </c>
      <c r="F19" s="120">
        <v>127.92</v>
      </c>
      <c r="G19" s="120">
        <v>126.08</v>
      </c>
      <c r="H19" s="8">
        <f t="shared" si="2"/>
        <v>1.8400000000000034</v>
      </c>
    </row>
    <row r="20" spans="2:8" x14ac:dyDescent="0.2">
      <c r="B20" s="60">
        <v>2021</v>
      </c>
      <c r="C20">
        <v>13</v>
      </c>
      <c r="D20" s="60" t="s">
        <v>27</v>
      </c>
      <c r="E20" s="60" t="s">
        <v>25</v>
      </c>
      <c r="F20" s="120">
        <v>88.76</v>
      </c>
      <c r="G20" s="120">
        <v>86.92</v>
      </c>
      <c r="H20" s="8">
        <f t="shared" si="2"/>
        <v>1.8400000000000034</v>
      </c>
    </row>
    <row r="21" spans="2:8" x14ac:dyDescent="0.2">
      <c r="B21">
        <v>2023</v>
      </c>
      <c r="C21">
        <v>2</v>
      </c>
      <c r="D21" t="s">
        <v>23</v>
      </c>
      <c r="E21" t="s">
        <v>37</v>
      </c>
      <c r="F21" s="8">
        <v>94.76</v>
      </c>
      <c r="G21" s="8">
        <v>92.9</v>
      </c>
      <c r="H21" s="8">
        <f t="shared" si="2"/>
        <v>1.8599999999999994</v>
      </c>
    </row>
    <row r="22" spans="2:8" x14ac:dyDescent="0.2">
      <c r="B22">
        <v>2023</v>
      </c>
      <c r="C22">
        <v>14</v>
      </c>
      <c r="D22" t="s">
        <v>23</v>
      </c>
      <c r="E22" t="s">
        <v>35</v>
      </c>
      <c r="F22" s="8">
        <v>124.22</v>
      </c>
      <c r="G22" s="8">
        <v>122.24</v>
      </c>
      <c r="H22" s="8">
        <f t="shared" si="2"/>
        <v>1.980000000000004</v>
      </c>
    </row>
    <row r="23" spans="2:8" x14ac:dyDescent="0.2">
      <c r="B23">
        <v>2022</v>
      </c>
      <c r="C23">
        <v>11</v>
      </c>
      <c r="D23" t="s">
        <v>116</v>
      </c>
      <c r="E23" t="s">
        <v>78</v>
      </c>
      <c r="F23" s="8">
        <v>129.1</v>
      </c>
      <c r="G23" s="8">
        <v>126.9</v>
      </c>
      <c r="H23" s="8">
        <f t="shared" si="2"/>
        <v>2.1999999999999886</v>
      </c>
    </row>
    <row r="24" spans="2:8" x14ac:dyDescent="0.2">
      <c r="B24">
        <v>2023</v>
      </c>
      <c r="C24">
        <v>7</v>
      </c>
      <c r="D24" t="s">
        <v>25</v>
      </c>
      <c r="E24" t="s">
        <v>43</v>
      </c>
      <c r="F24" s="8">
        <v>111.76</v>
      </c>
      <c r="G24" s="8">
        <v>109.32</v>
      </c>
      <c r="H24" s="8">
        <f t="shared" si="2"/>
        <v>2.4400000000000119</v>
      </c>
    </row>
    <row r="25" spans="2:8" x14ac:dyDescent="0.2">
      <c r="B25">
        <v>2022</v>
      </c>
      <c r="C25">
        <v>12</v>
      </c>
      <c r="D25" t="s">
        <v>23</v>
      </c>
      <c r="E25" t="s">
        <v>92</v>
      </c>
      <c r="F25" s="8">
        <v>116</v>
      </c>
      <c r="G25" s="8">
        <v>113.46</v>
      </c>
      <c r="H25" s="8">
        <f t="shared" si="2"/>
        <v>2.5400000000000063</v>
      </c>
    </row>
    <row r="26" spans="2:8" x14ac:dyDescent="0.2">
      <c r="B26" s="60">
        <v>2021</v>
      </c>
      <c r="C26">
        <v>6</v>
      </c>
      <c r="D26" s="60" t="s">
        <v>78</v>
      </c>
      <c r="E26" s="60" t="s">
        <v>39</v>
      </c>
      <c r="F26" s="120">
        <v>148.94</v>
      </c>
      <c r="G26" s="120">
        <v>146.38</v>
      </c>
      <c r="H26" s="8">
        <f t="shared" si="2"/>
        <v>2.5600000000000023</v>
      </c>
    </row>
    <row r="27" spans="2:8" x14ac:dyDescent="0.2">
      <c r="B27">
        <v>2023</v>
      </c>
      <c r="C27">
        <v>14</v>
      </c>
      <c r="D27" t="s">
        <v>43</v>
      </c>
      <c r="E27" t="s">
        <v>29</v>
      </c>
      <c r="F27" s="8">
        <v>100.44</v>
      </c>
      <c r="G27" s="8">
        <v>97.74</v>
      </c>
      <c r="H27" s="8">
        <f t="shared" si="2"/>
        <v>2.7000000000000028</v>
      </c>
    </row>
    <row r="28" spans="2:8" x14ac:dyDescent="0.2">
      <c r="B28">
        <v>2022</v>
      </c>
      <c r="C28">
        <v>15</v>
      </c>
      <c r="D28" t="s">
        <v>71</v>
      </c>
      <c r="E28" t="s">
        <v>78</v>
      </c>
      <c r="F28" s="8">
        <v>116.6</v>
      </c>
      <c r="G28" s="8">
        <v>113.82</v>
      </c>
      <c r="H28" s="8">
        <f t="shared" si="2"/>
        <v>2.7800000000000011</v>
      </c>
    </row>
    <row r="29" spans="2:8" x14ac:dyDescent="0.2">
      <c r="B29">
        <v>2023</v>
      </c>
      <c r="C29">
        <v>12</v>
      </c>
      <c r="D29" t="s">
        <v>39</v>
      </c>
      <c r="E29" t="s">
        <v>29</v>
      </c>
      <c r="F29" s="8">
        <v>131.82</v>
      </c>
      <c r="G29" s="8">
        <v>129.04</v>
      </c>
      <c r="H29" s="8">
        <f t="shared" si="2"/>
        <v>2.7800000000000011</v>
      </c>
    </row>
    <row r="30" spans="2:8" x14ac:dyDescent="0.2">
      <c r="B30" s="60">
        <v>2021</v>
      </c>
      <c r="C30">
        <v>6</v>
      </c>
      <c r="D30" s="60" t="s">
        <v>127</v>
      </c>
      <c r="E30" s="60" t="s">
        <v>83</v>
      </c>
      <c r="F30" s="120">
        <v>115</v>
      </c>
      <c r="G30" s="120">
        <v>112</v>
      </c>
      <c r="H30" s="8">
        <f t="shared" si="2"/>
        <v>3</v>
      </c>
    </row>
    <row r="31" spans="2:8" x14ac:dyDescent="0.2">
      <c r="B31">
        <v>2023</v>
      </c>
      <c r="C31">
        <v>14</v>
      </c>
      <c r="D31" t="s">
        <v>37</v>
      </c>
      <c r="E31" t="s">
        <v>33</v>
      </c>
      <c r="F31" s="8">
        <v>104.52</v>
      </c>
      <c r="G31" s="8">
        <v>101.5</v>
      </c>
      <c r="H31" s="8">
        <f t="shared" si="2"/>
        <v>3.019999999999996</v>
      </c>
    </row>
    <row r="32" spans="2:8" x14ac:dyDescent="0.2">
      <c r="B32" s="60">
        <v>2021</v>
      </c>
      <c r="C32">
        <v>5</v>
      </c>
      <c r="D32" s="60" t="s">
        <v>78</v>
      </c>
      <c r="E32" s="60" t="s">
        <v>31</v>
      </c>
      <c r="F32" s="120">
        <v>145.5</v>
      </c>
      <c r="G32" s="120">
        <v>142.46</v>
      </c>
      <c r="H32" s="8">
        <f t="shared" si="2"/>
        <v>3.039999999999992</v>
      </c>
    </row>
    <row r="33" spans="2:8" x14ac:dyDescent="0.2">
      <c r="B33">
        <v>2023</v>
      </c>
      <c r="C33">
        <v>5</v>
      </c>
      <c r="D33" t="s">
        <v>37</v>
      </c>
      <c r="E33" t="s">
        <v>45</v>
      </c>
      <c r="F33" s="8">
        <v>136.04</v>
      </c>
      <c r="G33" s="8">
        <v>132.84</v>
      </c>
      <c r="H33" s="8">
        <f t="shared" si="2"/>
        <v>3.1999999999999886</v>
      </c>
    </row>
    <row r="34" spans="2:8" x14ac:dyDescent="0.2">
      <c r="B34">
        <v>2022</v>
      </c>
      <c r="C34">
        <v>1</v>
      </c>
      <c r="D34" t="s">
        <v>78</v>
      </c>
      <c r="E34" t="s">
        <v>31</v>
      </c>
      <c r="F34" s="8">
        <v>114.16</v>
      </c>
      <c r="G34" s="8">
        <v>110.92</v>
      </c>
      <c r="H34" s="8">
        <f t="shared" si="2"/>
        <v>3.2399999999999949</v>
      </c>
    </row>
    <row r="35" spans="2:8" x14ac:dyDescent="0.2">
      <c r="B35">
        <v>2022</v>
      </c>
      <c r="C35">
        <v>12</v>
      </c>
      <c r="D35" t="s">
        <v>130</v>
      </c>
      <c r="E35" t="s">
        <v>33</v>
      </c>
      <c r="F35" s="8">
        <v>116.58</v>
      </c>
      <c r="G35" s="8">
        <v>113.3</v>
      </c>
      <c r="H35" s="8">
        <f t="shared" si="2"/>
        <v>3.2800000000000011</v>
      </c>
    </row>
    <row r="36" spans="2:8" x14ac:dyDescent="0.2">
      <c r="B36">
        <v>2023</v>
      </c>
      <c r="C36">
        <v>6</v>
      </c>
      <c r="D36" t="s">
        <v>23</v>
      </c>
      <c r="E36" t="s">
        <v>43</v>
      </c>
      <c r="F36" s="8">
        <v>123.36</v>
      </c>
      <c r="G36" s="8">
        <v>119.94</v>
      </c>
      <c r="H36" s="8">
        <f t="shared" si="2"/>
        <v>3.4200000000000017</v>
      </c>
    </row>
    <row r="37" spans="2:8" x14ac:dyDescent="0.2">
      <c r="B37">
        <v>2022</v>
      </c>
      <c r="C37">
        <v>14</v>
      </c>
      <c r="D37" t="s">
        <v>27</v>
      </c>
      <c r="E37" t="s">
        <v>45</v>
      </c>
      <c r="F37" s="8">
        <v>118.22</v>
      </c>
      <c r="G37" s="8">
        <v>114.68</v>
      </c>
      <c r="H37" s="8">
        <f t="shared" si="2"/>
        <v>3.539999999999992</v>
      </c>
    </row>
    <row r="38" spans="2:8" x14ac:dyDescent="0.2">
      <c r="B38">
        <v>2022</v>
      </c>
      <c r="C38">
        <v>13</v>
      </c>
      <c r="D38" t="s">
        <v>31</v>
      </c>
      <c r="E38" t="s">
        <v>92</v>
      </c>
      <c r="F38" s="8">
        <v>112.58</v>
      </c>
      <c r="G38" s="8">
        <v>109.02</v>
      </c>
      <c r="H38" s="8">
        <f t="shared" si="2"/>
        <v>3.5600000000000023</v>
      </c>
    </row>
    <row r="39" spans="2:8" x14ac:dyDescent="0.2">
      <c r="B39">
        <v>2022</v>
      </c>
      <c r="C39">
        <v>10</v>
      </c>
      <c r="D39" t="s">
        <v>78</v>
      </c>
      <c r="E39" t="s">
        <v>23</v>
      </c>
      <c r="F39" s="8">
        <v>100.14</v>
      </c>
      <c r="G39" s="8">
        <v>96.54</v>
      </c>
      <c r="H39" s="8">
        <f t="shared" si="2"/>
        <v>3.5999999999999943</v>
      </c>
    </row>
    <row r="40" spans="2:8" x14ac:dyDescent="0.2">
      <c r="B40">
        <v>2022</v>
      </c>
      <c r="C40">
        <v>2</v>
      </c>
      <c r="D40" t="s">
        <v>23</v>
      </c>
      <c r="E40" t="s">
        <v>25</v>
      </c>
      <c r="F40" s="8">
        <v>112.1</v>
      </c>
      <c r="G40" s="8">
        <v>108.38</v>
      </c>
      <c r="H40" s="8">
        <f t="shared" si="2"/>
        <v>3.7199999999999989</v>
      </c>
    </row>
    <row r="41" spans="2:8" x14ac:dyDescent="0.2">
      <c r="B41">
        <v>2023</v>
      </c>
      <c r="C41">
        <v>2</v>
      </c>
      <c r="D41" t="s">
        <v>25</v>
      </c>
      <c r="E41" t="s">
        <v>33</v>
      </c>
      <c r="F41" s="8">
        <v>146.47999999999999</v>
      </c>
      <c r="G41" s="8">
        <v>142.56</v>
      </c>
      <c r="H41" s="8">
        <f t="shared" si="2"/>
        <v>3.9199999999999875</v>
      </c>
    </row>
    <row r="42" spans="2:8" x14ac:dyDescent="0.2">
      <c r="B42">
        <v>2022</v>
      </c>
      <c r="C42">
        <v>3</v>
      </c>
      <c r="D42" t="s">
        <v>27</v>
      </c>
      <c r="E42" t="s">
        <v>45</v>
      </c>
      <c r="F42" s="8">
        <v>108.56</v>
      </c>
      <c r="G42" s="8">
        <v>104.4</v>
      </c>
      <c r="H42" s="8">
        <f t="shared" si="2"/>
        <v>4.1599999999999966</v>
      </c>
    </row>
    <row r="43" spans="2:8" x14ac:dyDescent="0.2">
      <c r="B43">
        <v>2023</v>
      </c>
      <c r="C43">
        <v>5</v>
      </c>
      <c r="D43" t="s">
        <v>29</v>
      </c>
      <c r="E43" t="s">
        <v>25</v>
      </c>
      <c r="F43" s="8">
        <v>120.84</v>
      </c>
      <c r="G43" s="8">
        <v>116.52</v>
      </c>
      <c r="H43" s="8">
        <f t="shared" si="2"/>
        <v>4.3200000000000074</v>
      </c>
    </row>
    <row r="44" spans="2:8" x14ac:dyDescent="0.2">
      <c r="B44">
        <v>2022</v>
      </c>
      <c r="C44">
        <v>2</v>
      </c>
      <c r="D44" t="s">
        <v>115</v>
      </c>
      <c r="E44" t="s">
        <v>78</v>
      </c>
      <c r="F44" s="8">
        <v>137.22</v>
      </c>
      <c r="G44" s="8">
        <v>132.86000000000001</v>
      </c>
      <c r="H44" s="8">
        <f t="shared" si="2"/>
        <v>4.3599999999999852</v>
      </c>
    </row>
    <row r="45" spans="2:8" x14ac:dyDescent="0.2">
      <c r="B45" s="60">
        <v>2021</v>
      </c>
      <c r="C45">
        <v>9</v>
      </c>
      <c r="D45" s="60" t="s">
        <v>39</v>
      </c>
      <c r="E45" s="60" t="s">
        <v>68</v>
      </c>
      <c r="F45" s="120">
        <v>102.44</v>
      </c>
      <c r="G45" s="120">
        <v>97.86</v>
      </c>
      <c r="H45" s="8">
        <f t="shared" si="2"/>
        <v>4.5799999999999983</v>
      </c>
    </row>
    <row r="46" spans="2:8" x14ac:dyDescent="0.2">
      <c r="B46" s="60">
        <v>2021</v>
      </c>
      <c r="C46">
        <v>9</v>
      </c>
      <c r="D46" s="60" t="s">
        <v>31</v>
      </c>
      <c r="E46" s="60" t="s">
        <v>142</v>
      </c>
      <c r="F46" s="120">
        <v>87.88</v>
      </c>
      <c r="G46" s="120">
        <v>83.18</v>
      </c>
      <c r="H46" s="8">
        <f t="shared" si="2"/>
        <v>4.6999999999999886</v>
      </c>
    </row>
    <row r="47" spans="2:8" x14ac:dyDescent="0.2">
      <c r="B47" s="60">
        <v>2021</v>
      </c>
      <c r="C47">
        <v>17</v>
      </c>
      <c r="D47" s="60" t="s">
        <v>31</v>
      </c>
      <c r="E47" s="60" t="s">
        <v>127</v>
      </c>
      <c r="F47" s="120">
        <v>124.62</v>
      </c>
      <c r="G47" s="120">
        <v>119.78</v>
      </c>
      <c r="H47" s="8">
        <f t="shared" si="2"/>
        <v>4.8400000000000034</v>
      </c>
    </row>
    <row r="48" spans="2:8" x14ac:dyDescent="0.2">
      <c r="B48" s="60">
        <v>2021</v>
      </c>
      <c r="C48">
        <v>2</v>
      </c>
      <c r="D48" s="60" t="s">
        <v>25</v>
      </c>
      <c r="E48" s="60" t="s">
        <v>27</v>
      </c>
      <c r="F48" s="120">
        <v>104.94</v>
      </c>
      <c r="G48" s="120">
        <v>99.98</v>
      </c>
      <c r="H48" s="8">
        <f t="shared" si="2"/>
        <v>4.9599999999999937</v>
      </c>
    </row>
    <row r="49" spans="2:8" x14ac:dyDescent="0.2">
      <c r="B49" s="60">
        <v>2021</v>
      </c>
      <c r="C49">
        <v>8</v>
      </c>
      <c r="D49" s="60" t="s">
        <v>27</v>
      </c>
      <c r="E49" s="60" t="s">
        <v>78</v>
      </c>
      <c r="F49" s="120">
        <v>94.06</v>
      </c>
      <c r="G49" s="120">
        <v>88.6</v>
      </c>
      <c r="H49" s="8">
        <f t="shared" si="2"/>
        <v>5.460000000000008</v>
      </c>
    </row>
    <row r="50" spans="2:8" x14ac:dyDescent="0.2">
      <c r="B50">
        <v>2023</v>
      </c>
      <c r="C50">
        <v>1</v>
      </c>
      <c r="D50" t="s">
        <v>31</v>
      </c>
      <c r="E50" t="s">
        <v>37</v>
      </c>
      <c r="F50" s="8">
        <v>95.84</v>
      </c>
      <c r="G50" s="8">
        <v>90.24</v>
      </c>
      <c r="H50" s="8">
        <f t="shared" si="2"/>
        <v>5.6000000000000085</v>
      </c>
    </row>
    <row r="51" spans="2:8" x14ac:dyDescent="0.2">
      <c r="B51">
        <v>2023</v>
      </c>
      <c r="C51">
        <v>1</v>
      </c>
      <c r="D51" t="s">
        <v>27</v>
      </c>
      <c r="E51" t="s">
        <v>33</v>
      </c>
      <c r="F51" s="8">
        <v>132.06</v>
      </c>
      <c r="G51" s="8">
        <v>126.24</v>
      </c>
      <c r="H51" s="8">
        <f t="shared" si="2"/>
        <v>5.8200000000000074</v>
      </c>
    </row>
    <row r="52" spans="2:8" x14ac:dyDescent="0.2">
      <c r="B52" s="60">
        <v>2021</v>
      </c>
      <c r="C52">
        <v>5</v>
      </c>
      <c r="D52" s="60" t="s">
        <v>142</v>
      </c>
      <c r="E52" s="60" t="s">
        <v>71</v>
      </c>
      <c r="F52" s="120">
        <v>132.66</v>
      </c>
      <c r="G52" s="120">
        <v>126.78</v>
      </c>
      <c r="H52" s="8">
        <f t="shared" si="2"/>
        <v>5.8799999999999955</v>
      </c>
    </row>
    <row r="53" spans="2:8" x14ac:dyDescent="0.2">
      <c r="B53" s="60">
        <v>2021</v>
      </c>
      <c r="C53">
        <v>5</v>
      </c>
      <c r="D53" s="60" t="s">
        <v>33</v>
      </c>
      <c r="E53" s="60" t="s">
        <v>70</v>
      </c>
      <c r="F53" s="120">
        <v>117.08</v>
      </c>
      <c r="G53" s="120">
        <v>111.12</v>
      </c>
      <c r="H53" s="8">
        <f t="shared" si="2"/>
        <v>5.9599999999999937</v>
      </c>
    </row>
    <row r="54" spans="2:8" x14ac:dyDescent="0.2">
      <c r="B54" s="60">
        <v>2021</v>
      </c>
      <c r="C54">
        <v>15</v>
      </c>
      <c r="D54" s="60" t="s">
        <v>68</v>
      </c>
      <c r="E54" s="60" t="s">
        <v>27</v>
      </c>
      <c r="F54" s="120">
        <v>96.3</v>
      </c>
      <c r="G54" s="120">
        <v>89.84</v>
      </c>
      <c r="H54" s="8">
        <f t="shared" si="2"/>
        <v>6.4599999999999937</v>
      </c>
    </row>
    <row r="55" spans="2:8" x14ac:dyDescent="0.2">
      <c r="B55">
        <v>2022</v>
      </c>
      <c r="C55">
        <v>9</v>
      </c>
      <c r="D55" t="s">
        <v>45</v>
      </c>
      <c r="E55" t="s">
        <v>78</v>
      </c>
      <c r="F55" s="8">
        <v>88.54</v>
      </c>
      <c r="G55" s="8">
        <v>82</v>
      </c>
      <c r="H55" s="8">
        <f t="shared" si="2"/>
        <v>6.5400000000000063</v>
      </c>
    </row>
    <row r="56" spans="2:8" x14ac:dyDescent="0.2">
      <c r="B56" s="60">
        <v>2021</v>
      </c>
      <c r="C56">
        <v>11</v>
      </c>
      <c r="D56" s="60" t="s">
        <v>78</v>
      </c>
      <c r="E56" s="60" t="s">
        <v>25</v>
      </c>
      <c r="F56" s="120">
        <v>141.04</v>
      </c>
      <c r="G56" s="120">
        <v>134.18</v>
      </c>
      <c r="H56" s="8">
        <f t="shared" si="2"/>
        <v>6.8599999999999852</v>
      </c>
    </row>
    <row r="57" spans="2:8" x14ac:dyDescent="0.2">
      <c r="B57" s="60">
        <v>2021</v>
      </c>
      <c r="C57">
        <v>8</v>
      </c>
      <c r="D57" s="60" t="s">
        <v>33</v>
      </c>
      <c r="E57" s="60" t="s">
        <v>142</v>
      </c>
      <c r="F57" s="120">
        <v>111.48</v>
      </c>
      <c r="G57" s="120">
        <v>104.36</v>
      </c>
      <c r="H57" s="8">
        <f t="shared" si="2"/>
        <v>7.1200000000000045</v>
      </c>
    </row>
    <row r="58" spans="2:8" x14ac:dyDescent="0.2">
      <c r="B58">
        <v>2023</v>
      </c>
      <c r="C58">
        <v>4</v>
      </c>
      <c r="D58" t="s">
        <v>23</v>
      </c>
      <c r="E58" t="s">
        <v>41</v>
      </c>
      <c r="F58" s="8">
        <v>133.1</v>
      </c>
      <c r="G58" s="8">
        <v>125.7</v>
      </c>
      <c r="H58" s="8">
        <f t="shared" si="2"/>
        <v>7.3999999999999915</v>
      </c>
    </row>
    <row r="59" spans="2:8" x14ac:dyDescent="0.2">
      <c r="B59">
        <v>2022</v>
      </c>
      <c r="C59">
        <v>9</v>
      </c>
      <c r="D59" t="s">
        <v>23</v>
      </c>
      <c r="E59" t="s">
        <v>27</v>
      </c>
      <c r="F59" s="8">
        <v>83.84</v>
      </c>
      <c r="G59" s="8">
        <v>76.400000000000006</v>
      </c>
      <c r="H59" s="8">
        <f t="shared" si="2"/>
        <v>7.4399999999999977</v>
      </c>
    </row>
    <row r="60" spans="2:8" x14ac:dyDescent="0.2">
      <c r="B60">
        <v>2022</v>
      </c>
      <c r="C60">
        <v>2</v>
      </c>
      <c r="D60" t="s">
        <v>33</v>
      </c>
      <c r="E60" t="s">
        <v>27</v>
      </c>
      <c r="F60" s="8">
        <v>108.86</v>
      </c>
      <c r="G60" s="8">
        <v>101.18</v>
      </c>
      <c r="H60" s="8">
        <f t="shared" si="2"/>
        <v>7.6799999999999926</v>
      </c>
    </row>
    <row r="61" spans="2:8" x14ac:dyDescent="0.2">
      <c r="B61">
        <v>2023</v>
      </c>
      <c r="C61">
        <v>7</v>
      </c>
      <c r="D61" t="s">
        <v>23</v>
      </c>
      <c r="E61" t="s">
        <v>33</v>
      </c>
      <c r="F61" s="8">
        <v>113.9</v>
      </c>
      <c r="G61" s="8">
        <v>106.14</v>
      </c>
      <c r="H61" s="8">
        <f t="shared" si="2"/>
        <v>7.7600000000000051</v>
      </c>
    </row>
    <row r="62" spans="2:8" x14ac:dyDescent="0.2">
      <c r="B62">
        <v>2022</v>
      </c>
      <c r="C62">
        <v>6</v>
      </c>
      <c r="D62" t="s">
        <v>45</v>
      </c>
      <c r="E62" t="s">
        <v>92</v>
      </c>
      <c r="F62" s="8">
        <v>81.540000000000006</v>
      </c>
      <c r="G62" s="8">
        <v>73.5</v>
      </c>
      <c r="H62" s="8">
        <f t="shared" si="2"/>
        <v>8.0400000000000063</v>
      </c>
    </row>
    <row r="63" spans="2:8" x14ac:dyDescent="0.2">
      <c r="B63">
        <v>2022</v>
      </c>
      <c r="C63">
        <v>13</v>
      </c>
      <c r="D63" t="s">
        <v>27</v>
      </c>
      <c r="E63" t="s">
        <v>33</v>
      </c>
      <c r="F63" s="8">
        <v>114.04</v>
      </c>
      <c r="G63" s="8">
        <v>105.84</v>
      </c>
      <c r="H63" s="8">
        <f t="shared" si="2"/>
        <v>8.2000000000000028</v>
      </c>
    </row>
    <row r="64" spans="2:8" x14ac:dyDescent="0.2">
      <c r="B64">
        <v>2023</v>
      </c>
      <c r="C64">
        <v>6</v>
      </c>
      <c r="D64" t="s">
        <v>31</v>
      </c>
      <c r="E64" t="s">
        <v>33</v>
      </c>
      <c r="F64" s="8">
        <v>114.94</v>
      </c>
      <c r="G64" s="8">
        <v>106.68</v>
      </c>
      <c r="H64" s="8">
        <f t="shared" si="2"/>
        <v>8.2599999999999909</v>
      </c>
    </row>
    <row r="65" spans="2:8" x14ac:dyDescent="0.2">
      <c r="B65" s="60">
        <v>2021</v>
      </c>
      <c r="C65">
        <v>10</v>
      </c>
      <c r="D65" s="60" t="s">
        <v>70</v>
      </c>
      <c r="E65" s="60" t="s">
        <v>127</v>
      </c>
      <c r="F65" s="120">
        <v>124.12</v>
      </c>
      <c r="G65" s="120">
        <v>115.46</v>
      </c>
      <c r="H65" s="8">
        <f t="shared" si="2"/>
        <v>8.6600000000000108</v>
      </c>
    </row>
    <row r="66" spans="2:8" x14ac:dyDescent="0.2">
      <c r="B66">
        <v>2022</v>
      </c>
      <c r="C66">
        <v>6</v>
      </c>
      <c r="D66" t="s">
        <v>23</v>
      </c>
      <c r="E66" t="s">
        <v>115</v>
      </c>
      <c r="F66" s="8">
        <v>89.72</v>
      </c>
      <c r="G66" s="8">
        <v>81</v>
      </c>
      <c r="H66" s="8">
        <f t="shared" si="2"/>
        <v>8.7199999999999989</v>
      </c>
    </row>
    <row r="67" spans="2:8" x14ac:dyDescent="0.2">
      <c r="B67">
        <v>2022</v>
      </c>
      <c r="C67">
        <v>9</v>
      </c>
      <c r="D67" t="s">
        <v>33</v>
      </c>
      <c r="E67" t="s">
        <v>116</v>
      </c>
      <c r="F67" s="8">
        <v>110.94</v>
      </c>
      <c r="G67" s="8">
        <v>102.14</v>
      </c>
      <c r="H67" s="8">
        <f t="shared" si="2"/>
        <v>8.7999999999999972</v>
      </c>
    </row>
    <row r="68" spans="2:8" x14ac:dyDescent="0.2">
      <c r="B68">
        <v>2023</v>
      </c>
      <c r="C68">
        <v>12</v>
      </c>
      <c r="D68" t="s">
        <v>23</v>
      </c>
      <c r="E68" t="s">
        <v>25</v>
      </c>
      <c r="F68" s="8">
        <v>148.36000000000001</v>
      </c>
      <c r="G68" s="8">
        <v>139.5</v>
      </c>
      <c r="H68" s="8">
        <f t="shared" si="2"/>
        <v>8.8600000000000136</v>
      </c>
    </row>
    <row r="69" spans="2:8" x14ac:dyDescent="0.2">
      <c r="B69" s="60">
        <v>2021</v>
      </c>
      <c r="C69">
        <v>2</v>
      </c>
      <c r="D69" s="60" t="s">
        <v>78</v>
      </c>
      <c r="E69" s="60" t="s">
        <v>68</v>
      </c>
      <c r="F69" s="120">
        <v>108.22</v>
      </c>
      <c r="G69" s="120">
        <v>99.26</v>
      </c>
      <c r="H69" s="8">
        <f t="shared" si="2"/>
        <v>8.9599999999999937</v>
      </c>
    </row>
    <row r="70" spans="2:8" x14ac:dyDescent="0.2">
      <c r="B70">
        <v>2022</v>
      </c>
      <c r="C70">
        <v>1</v>
      </c>
      <c r="D70" t="s">
        <v>92</v>
      </c>
      <c r="E70" t="s">
        <v>23</v>
      </c>
      <c r="F70" s="8">
        <v>126.88</v>
      </c>
      <c r="G70" s="8">
        <v>117.8</v>
      </c>
      <c r="H70" s="8">
        <f t="shared" si="2"/>
        <v>9.0799999999999983</v>
      </c>
    </row>
    <row r="71" spans="2:8" x14ac:dyDescent="0.2">
      <c r="B71" s="60">
        <v>2021</v>
      </c>
      <c r="C71">
        <v>11</v>
      </c>
      <c r="D71" s="60" t="s">
        <v>142</v>
      </c>
      <c r="E71" s="60" t="s">
        <v>70</v>
      </c>
      <c r="F71" s="120">
        <v>111.22</v>
      </c>
      <c r="G71" s="120">
        <v>101.48</v>
      </c>
      <c r="H71" s="8">
        <f t="shared" si="2"/>
        <v>9.7399999999999949</v>
      </c>
    </row>
    <row r="72" spans="2:8" x14ac:dyDescent="0.2">
      <c r="B72" s="60">
        <v>2021</v>
      </c>
      <c r="C72">
        <v>3</v>
      </c>
      <c r="D72" s="60" t="s">
        <v>31</v>
      </c>
      <c r="E72" s="60" t="s">
        <v>33</v>
      </c>
      <c r="F72" s="120">
        <v>123.74</v>
      </c>
      <c r="G72" s="120">
        <v>113.92</v>
      </c>
      <c r="H72" s="8">
        <f t="shared" si="2"/>
        <v>9.8199999999999932</v>
      </c>
    </row>
    <row r="73" spans="2:8" x14ac:dyDescent="0.2">
      <c r="B73">
        <v>2023</v>
      </c>
      <c r="C73">
        <v>4</v>
      </c>
      <c r="D73" t="s">
        <v>25</v>
      </c>
      <c r="E73" t="s">
        <v>45</v>
      </c>
      <c r="F73" s="8">
        <v>124.66</v>
      </c>
      <c r="G73" s="8">
        <v>114.78</v>
      </c>
      <c r="H73" s="8">
        <f t="shared" si="2"/>
        <v>9.8799999999999955</v>
      </c>
    </row>
    <row r="74" spans="2:8" x14ac:dyDescent="0.2">
      <c r="B74" s="60">
        <v>2021</v>
      </c>
      <c r="C74">
        <v>1</v>
      </c>
      <c r="D74" s="60" t="s">
        <v>78</v>
      </c>
      <c r="E74" s="60" t="s">
        <v>71</v>
      </c>
      <c r="F74" s="120">
        <v>101.64</v>
      </c>
      <c r="G74" s="120">
        <v>91.62</v>
      </c>
      <c r="H74" s="8">
        <f t="shared" si="2"/>
        <v>10.019999999999996</v>
      </c>
    </row>
    <row r="75" spans="2:8" x14ac:dyDescent="0.2">
      <c r="B75" s="60">
        <v>2021</v>
      </c>
      <c r="C75">
        <v>15</v>
      </c>
      <c r="D75" s="60" t="s">
        <v>127</v>
      </c>
      <c r="E75" s="60" t="s">
        <v>71</v>
      </c>
      <c r="F75" s="120">
        <v>92.44</v>
      </c>
      <c r="G75" s="120">
        <v>82.36</v>
      </c>
      <c r="H75" s="8">
        <f t="shared" si="2"/>
        <v>10.079999999999998</v>
      </c>
    </row>
    <row r="76" spans="2:8" x14ac:dyDescent="0.2">
      <c r="B76">
        <v>2022</v>
      </c>
      <c r="C76">
        <v>11</v>
      </c>
      <c r="D76" t="s">
        <v>25</v>
      </c>
      <c r="E76" t="s">
        <v>130</v>
      </c>
      <c r="F76" s="8">
        <v>109.7</v>
      </c>
      <c r="G76" s="8">
        <v>99.62</v>
      </c>
      <c r="H76" s="8">
        <f t="shared" si="2"/>
        <v>10.079999999999998</v>
      </c>
    </row>
    <row r="77" spans="2:8" x14ac:dyDescent="0.2">
      <c r="B77">
        <v>2023</v>
      </c>
      <c r="C77">
        <v>6</v>
      </c>
      <c r="D77" t="s">
        <v>29</v>
      </c>
      <c r="E77" t="s">
        <v>37</v>
      </c>
      <c r="F77" s="8">
        <v>103</v>
      </c>
      <c r="G77" s="8">
        <v>92.84</v>
      </c>
      <c r="H77" s="8">
        <f t="shared" si="2"/>
        <v>10.159999999999997</v>
      </c>
    </row>
    <row r="78" spans="2:8" x14ac:dyDescent="0.2">
      <c r="B78">
        <v>2022</v>
      </c>
      <c r="C78">
        <v>15</v>
      </c>
      <c r="D78" t="s">
        <v>116</v>
      </c>
      <c r="E78" t="s">
        <v>27</v>
      </c>
      <c r="F78" s="8">
        <v>97.18</v>
      </c>
      <c r="G78" s="8">
        <v>86.52</v>
      </c>
      <c r="H78" s="8">
        <f t="shared" si="2"/>
        <v>10.660000000000011</v>
      </c>
    </row>
    <row r="79" spans="2:8" x14ac:dyDescent="0.2">
      <c r="B79" s="60">
        <v>2021</v>
      </c>
      <c r="C79">
        <v>3</v>
      </c>
      <c r="D79" s="60" t="s">
        <v>78</v>
      </c>
      <c r="E79" s="60" t="s">
        <v>83</v>
      </c>
      <c r="F79" s="120">
        <v>130.12</v>
      </c>
      <c r="G79" s="120">
        <v>119.32</v>
      </c>
      <c r="H79" s="8">
        <f t="shared" si="2"/>
        <v>10.800000000000011</v>
      </c>
    </row>
    <row r="80" spans="2:8" x14ac:dyDescent="0.2">
      <c r="B80">
        <v>2022</v>
      </c>
      <c r="C80">
        <v>5</v>
      </c>
      <c r="D80" t="s">
        <v>115</v>
      </c>
      <c r="E80" t="s">
        <v>27</v>
      </c>
      <c r="F80" s="8">
        <v>116.56</v>
      </c>
      <c r="G80" s="8">
        <v>105.64</v>
      </c>
      <c r="H80" s="8">
        <f t="shared" ref="H80:H143" si="3">F80-G80</f>
        <v>10.920000000000002</v>
      </c>
    </row>
    <row r="81" spans="2:8" x14ac:dyDescent="0.2">
      <c r="B81">
        <v>2023</v>
      </c>
      <c r="C81">
        <v>7</v>
      </c>
      <c r="D81" t="s">
        <v>39</v>
      </c>
      <c r="E81" t="s">
        <v>31</v>
      </c>
      <c r="F81" s="8">
        <v>95.64</v>
      </c>
      <c r="G81" s="8">
        <v>84.56</v>
      </c>
      <c r="H81" s="8">
        <f t="shared" si="3"/>
        <v>11.079999999999998</v>
      </c>
    </row>
    <row r="82" spans="2:8" x14ac:dyDescent="0.2">
      <c r="B82">
        <v>2022</v>
      </c>
      <c r="C82">
        <v>16</v>
      </c>
      <c r="D82" t="s">
        <v>45</v>
      </c>
      <c r="E82" t="s">
        <v>130</v>
      </c>
      <c r="F82" s="8">
        <v>105.58</v>
      </c>
      <c r="G82" s="8">
        <v>94.26</v>
      </c>
      <c r="H82" s="8">
        <f t="shared" si="3"/>
        <v>11.319999999999993</v>
      </c>
    </row>
    <row r="83" spans="2:8" x14ac:dyDescent="0.2">
      <c r="B83" s="60">
        <v>2021</v>
      </c>
      <c r="C83">
        <v>10</v>
      </c>
      <c r="D83" s="60" t="s">
        <v>33</v>
      </c>
      <c r="E83" s="60" t="s">
        <v>71</v>
      </c>
      <c r="F83" s="120">
        <v>111.94</v>
      </c>
      <c r="G83" s="120">
        <v>100.52</v>
      </c>
      <c r="H83" s="8">
        <f t="shared" si="3"/>
        <v>11.420000000000002</v>
      </c>
    </row>
    <row r="84" spans="2:8" x14ac:dyDescent="0.2">
      <c r="B84" s="60">
        <v>2021</v>
      </c>
      <c r="C84">
        <v>6</v>
      </c>
      <c r="D84" s="60" t="s">
        <v>142</v>
      </c>
      <c r="E84" s="60" t="s">
        <v>68</v>
      </c>
      <c r="F84" s="120">
        <v>127.26</v>
      </c>
      <c r="G84" s="120">
        <v>115.82</v>
      </c>
      <c r="H84" s="8">
        <f t="shared" si="3"/>
        <v>11.440000000000012</v>
      </c>
    </row>
    <row r="85" spans="2:8" x14ac:dyDescent="0.2">
      <c r="B85" s="60">
        <v>2021</v>
      </c>
      <c r="C85">
        <v>7</v>
      </c>
      <c r="D85" s="60" t="s">
        <v>70</v>
      </c>
      <c r="E85" s="60" t="s">
        <v>78</v>
      </c>
      <c r="F85" s="120">
        <v>105.14</v>
      </c>
      <c r="G85" s="120">
        <v>93.66</v>
      </c>
      <c r="H85" s="8">
        <f t="shared" si="3"/>
        <v>11.480000000000004</v>
      </c>
    </row>
    <row r="86" spans="2:8" x14ac:dyDescent="0.2">
      <c r="B86">
        <v>2023</v>
      </c>
      <c r="C86">
        <v>6</v>
      </c>
      <c r="D86" t="s">
        <v>45</v>
      </c>
      <c r="E86" t="s">
        <v>35</v>
      </c>
      <c r="F86" s="8">
        <v>107.58</v>
      </c>
      <c r="G86" s="8">
        <v>96.02</v>
      </c>
      <c r="H86" s="8">
        <f t="shared" si="3"/>
        <v>11.560000000000002</v>
      </c>
    </row>
    <row r="87" spans="2:8" x14ac:dyDescent="0.2">
      <c r="B87">
        <v>2023</v>
      </c>
      <c r="C87">
        <v>15</v>
      </c>
      <c r="D87" t="s">
        <v>33</v>
      </c>
      <c r="E87" t="s">
        <v>35</v>
      </c>
      <c r="F87" s="8">
        <v>134.47999999999999</v>
      </c>
      <c r="G87" s="8">
        <v>122.64</v>
      </c>
      <c r="H87" s="8">
        <f t="shared" si="3"/>
        <v>11.839999999999989</v>
      </c>
    </row>
    <row r="88" spans="2:8" x14ac:dyDescent="0.2">
      <c r="B88">
        <v>2022</v>
      </c>
      <c r="C88">
        <v>10</v>
      </c>
      <c r="D88" t="s">
        <v>92</v>
      </c>
      <c r="E88" t="s">
        <v>130</v>
      </c>
      <c r="F88" s="8">
        <v>107.06</v>
      </c>
      <c r="G88" s="8">
        <v>95.14</v>
      </c>
      <c r="H88" s="8">
        <f t="shared" si="3"/>
        <v>11.920000000000002</v>
      </c>
    </row>
    <row r="89" spans="2:8" x14ac:dyDescent="0.2">
      <c r="B89">
        <v>2022</v>
      </c>
      <c r="C89">
        <v>12</v>
      </c>
      <c r="D89" t="s">
        <v>25</v>
      </c>
      <c r="E89" t="s">
        <v>27</v>
      </c>
      <c r="F89" s="8">
        <v>112.76</v>
      </c>
      <c r="G89" s="8">
        <v>100.84</v>
      </c>
      <c r="H89" s="8">
        <f t="shared" si="3"/>
        <v>11.920000000000002</v>
      </c>
    </row>
    <row r="90" spans="2:8" x14ac:dyDescent="0.2">
      <c r="B90">
        <v>2023</v>
      </c>
      <c r="C90">
        <v>14</v>
      </c>
      <c r="D90" t="s">
        <v>45</v>
      </c>
      <c r="E90" t="s">
        <v>27</v>
      </c>
      <c r="F90" s="8">
        <v>131.63999999999999</v>
      </c>
      <c r="G90" s="8">
        <v>119.36</v>
      </c>
      <c r="H90" s="8">
        <f t="shared" si="3"/>
        <v>12.279999999999987</v>
      </c>
    </row>
    <row r="91" spans="2:8" x14ac:dyDescent="0.2">
      <c r="B91">
        <v>2022</v>
      </c>
      <c r="C91">
        <v>8</v>
      </c>
      <c r="D91" t="s">
        <v>92</v>
      </c>
      <c r="E91" t="s">
        <v>115</v>
      </c>
      <c r="F91" s="8">
        <v>110.58</v>
      </c>
      <c r="G91" s="8">
        <v>98.12</v>
      </c>
      <c r="H91" s="8">
        <f t="shared" si="3"/>
        <v>12.459999999999994</v>
      </c>
    </row>
    <row r="92" spans="2:8" x14ac:dyDescent="0.2">
      <c r="B92">
        <v>2022</v>
      </c>
      <c r="C92">
        <v>5</v>
      </c>
      <c r="D92" t="s">
        <v>92</v>
      </c>
      <c r="E92" t="s">
        <v>33</v>
      </c>
      <c r="F92" s="8">
        <v>134.36000000000001</v>
      </c>
      <c r="G92" s="8">
        <v>121.68</v>
      </c>
      <c r="H92" s="8">
        <f t="shared" si="3"/>
        <v>12.680000000000007</v>
      </c>
    </row>
    <row r="93" spans="2:8" x14ac:dyDescent="0.2">
      <c r="B93">
        <v>2023</v>
      </c>
      <c r="C93">
        <v>2</v>
      </c>
      <c r="D93" t="s">
        <v>45</v>
      </c>
      <c r="E93" t="s">
        <v>29</v>
      </c>
      <c r="F93" s="8">
        <v>122.5</v>
      </c>
      <c r="G93" s="8">
        <v>109.8</v>
      </c>
      <c r="H93" s="8">
        <f t="shared" si="3"/>
        <v>12.700000000000003</v>
      </c>
    </row>
    <row r="94" spans="2:8" x14ac:dyDescent="0.2">
      <c r="B94">
        <v>2022</v>
      </c>
      <c r="C94">
        <v>13</v>
      </c>
      <c r="D94" t="s">
        <v>71</v>
      </c>
      <c r="E94" t="s">
        <v>116</v>
      </c>
      <c r="F94" s="8">
        <v>120</v>
      </c>
      <c r="G94" s="8">
        <v>107.28</v>
      </c>
      <c r="H94" s="8">
        <f t="shared" si="3"/>
        <v>12.719999999999999</v>
      </c>
    </row>
    <row r="95" spans="2:8" x14ac:dyDescent="0.2">
      <c r="B95" s="60">
        <v>2021</v>
      </c>
      <c r="C95">
        <v>11</v>
      </c>
      <c r="D95" s="60" t="s">
        <v>71</v>
      </c>
      <c r="E95" s="60" t="s">
        <v>31</v>
      </c>
      <c r="F95" s="120">
        <v>105.02</v>
      </c>
      <c r="G95" s="120">
        <v>92.1</v>
      </c>
      <c r="H95" s="8">
        <f t="shared" si="3"/>
        <v>12.920000000000002</v>
      </c>
    </row>
    <row r="96" spans="2:8" x14ac:dyDescent="0.2">
      <c r="B96">
        <v>2022</v>
      </c>
      <c r="C96">
        <v>4</v>
      </c>
      <c r="D96" t="s">
        <v>130</v>
      </c>
      <c r="E96" t="s">
        <v>115</v>
      </c>
      <c r="F96" s="8">
        <v>145.58000000000001</v>
      </c>
      <c r="G96" s="8">
        <v>132.66</v>
      </c>
      <c r="H96" s="8">
        <f t="shared" si="3"/>
        <v>12.920000000000016</v>
      </c>
    </row>
    <row r="97" spans="2:8" x14ac:dyDescent="0.2">
      <c r="B97">
        <v>2023</v>
      </c>
      <c r="C97">
        <v>2</v>
      </c>
      <c r="D97" t="s">
        <v>31</v>
      </c>
      <c r="E97" t="s">
        <v>35</v>
      </c>
      <c r="F97" s="8">
        <v>133.54</v>
      </c>
      <c r="G97" s="8">
        <v>120.18</v>
      </c>
      <c r="H97" s="8">
        <f t="shared" si="3"/>
        <v>13.359999999999985</v>
      </c>
    </row>
    <row r="98" spans="2:8" x14ac:dyDescent="0.2">
      <c r="B98" s="60">
        <v>2021</v>
      </c>
      <c r="C98">
        <v>10</v>
      </c>
      <c r="D98" s="60" t="s">
        <v>25</v>
      </c>
      <c r="E98" s="60" t="s">
        <v>31</v>
      </c>
      <c r="F98" s="120">
        <v>113.52</v>
      </c>
      <c r="G98" s="120">
        <v>100.08</v>
      </c>
      <c r="H98" s="8">
        <f t="shared" si="3"/>
        <v>13.439999999999998</v>
      </c>
    </row>
    <row r="99" spans="2:8" x14ac:dyDescent="0.2">
      <c r="B99">
        <v>2023</v>
      </c>
      <c r="C99">
        <v>14</v>
      </c>
      <c r="D99" t="s">
        <v>41</v>
      </c>
      <c r="E99" t="s">
        <v>31</v>
      </c>
      <c r="F99" s="8">
        <v>129.72</v>
      </c>
      <c r="G99" s="8">
        <v>116.2</v>
      </c>
      <c r="H99" s="8">
        <f t="shared" si="3"/>
        <v>13.519999999999996</v>
      </c>
    </row>
    <row r="100" spans="2:8" x14ac:dyDescent="0.2">
      <c r="B100">
        <v>2022</v>
      </c>
      <c r="C100">
        <v>14</v>
      </c>
      <c r="D100" t="s">
        <v>25</v>
      </c>
      <c r="E100" t="s">
        <v>31</v>
      </c>
      <c r="F100" s="8">
        <v>121</v>
      </c>
      <c r="G100" s="8">
        <v>107.26</v>
      </c>
      <c r="H100" s="8">
        <f t="shared" si="3"/>
        <v>13.739999999999995</v>
      </c>
    </row>
    <row r="101" spans="2:8" x14ac:dyDescent="0.2">
      <c r="B101">
        <v>2022</v>
      </c>
      <c r="C101">
        <v>6</v>
      </c>
      <c r="D101" t="s">
        <v>27</v>
      </c>
      <c r="E101" t="s">
        <v>71</v>
      </c>
      <c r="F101" s="8">
        <v>121.12</v>
      </c>
      <c r="G101" s="8">
        <v>107.12</v>
      </c>
      <c r="H101" s="8">
        <f t="shared" si="3"/>
        <v>14</v>
      </c>
    </row>
    <row r="102" spans="2:8" x14ac:dyDescent="0.2">
      <c r="B102" s="60">
        <v>2021</v>
      </c>
      <c r="C102">
        <v>6</v>
      </c>
      <c r="D102" s="60" t="s">
        <v>31</v>
      </c>
      <c r="E102" s="60" t="s">
        <v>70</v>
      </c>
      <c r="F102" s="120">
        <v>114.2</v>
      </c>
      <c r="G102" s="120">
        <v>100.1</v>
      </c>
      <c r="H102" s="8">
        <f t="shared" si="3"/>
        <v>14.100000000000009</v>
      </c>
    </row>
    <row r="103" spans="2:8" x14ac:dyDescent="0.2">
      <c r="B103" s="60">
        <v>2021</v>
      </c>
      <c r="C103">
        <v>5</v>
      </c>
      <c r="D103" s="60" t="s">
        <v>39</v>
      </c>
      <c r="E103" s="60" t="s">
        <v>25</v>
      </c>
      <c r="F103" s="120">
        <v>139.47999999999999</v>
      </c>
      <c r="G103" s="120">
        <v>125.28</v>
      </c>
      <c r="H103" s="8">
        <f t="shared" si="3"/>
        <v>14.199999999999989</v>
      </c>
    </row>
    <row r="104" spans="2:8" x14ac:dyDescent="0.2">
      <c r="B104">
        <v>2023</v>
      </c>
      <c r="C104">
        <v>16</v>
      </c>
      <c r="D104" t="s">
        <v>33</v>
      </c>
      <c r="E104" t="s">
        <v>23</v>
      </c>
      <c r="F104" s="8">
        <v>167.22</v>
      </c>
      <c r="G104" s="8">
        <v>152.58000000000001</v>
      </c>
      <c r="H104" s="8">
        <f t="shared" si="3"/>
        <v>14.639999999999986</v>
      </c>
    </row>
    <row r="105" spans="2:8" x14ac:dyDescent="0.2">
      <c r="B105" s="60">
        <v>2021</v>
      </c>
      <c r="C105">
        <v>12</v>
      </c>
      <c r="D105" s="60" t="s">
        <v>33</v>
      </c>
      <c r="E105" s="60" t="s">
        <v>83</v>
      </c>
      <c r="F105" s="120">
        <v>124.98</v>
      </c>
      <c r="G105" s="120">
        <v>110.2</v>
      </c>
      <c r="H105" s="8">
        <f t="shared" si="3"/>
        <v>14.780000000000001</v>
      </c>
    </row>
    <row r="106" spans="2:8" x14ac:dyDescent="0.2">
      <c r="B106">
        <v>2022</v>
      </c>
      <c r="C106">
        <v>5</v>
      </c>
      <c r="D106" t="s">
        <v>71</v>
      </c>
      <c r="E106" t="s">
        <v>130</v>
      </c>
      <c r="F106" s="8">
        <v>102.14</v>
      </c>
      <c r="G106" s="8">
        <v>87.06</v>
      </c>
      <c r="H106" s="8">
        <f t="shared" si="3"/>
        <v>15.079999999999998</v>
      </c>
    </row>
    <row r="107" spans="2:8" x14ac:dyDescent="0.2">
      <c r="B107" s="60">
        <v>2021</v>
      </c>
      <c r="C107">
        <v>1</v>
      </c>
      <c r="D107" s="60" t="s">
        <v>127</v>
      </c>
      <c r="E107" s="60" t="s">
        <v>39</v>
      </c>
      <c r="F107" s="120">
        <v>148.38</v>
      </c>
      <c r="G107" s="120">
        <v>133.18</v>
      </c>
      <c r="H107" s="8">
        <f t="shared" si="3"/>
        <v>15.199999999999989</v>
      </c>
    </row>
    <row r="108" spans="2:8" x14ac:dyDescent="0.2">
      <c r="B108">
        <v>2022</v>
      </c>
      <c r="C108">
        <v>1</v>
      </c>
      <c r="D108" t="s">
        <v>27</v>
      </c>
      <c r="E108" t="s">
        <v>25</v>
      </c>
      <c r="F108" s="8">
        <v>117.9</v>
      </c>
      <c r="G108" s="8">
        <v>102.48</v>
      </c>
      <c r="H108" s="8">
        <f t="shared" si="3"/>
        <v>15.420000000000002</v>
      </c>
    </row>
    <row r="109" spans="2:8" x14ac:dyDescent="0.2">
      <c r="B109" s="60">
        <v>2021</v>
      </c>
      <c r="C109">
        <v>17</v>
      </c>
      <c r="D109" s="60" t="s">
        <v>142</v>
      </c>
      <c r="E109" s="60" t="s">
        <v>78</v>
      </c>
      <c r="F109" s="120">
        <v>130.32</v>
      </c>
      <c r="G109" s="120">
        <v>114.86</v>
      </c>
      <c r="H109" s="8">
        <f t="shared" si="3"/>
        <v>15.459999999999994</v>
      </c>
    </row>
    <row r="110" spans="2:8" x14ac:dyDescent="0.2">
      <c r="B110">
        <v>2022</v>
      </c>
      <c r="C110">
        <v>3</v>
      </c>
      <c r="D110" t="s">
        <v>25</v>
      </c>
      <c r="E110" t="s">
        <v>31</v>
      </c>
      <c r="F110" s="8">
        <v>113.3</v>
      </c>
      <c r="G110" s="8">
        <v>97.76</v>
      </c>
      <c r="H110" s="8">
        <f t="shared" si="3"/>
        <v>15.539999999999992</v>
      </c>
    </row>
    <row r="111" spans="2:8" x14ac:dyDescent="0.2">
      <c r="B111">
        <v>2022</v>
      </c>
      <c r="C111">
        <v>3</v>
      </c>
      <c r="D111" t="s">
        <v>78</v>
      </c>
      <c r="E111" t="s">
        <v>92</v>
      </c>
      <c r="F111" s="8">
        <v>121.04</v>
      </c>
      <c r="G111" s="8">
        <v>105.4</v>
      </c>
      <c r="H111" s="8">
        <f t="shared" si="3"/>
        <v>15.64</v>
      </c>
    </row>
    <row r="112" spans="2:8" x14ac:dyDescent="0.2">
      <c r="B112" s="60">
        <v>2021</v>
      </c>
      <c r="C112">
        <v>3</v>
      </c>
      <c r="D112" s="60" t="s">
        <v>39</v>
      </c>
      <c r="E112" s="60" t="s">
        <v>142</v>
      </c>
      <c r="F112" s="120">
        <v>142.69999999999999</v>
      </c>
      <c r="G112" s="120">
        <v>127.04</v>
      </c>
      <c r="H112" s="8">
        <f t="shared" si="3"/>
        <v>15.659999999999982</v>
      </c>
    </row>
    <row r="113" spans="2:8" x14ac:dyDescent="0.2">
      <c r="B113">
        <v>2022</v>
      </c>
      <c r="C113">
        <v>7</v>
      </c>
      <c r="D113" t="s">
        <v>45</v>
      </c>
      <c r="E113" t="s">
        <v>25</v>
      </c>
      <c r="F113" s="8">
        <v>102.8</v>
      </c>
      <c r="G113" s="8">
        <v>87.12</v>
      </c>
      <c r="H113" s="8">
        <f t="shared" si="3"/>
        <v>15.679999999999993</v>
      </c>
    </row>
    <row r="114" spans="2:8" x14ac:dyDescent="0.2">
      <c r="B114">
        <v>2022</v>
      </c>
      <c r="C114">
        <v>10</v>
      </c>
      <c r="D114" t="s">
        <v>33</v>
      </c>
      <c r="E114" t="s">
        <v>115</v>
      </c>
      <c r="F114" s="8">
        <v>117.18</v>
      </c>
      <c r="G114" s="8">
        <v>101.48</v>
      </c>
      <c r="H114" s="8">
        <f t="shared" si="3"/>
        <v>15.700000000000003</v>
      </c>
    </row>
    <row r="115" spans="2:8" x14ac:dyDescent="0.2">
      <c r="B115">
        <v>2023</v>
      </c>
      <c r="C115">
        <v>9</v>
      </c>
      <c r="D115" t="s">
        <v>29</v>
      </c>
      <c r="E115" t="s">
        <v>31</v>
      </c>
      <c r="F115" s="8">
        <v>124.76</v>
      </c>
      <c r="G115" s="8">
        <v>109.04</v>
      </c>
      <c r="H115" s="8">
        <f t="shared" si="3"/>
        <v>15.719999999999999</v>
      </c>
    </row>
    <row r="116" spans="2:8" x14ac:dyDescent="0.2">
      <c r="B116" s="60">
        <v>2021</v>
      </c>
      <c r="C116">
        <v>14</v>
      </c>
      <c r="D116" s="60" t="s">
        <v>27</v>
      </c>
      <c r="E116" s="60" t="s">
        <v>71</v>
      </c>
      <c r="F116" s="120">
        <v>121.92</v>
      </c>
      <c r="G116" s="120">
        <v>106.1</v>
      </c>
      <c r="H116" s="8">
        <f t="shared" si="3"/>
        <v>15.820000000000007</v>
      </c>
    </row>
    <row r="117" spans="2:8" x14ac:dyDescent="0.2">
      <c r="B117">
        <v>2023</v>
      </c>
      <c r="C117">
        <v>13</v>
      </c>
      <c r="D117" t="s">
        <v>39</v>
      </c>
      <c r="E117" t="s">
        <v>27</v>
      </c>
      <c r="F117" s="8">
        <v>114.18</v>
      </c>
      <c r="G117" s="8">
        <v>98.28</v>
      </c>
      <c r="H117" s="8">
        <f t="shared" si="3"/>
        <v>15.900000000000006</v>
      </c>
    </row>
    <row r="118" spans="2:8" x14ac:dyDescent="0.2">
      <c r="B118">
        <v>2023</v>
      </c>
      <c r="C118">
        <v>2</v>
      </c>
      <c r="D118" t="s">
        <v>27</v>
      </c>
      <c r="E118" t="s">
        <v>39</v>
      </c>
      <c r="F118" s="8">
        <v>103.74</v>
      </c>
      <c r="G118" s="8">
        <v>87.14</v>
      </c>
      <c r="H118" s="8">
        <f t="shared" si="3"/>
        <v>16.599999999999994</v>
      </c>
    </row>
    <row r="119" spans="2:8" x14ac:dyDescent="0.2">
      <c r="B119">
        <v>2022</v>
      </c>
      <c r="C119">
        <v>4</v>
      </c>
      <c r="D119" t="s">
        <v>116</v>
      </c>
      <c r="E119" t="s">
        <v>27</v>
      </c>
      <c r="F119" s="8">
        <v>100.94</v>
      </c>
      <c r="G119" s="8">
        <v>84.26</v>
      </c>
      <c r="H119" s="8">
        <f t="shared" si="3"/>
        <v>16.679999999999993</v>
      </c>
    </row>
    <row r="120" spans="2:8" x14ac:dyDescent="0.2">
      <c r="B120">
        <v>2022</v>
      </c>
      <c r="C120">
        <v>6</v>
      </c>
      <c r="D120" t="s">
        <v>31</v>
      </c>
      <c r="E120" t="s">
        <v>116</v>
      </c>
      <c r="F120" s="8">
        <v>121.98</v>
      </c>
      <c r="G120" s="8">
        <v>105.04</v>
      </c>
      <c r="H120" s="8">
        <f t="shared" si="3"/>
        <v>16.939999999999998</v>
      </c>
    </row>
    <row r="121" spans="2:8" x14ac:dyDescent="0.2">
      <c r="B121">
        <v>2022</v>
      </c>
      <c r="C121">
        <v>9</v>
      </c>
      <c r="D121" t="s">
        <v>130</v>
      </c>
      <c r="E121" t="s">
        <v>31</v>
      </c>
      <c r="F121" s="8">
        <v>131.5</v>
      </c>
      <c r="G121" s="8">
        <v>113.9</v>
      </c>
      <c r="H121" s="8">
        <f t="shared" si="3"/>
        <v>17.599999999999994</v>
      </c>
    </row>
    <row r="122" spans="2:8" x14ac:dyDescent="0.2">
      <c r="B122">
        <v>2023</v>
      </c>
      <c r="C122">
        <v>12</v>
      </c>
      <c r="D122" t="s">
        <v>33</v>
      </c>
      <c r="E122" t="s">
        <v>27</v>
      </c>
      <c r="F122" s="8">
        <v>113.5</v>
      </c>
      <c r="G122" s="8">
        <v>95.9</v>
      </c>
      <c r="H122" s="8">
        <f t="shared" si="3"/>
        <v>17.599999999999994</v>
      </c>
    </row>
    <row r="123" spans="2:8" x14ac:dyDescent="0.2">
      <c r="B123" s="60">
        <v>2021</v>
      </c>
      <c r="C123">
        <v>4</v>
      </c>
      <c r="D123" s="60" t="s">
        <v>83</v>
      </c>
      <c r="E123" s="60" t="s">
        <v>70</v>
      </c>
      <c r="F123" s="120">
        <v>105.62</v>
      </c>
      <c r="G123" s="120">
        <v>87.88</v>
      </c>
      <c r="H123" s="8">
        <f t="shared" si="3"/>
        <v>17.740000000000009</v>
      </c>
    </row>
    <row r="124" spans="2:8" x14ac:dyDescent="0.2">
      <c r="B124">
        <v>2022</v>
      </c>
      <c r="C124">
        <v>15</v>
      </c>
      <c r="D124" t="s">
        <v>23</v>
      </c>
      <c r="E124" t="s">
        <v>45</v>
      </c>
      <c r="F124" s="8">
        <v>142.74</v>
      </c>
      <c r="G124" s="8">
        <v>125</v>
      </c>
      <c r="H124" s="8">
        <f t="shared" si="3"/>
        <v>17.740000000000009</v>
      </c>
    </row>
    <row r="125" spans="2:8" x14ac:dyDescent="0.2">
      <c r="B125">
        <v>2022</v>
      </c>
      <c r="C125">
        <v>3</v>
      </c>
      <c r="D125" t="s">
        <v>115</v>
      </c>
      <c r="E125" t="s">
        <v>71</v>
      </c>
      <c r="F125" s="8">
        <v>107.82</v>
      </c>
      <c r="G125" s="8">
        <v>89.74</v>
      </c>
      <c r="H125" s="8">
        <f t="shared" si="3"/>
        <v>18.079999999999998</v>
      </c>
    </row>
    <row r="126" spans="2:8" x14ac:dyDescent="0.2">
      <c r="B126">
        <v>2023</v>
      </c>
      <c r="C126">
        <v>4</v>
      </c>
      <c r="D126" t="s">
        <v>37</v>
      </c>
      <c r="E126" t="s">
        <v>39</v>
      </c>
      <c r="F126" s="8">
        <v>91.24</v>
      </c>
      <c r="G126" s="8">
        <v>72.66</v>
      </c>
      <c r="H126" s="8">
        <f t="shared" si="3"/>
        <v>18.579999999999998</v>
      </c>
    </row>
    <row r="127" spans="2:8" x14ac:dyDescent="0.2">
      <c r="B127" s="60">
        <v>2021</v>
      </c>
      <c r="C127">
        <v>15</v>
      </c>
      <c r="D127" s="60" t="s">
        <v>142</v>
      </c>
      <c r="E127" s="60" t="s">
        <v>25</v>
      </c>
      <c r="F127" s="120">
        <v>99.58</v>
      </c>
      <c r="G127" s="120">
        <v>80.959999999999994</v>
      </c>
      <c r="H127" s="8">
        <f t="shared" si="3"/>
        <v>18.620000000000005</v>
      </c>
    </row>
    <row r="128" spans="2:8" x14ac:dyDescent="0.2">
      <c r="B128">
        <v>2023</v>
      </c>
      <c r="C128">
        <v>1</v>
      </c>
      <c r="D128" t="s">
        <v>45</v>
      </c>
      <c r="E128" t="s">
        <v>43</v>
      </c>
      <c r="F128" s="8">
        <v>103.16</v>
      </c>
      <c r="G128" s="8">
        <v>84.46</v>
      </c>
      <c r="H128" s="8">
        <f t="shared" si="3"/>
        <v>18.700000000000003</v>
      </c>
    </row>
    <row r="129" spans="2:8" x14ac:dyDescent="0.2">
      <c r="B129">
        <v>2022</v>
      </c>
      <c r="C129">
        <v>14</v>
      </c>
      <c r="D129" t="s">
        <v>33</v>
      </c>
      <c r="E129" t="s">
        <v>23</v>
      </c>
      <c r="F129" s="8">
        <v>91.56</v>
      </c>
      <c r="G129" s="8">
        <v>72.78</v>
      </c>
      <c r="H129" s="8">
        <f t="shared" si="3"/>
        <v>18.78</v>
      </c>
    </row>
    <row r="130" spans="2:8" x14ac:dyDescent="0.2">
      <c r="B130">
        <v>2023</v>
      </c>
      <c r="C130">
        <v>9</v>
      </c>
      <c r="D130" t="s">
        <v>23</v>
      </c>
      <c r="E130" t="s">
        <v>45</v>
      </c>
      <c r="F130" s="8">
        <v>125.72</v>
      </c>
      <c r="G130" s="8">
        <v>106.64</v>
      </c>
      <c r="H130" s="8">
        <f t="shared" si="3"/>
        <v>19.079999999999998</v>
      </c>
    </row>
    <row r="131" spans="2:8" x14ac:dyDescent="0.2">
      <c r="B131">
        <v>2023</v>
      </c>
      <c r="C131">
        <v>6</v>
      </c>
      <c r="D131" t="s">
        <v>25</v>
      </c>
      <c r="E131" t="s">
        <v>27</v>
      </c>
      <c r="F131" s="8">
        <v>128.69999999999999</v>
      </c>
      <c r="G131" s="8">
        <v>109.54</v>
      </c>
      <c r="H131" s="8">
        <f t="shared" si="3"/>
        <v>19.159999999999982</v>
      </c>
    </row>
    <row r="132" spans="2:8" x14ac:dyDescent="0.2">
      <c r="B132">
        <v>2023</v>
      </c>
      <c r="C132">
        <v>5</v>
      </c>
      <c r="D132" t="s">
        <v>41</v>
      </c>
      <c r="E132" t="s">
        <v>33</v>
      </c>
      <c r="F132" s="8">
        <v>114.96</v>
      </c>
      <c r="G132" s="8">
        <v>95.52</v>
      </c>
      <c r="H132" s="8">
        <f t="shared" si="3"/>
        <v>19.439999999999998</v>
      </c>
    </row>
    <row r="133" spans="2:8" x14ac:dyDescent="0.2">
      <c r="B133">
        <v>2022</v>
      </c>
      <c r="C133">
        <v>10</v>
      </c>
      <c r="D133" t="s">
        <v>31</v>
      </c>
      <c r="E133" t="s">
        <v>27</v>
      </c>
      <c r="F133" s="8">
        <v>104.1</v>
      </c>
      <c r="G133" s="8">
        <v>84.62</v>
      </c>
      <c r="H133" s="8">
        <f t="shared" si="3"/>
        <v>19.47999999999999</v>
      </c>
    </row>
    <row r="134" spans="2:8" x14ac:dyDescent="0.2">
      <c r="B134" s="60">
        <v>2021</v>
      </c>
      <c r="C134">
        <v>16</v>
      </c>
      <c r="D134" s="60" t="s">
        <v>78</v>
      </c>
      <c r="E134" s="60" t="s">
        <v>127</v>
      </c>
      <c r="F134" s="120">
        <v>137.88</v>
      </c>
      <c r="G134" s="120">
        <v>118.24</v>
      </c>
      <c r="H134" s="8">
        <f t="shared" si="3"/>
        <v>19.64</v>
      </c>
    </row>
    <row r="135" spans="2:8" x14ac:dyDescent="0.2">
      <c r="B135">
        <v>2023</v>
      </c>
      <c r="C135">
        <v>15</v>
      </c>
      <c r="D135" t="s">
        <v>27</v>
      </c>
      <c r="E135" t="s">
        <v>29</v>
      </c>
      <c r="F135" s="8">
        <v>116.94</v>
      </c>
      <c r="G135" s="8">
        <v>97.06</v>
      </c>
      <c r="H135" s="8">
        <f t="shared" si="3"/>
        <v>19.879999999999995</v>
      </c>
    </row>
    <row r="136" spans="2:8" x14ac:dyDescent="0.2">
      <c r="B136" s="60">
        <v>2021</v>
      </c>
      <c r="C136">
        <v>1</v>
      </c>
      <c r="D136" s="60" t="s">
        <v>31</v>
      </c>
      <c r="E136" s="60" t="s">
        <v>68</v>
      </c>
      <c r="F136" s="120">
        <v>93.02</v>
      </c>
      <c r="G136" s="120">
        <v>73.099999999999994</v>
      </c>
      <c r="H136" s="8">
        <f t="shared" si="3"/>
        <v>19.920000000000002</v>
      </c>
    </row>
    <row r="137" spans="2:8" x14ac:dyDescent="0.2">
      <c r="B137">
        <v>2023</v>
      </c>
      <c r="C137">
        <v>13</v>
      </c>
      <c r="D137" t="s">
        <v>35</v>
      </c>
      <c r="E137" t="s">
        <v>31</v>
      </c>
      <c r="F137" s="8">
        <v>112.24</v>
      </c>
      <c r="G137" s="8">
        <v>92.22</v>
      </c>
      <c r="H137" s="8">
        <f t="shared" si="3"/>
        <v>20.019999999999996</v>
      </c>
    </row>
    <row r="138" spans="2:8" x14ac:dyDescent="0.2">
      <c r="B138">
        <v>2022</v>
      </c>
      <c r="C138">
        <v>9</v>
      </c>
      <c r="D138" t="s">
        <v>92</v>
      </c>
      <c r="E138" t="s">
        <v>71</v>
      </c>
      <c r="F138" s="8">
        <v>125</v>
      </c>
      <c r="G138" s="8">
        <v>104.88</v>
      </c>
      <c r="H138" s="8">
        <f t="shared" si="3"/>
        <v>20.120000000000005</v>
      </c>
    </row>
    <row r="139" spans="2:8" x14ac:dyDescent="0.2">
      <c r="B139">
        <v>2023</v>
      </c>
      <c r="C139">
        <v>11</v>
      </c>
      <c r="D139" t="s">
        <v>39</v>
      </c>
      <c r="E139" t="s">
        <v>45</v>
      </c>
      <c r="F139" s="8">
        <v>138.78</v>
      </c>
      <c r="G139" s="8">
        <v>118.4</v>
      </c>
      <c r="H139" s="8">
        <f t="shared" si="3"/>
        <v>20.379999999999995</v>
      </c>
    </row>
    <row r="140" spans="2:8" x14ac:dyDescent="0.2">
      <c r="B140" s="60">
        <v>2021</v>
      </c>
      <c r="C140">
        <v>12</v>
      </c>
      <c r="D140" s="60" t="s">
        <v>142</v>
      </c>
      <c r="E140" s="60" t="s">
        <v>27</v>
      </c>
      <c r="F140" s="120">
        <v>125.9</v>
      </c>
      <c r="G140" s="120">
        <v>105.52</v>
      </c>
      <c r="H140" s="8">
        <f t="shared" si="3"/>
        <v>20.38000000000001</v>
      </c>
    </row>
    <row r="141" spans="2:8" x14ac:dyDescent="0.2">
      <c r="B141">
        <v>2023</v>
      </c>
      <c r="C141">
        <v>11</v>
      </c>
      <c r="D141" t="s">
        <v>33</v>
      </c>
      <c r="E141" t="s">
        <v>29</v>
      </c>
      <c r="F141" s="8">
        <v>112.3</v>
      </c>
      <c r="G141" s="8">
        <v>91.66</v>
      </c>
      <c r="H141" s="8">
        <f t="shared" si="3"/>
        <v>20.64</v>
      </c>
    </row>
    <row r="142" spans="2:8" x14ac:dyDescent="0.2">
      <c r="B142">
        <v>2022</v>
      </c>
      <c r="C142">
        <v>15</v>
      </c>
      <c r="D142" t="s">
        <v>92</v>
      </c>
      <c r="E142" t="s">
        <v>25</v>
      </c>
      <c r="F142" s="8">
        <v>120.66</v>
      </c>
      <c r="G142" s="8">
        <v>99.6</v>
      </c>
      <c r="H142" s="8">
        <f t="shared" si="3"/>
        <v>21.060000000000002</v>
      </c>
    </row>
    <row r="143" spans="2:8" x14ac:dyDescent="0.2">
      <c r="B143">
        <v>2023</v>
      </c>
      <c r="C143">
        <v>11</v>
      </c>
      <c r="D143" t="s">
        <v>35</v>
      </c>
      <c r="E143" t="s">
        <v>43</v>
      </c>
      <c r="F143" s="8">
        <v>109.86</v>
      </c>
      <c r="G143" s="8">
        <v>88.74</v>
      </c>
      <c r="H143" s="8">
        <f t="shared" si="3"/>
        <v>21.120000000000005</v>
      </c>
    </row>
    <row r="144" spans="2:8" x14ac:dyDescent="0.2">
      <c r="B144" s="60">
        <v>2021</v>
      </c>
      <c r="C144">
        <v>8</v>
      </c>
      <c r="D144" s="60" t="s">
        <v>31</v>
      </c>
      <c r="E144" s="60" t="s">
        <v>127</v>
      </c>
      <c r="F144" s="120">
        <v>127.16</v>
      </c>
      <c r="G144" s="120">
        <v>106.02</v>
      </c>
      <c r="H144" s="8">
        <f t="shared" ref="H144:H207" si="4">F144-G144</f>
        <v>21.14</v>
      </c>
    </row>
    <row r="145" spans="2:8" x14ac:dyDescent="0.2">
      <c r="B145" s="60">
        <v>2021</v>
      </c>
      <c r="C145">
        <v>7</v>
      </c>
      <c r="D145" s="60" t="s">
        <v>39</v>
      </c>
      <c r="E145" s="60" t="s">
        <v>71</v>
      </c>
      <c r="F145" s="120">
        <v>120.24</v>
      </c>
      <c r="G145" s="120">
        <v>99</v>
      </c>
      <c r="H145" s="8">
        <f t="shared" si="4"/>
        <v>21.239999999999995</v>
      </c>
    </row>
    <row r="146" spans="2:8" x14ac:dyDescent="0.2">
      <c r="B146">
        <v>2022</v>
      </c>
      <c r="C146">
        <v>5</v>
      </c>
      <c r="D146" t="s">
        <v>25</v>
      </c>
      <c r="E146" t="s">
        <v>78</v>
      </c>
      <c r="F146" s="8">
        <v>129.46</v>
      </c>
      <c r="G146" s="8">
        <v>108.22</v>
      </c>
      <c r="H146" s="8">
        <f t="shared" si="4"/>
        <v>21.240000000000009</v>
      </c>
    </row>
    <row r="147" spans="2:8" x14ac:dyDescent="0.2">
      <c r="B147" s="60">
        <v>2021</v>
      </c>
      <c r="C147">
        <v>15</v>
      </c>
      <c r="D147" s="60" t="s">
        <v>31</v>
      </c>
      <c r="E147" s="60" t="s">
        <v>39</v>
      </c>
      <c r="F147" s="120">
        <v>106.12</v>
      </c>
      <c r="G147" s="120">
        <v>84.4</v>
      </c>
      <c r="H147" s="8">
        <f t="shared" si="4"/>
        <v>21.72</v>
      </c>
    </row>
    <row r="148" spans="2:8" x14ac:dyDescent="0.2">
      <c r="B148" s="60">
        <v>2021</v>
      </c>
      <c r="C148">
        <v>6</v>
      </c>
      <c r="D148" s="60" t="s">
        <v>71</v>
      </c>
      <c r="E148" s="60" t="s">
        <v>25</v>
      </c>
      <c r="F148" s="120">
        <v>127.54</v>
      </c>
      <c r="G148" s="120">
        <v>105.08</v>
      </c>
      <c r="H148" s="8">
        <f t="shared" si="4"/>
        <v>22.460000000000008</v>
      </c>
    </row>
    <row r="149" spans="2:8" x14ac:dyDescent="0.2">
      <c r="B149" s="60">
        <v>2021</v>
      </c>
      <c r="C149">
        <v>12</v>
      </c>
      <c r="D149" s="60" t="s">
        <v>127</v>
      </c>
      <c r="E149" s="60" t="s">
        <v>39</v>
      </c>
      <c r="F149" s="120">
        <v>107.52</v>
      </c>
      <c r="G149" s="120">
        <v>84.78</v>
      </c>
      <c r="H149" s="8">
        <f t="shared" si="4"/>
        <v>22.739999999999995</v>
      </c>
    </row>
    <row r="150" spans="2:8" x14ac:dyDescent="0.2">
      <c r="B150">
        <v>2023</v>
      </c>
      <c r="C150">
        <v>14</v>
      </c>
      <c r="D150" t="s">
        <v>39</v>
      </c>
      <c r="E150" t="s">
        <v>25</v>
      </c>
      <c r="F150" s="8">
        <v>106.42</v>
      </c>
      <c r="G150" s="8">
        <v>83.38</v>
      </c>
      <c r="H150" s="8">
        <f t="shared" si="4"/>
        <v>23.040000000000006</v>
      </c>
    </row>
    <row r="151" spans="2:8" x14ac:dyDescent="0.2">
      <c r="B151">
        <v>2022</v>
      </c>
      <c r="C151">
        <v>12</v>
      </c>
      <c r="D151" t="s">
        <v>45</v>
      </c>
      <c r="E151" t="s">
        <v>71</v>
      </c>
      <c r="F151" s="8">
        <v>121.02</v>
      </c>
      <c r="G151" s="8">
        <v>97.96</v>
      </c>
      <c r="H151" s="8">
        <f t="shared" si="4"/>
        <v>23.060000000000002</v>
      </c>
    </row>
    <row r="152" spans="2:8" x14ac:dyDescent="0.2">
      <c r="B152">
        <v>2023</v>
      </c>
      <c r="C152">
        <v>13</v>
      </c>
      <c r="D152" t="s">
        <v>41</v>
      </c>
      <c r="E152" t="s">
        <v>43</v>
      </c>
      <c r="F152" s="8">
        <v>121.26</v>
      </c>
      <c r="G152" s="8">
        <v>98.06</v>
      </c>
      <c r="H152" s="8">
        <f t="shared" si="4"/>
        <v>23.200000000000003</v>
      </c>
    </row>
    <row r="153" spans="2:8" x14ac:dyDescent="0.2">
      <c r="B153">
        <v>2023</v>
      </c>
      <c r="C153">
        <v>7</v>
      </c>
      <c r="D153" t="s">
        <v>41</v>
      </c>
      <c r="E153" t="s">
        <v>45</v>
      </c>
      <c r="F153" s="8">
        <v>98.36</v>
      </c>
      <c r="G153" s="8">
        <v>74.959999999999994</v>
      </c>
      <c r="H153" s="8">
        <f t="shared" si="4"/>
        <v>23.400000000000006</v>
      </c>
    </row>
    <row r="154" spans="2:8" x14ac:dyDescent="0.2">
      <c r="B154">
        <v>2023</v>
      </c>
      <c r="C154">
        <v>1</v>
      </c>
      <c r="D154" t="s">
        <v>23</v>
      </c>
      <c r="E154" t="s">
        <v>25</v>
      </c>
      <c r="F154" s="8">
        <v>115.34</v>
      </c>
      <c r="G154" s="8">
        <v>91.8</v>
      </c>
      <c r="H154" s="8">
        <f t="shared" si="4"/>
        <v>23.540000000000006</v>
      </c>
    </row>
    <row r="155" spans="2:8" x14ac:dyDescent="0.2">
      <c r="B155" s="60">
        <v>2021</v>
      </c>
      <c r="C155">
        <v>2</v>
      </c>
      <c r="D155" s="60" t="s">
        <v>33</v>
      </c>
      <c r="E155" s="60" t="s">
        <v>39</v>
      </c>
      <c r="F155" s="120">
        <v>124.02</v>
      </c>
      <c r="G155" s="120">
        <v>100.12</v>
      </c>
      <c r="H155" s="8">
        <f t="shared" si="4"/>
        <v>23.899999999999991</v>
      </c>
    </row>
    <row r="156" spans="2:8" x14ac:dyDescent="0.2">
      <c r="B156" s="60">
        <v>2021</v>
      </c>
      <c r="C156">
        <v>10</v>
      </c>
      <c r="D156" s="60" t="s">
        <v>39</v>
      </c>
      <c r="E156" s="60" t="s">
        <v>27</v>
      </c>
      <c r="F156" s="120">
        <v>110.54</v>
      </c>
      <c r="G156" s="120">
        <v>86.44</v>
      </c>
      <c r="H156" s="8">
        <f t="shared" si="4"/>
        <v>24.100000000000009</v>
      </c>
    </row>
    <row r="157" spans="2:8" x14ac:dyDescent="0.2">
      <c r="B157">
        <v>2022</v>
      </c>
      <c r="C157">
        <v>15</v>
      </c>
      <c r="D157" t="s">
        <v>33</v>
      </c>
      <c r="E157" t="s">
        <v>31</v>
      </c>
      <c r="F157" s="8">
        <v>126.2</v>
      </c>
      <c r="G157" s="8">
        <v>101.8</v>
      </c>
      <c r="H157" s="8">
        <f t="shared" si="4"/>
        <v>24.400000000000006</v>
      </c>
    </row>
    <row r="158" spans="2:8" x14ac:dyDescent="0.2">
      <c r="B158">
        <v>2022</v>
      </c>
      <c r="C158">
        <v>10</v>
      </c>
      <c r="D158" t="s">
        <v>45</v>
      </c>
      <c r="E158" t="s">
        <v>116</v>
      </c>
      <c r="F158" s="8">
        <v>122.8</v>
      </c>
      <c r="G158" s="8">
        <v>97.44</v>
      </c>
      <c r="H158" s="8">
        <f t="shared" si="4"/>
        <v>25.36</v>
      </c>
    </row>
    <row r="159" spans="2:8" x14ac:dyDescent="0.2">
      <c r="B159" s="60">
        <v>2021</v>
      </c>
      <c r="C159">
        <v>14</v>
      </c>
      <c r="D159" s="60" t="s">
        <v>68</v>
      </c>
      <c r="E159" s="60" t="s">
        <v>70</v>
      </c>
      <c r="F159" s="120">
        <v>96.22</v>
      </c>
      <c r="G159" s="120">
        <v>70.680000000000007</v>
      </c>
      <c r="H159" s="8">
        <f t="shared" si="4"/>
        <v>25.539999999999992</v>
      </c>
    </row>
    <row r="160" spans="2:8" x14ac:dyDescent="0.2">
      <c r="B160" s="60">
        <v>2021</v>
      </c>
      <c r="C160">
        <v>8</v>
      </c>
      <c r="D160" s="60" t="s">
        <v>39</v>
      </c>
      <c r="E160" s="60" t="s">
        <v>70</v>
      </c>
      <c r="F160" s="120">
        <v>113.9</v>
      </c>
      <c r="G160" s="120">
        <v>88.32</v>
      </c>
      <c r="H160" s="8">
        <f t="shared" si="4"/>
        <v>25.580000000000013</v>
      </c>
    </row>
    <row r="161" spans="2:8" x14ac:dyDescent="0.2">
      <c r="B161" s="60">
        <v>2021</v>
      </c>
      <c r="C161">
        <v>3</v>
      </c>
      <c r="D161" s="60" t="s">
        <v>127</v>
      </c>
      <c r="E161" s="60" t="s">
        <v>25</v>
      </c>
      <c r="F161" s="120">
        <v>113.44</v>
      </c>
      <c r="G161" s="120">
        <v>87.78</v>
      </c>
      <c r="H161" s="8">
        <f t="shared" si="4"/>
        <v>25.659999999999997</v>
      </c>
    </row>
    <row r="162" spans="2:8" x14ac:dyDescent="0.2">
      <c r="B162" s="60">
        <v>2021</v>
      </c>
      <c r="C162">
        <v>13</v>
      </c>
      <c r="D162" s="60" t="s">
        <v>71</v>
      </c>
      <c r="E162" s="60" t="s">
        <v>70</v>
      </c>
      <c r="F162" s="120">
        <v>128.06</v>
      </c>
      <c r="G162" s="120">
        <v>102.22</v>
      </c>
      <c r="H162" s="8">
        <f t="shared" si="4"/>
        <v>25.840000000000003</v>
      </c>
    </row>
    <row r="163" spans="2:8" x14ac:dyDescent="0.2">
      <c r="B163" s="60">
        <v>2021</v>
      </c>
      <c r="C163">
        <v>11</v>
      </c>
      <c r="D163" s="60" t="s">
        <v>33</v>
      </c>
      <c r="E163" s="60" t="s">
        <v>68</v>
      </c>
      <c r="F163" s="120">
        <v>127.28</v>
      </c>
      <c r="G163" s="120">
        <v>100.46</v>
      </c>
      <c r="H163" s="8">
        <f t="shared" si="4"/>
        <v>26.820000000000007</v>
      </c>
    </row>
    <row r="164" spans="2:8" x14ac:dyDescent="0.2">
      <c r="B164">
        <v>2023</v>
      </c>
      <c r="C164">
        <v>12</v>
      </c>
      <c r="D164" t="s">
        <v>41</v>
      </c>
      <c r="E164" t="s">
        <v>35</v>
      </c>
      <c r="F164" s="8">
        <v>117.18</v>
      </c>
      <c r="G164" s="8">
        <v>90.18</v>
      </c>
      <c r="H164" s="8">
        <f t="shared" si="4"/>
        <v>27</v>
      </c>
    </row>
    <row r="165" spans="2:8" x14ac:dyDescent="0.2">
      <c r="B165" s="60">
        <v>2021</v>
      </c>
      <c r="C165">
        <v>9</v>
      </c>
      <c r="D165" s="60" t="s">
        <v>70</v>
      </c>
      <c r="E165" s="60" t="s">
        <v>27</v>
      </c>
      <c r="F165" s="120">
        <v>105.1</v>
      </c>
      <c r="G165" s="120">
        <v>77.94</v>
      </c>
      <c r="H165" s="8">
        <f t="shared" si="4"/>
        <v>27.159999999999997</v>
      </c>
    </row>
    <row r="166" spans="2:8" x14ac:dyDescent="0.2">
      <c r="B166" s="60">
        <v>2021</v>
      </c>
      <c r="C166">
        <v>3</v>
      </c>
      <c r="D166" s="60" t="s">
        <v>68</v>
      </c>
      <c r="E166" s="60" t="s">
        <v>70</v>
      </c>
      <c r="F166" s="120">
        <v>117.82</v>
      </c>
      <c r="G166" s="120">
        <v>90.64</v>
      </c>
      <c r="H166" s="8">
        <f t="shared" si="4"/>
        <v>27.179999999999993</v>
      </c>
    </row>
    <row r="167" spans="2:8" x14ac:dyDescent="0.2">
      <c r="B167" s="60">
        <v>2021</v>
      </c>
      <c r="C167">
        <v>4</v>
      </c>
      <c r="D167" s="60" t="s">
        <v>78</v>
      </c>
      <c r="E167" s="60" t="s">
        <v>33</v>
      </c>
      <c r="F167" s="120">
        <v>132.5</v>
      </c>
      <c r="G167" s="120">
        <v>105.26</v>
      </c>
      <c r="H167" s="8">
        <f t="shared" si="4"/>
        <v>27.239999999999995</v>
      </c>
    </row>
    <row r="168" spans="2:8" x14ac:dyDescent="0.2">
      <c r="B168" s="60">
        <v>2021</v>
      </c>
      <c r="C168">
        <v>11</v>
      </c>
      <c r="D168" s="60" t="s">
        <v>83</v>
      </c>
      <c r="E168" s="60" t="s">
        <v>39</v>
      </c>
      <c r="F168" s="120">
        <v>123.54</v>
      </c>
      <c r="G168" s="120">
        <v>96.3</v>
      </c>
      <c r="H168" s="8">
        <f t="shared" si="4"/>
        <v>27.240000000000009</v>
      </c>
    </row>
    <row r="169" spans="2:8" x14ac:dyDescent="0.2">
      <c r="B169">
        <v>2023</v>
      </c>
      <c r="C169">
        <v>12</v>
      </c>
      <c r="D169" t="s">
        <v>31</v>
      </c>
      <c r="E169" t="s">
        <v>37</v>
      </c>
      <c r="F169" s="8">
        <v>132.06</v>
      </c>
      <c r="G169" s="8">
        <v>104.32</v>
      </c>
      <c r="H169" s="8">
        <f t="shared" si="4"/>
        <v>27.740000000000009</v>
      </c>
    </row>
    <row r="170" spans="2:8" x14ac:dyDescent="0.2">
      <c r="B170">
        <v>2022</v>
      </c>
      <c r="C170">
        <v>1</v>
      </c>
      <c r="D170" t="s">
        <v>130</v>
      </c>
      <c r="E170" t="s">
        <v>33</v>
      </c>
      <c r="F170" s="8">
        <v>122.5</v>
      </c>
      <c r="G170" s="8">
        <v>94.62</v>
      </c>
      <c r="H170" s="8">
        <f t="shared" si="4"/>
        <v>27.879999999999995</v>
      </c>
    </row>
    <row r="171" spans="2:8" x14ac:dyDescent="0.2">
      <c r="B171">
        <v>2023</v>
      </c>
      <c r="C171">
        <v>3</v>
      </c>
      <c r="D171" t="s">
        <v>41</v>
      </c>
      <c r="E171" t="s">
        <v>31</v>
      </c>
      <c r="F171" s="8">
        <v>115.14</v>
      </c>
      <c r="G171" s="8">
        <v>86.56</v>
      </c>
      <c r="H171" s="8">
        <f t="shared" si="4"/>
        <v>28.58</v>
      </c>
    </row>
    <row r="172" spans="2:8" x14ac:dyDescent="0.2">
      <c r="B172" s="60">
        <v>2021</v>
      </c>
      <c r="C172">
        <v>2</v>
      </c>
      <c r="D172" s="60" t="s">
        <v>71</v>
      </c>
      <c r="E172" s="60" t="s">
        <v>70</v>
      </c>
      <c r="F172" s="120">
        <v>142.18</v>
      </c>
      <c r="G172" s="120">
        <v>113.4</v>
      </c>
      <c r="H172" s="8">
        <f t="shared" si="4"/>
        <v>28.78</v>
      </c>
    </row>
    <row r="173" spans="2:8" x14ac:dyDescent="0.2">
      <c r="B173" s="60">
        <v>2021</v>
      </c>
      <c r="C173">
        <v>7</v>
      </c>
      <c r="D173" s="60" t="s">
        <v>31</v>
      </c>
      <c r="E173" s="60" t="s">
        <v>27</v>
      </c>
      <c r="F173" s="120">
        <v>122.26</v>
      </c>
      <c r="G173" s="120">
        <v>93.28</v>
      </c>
      <c r="H173" s="8">
        <f t="shared" si="4"/>
        <v>28.980000000000004</v>
      </c>
    </row>
    <row r="174" spans="2:8" x14ac:dyDescent="0.2">
      <c r="B174">
        <v>2023</v>
      </c>
      <c r="C174">
        <v>8</v>
      </c>
      <c r="D174" t="s">
        <v>31</v>
      </c>
      <c r="E174" t="s">
        <v>45</v>
      </c>
      <c r="F174" s="8">
        <v>124.98</v>
      </c>
      <c r="G174" s="8">
        <v>95.62</v>
      </c>
      <c r="H174" s="8">
        <f t="shared" si="4"/>
        <v>29.36</v>
      </c>
    </row>
    <row r="175" spans="2:8" x14ac:dyDescent="0.2">
      <c r="B175">
        <v>2022</v>
      </c>
      <c r="C175">
        <v>7</v>
      </c>
      <c r="D175" t="s">
        <v>33</v>
      </c>
      <c r="E175" t="s">
        <v>78</v>
      </c>
      <c r="F175" s="8">
        <v>114.94</v>
      </c>
      <c r="G175" s="8">
        <v>85.32</v>
      </c>
      <c r="H175" s="8">
        <f t="shared" si="4"/>
        <v>29.620000000000005</v>
      </c>
    </row>
    <row r="176" spans="2:8" x14ac:dyDescent="0.2">
      <c r="B176">
        <v>2022</v>
      </c>
      <c r="C176">
        <v>11</v>
      </c>
      <c r="D176" t="s">
        <v>92</v>
      </c>
      <c r="E176" t="s">
        <v>27</v>
      </c>
      <c r="F176" s="8">
        <v>111.28</v>
      </c>
      <c r="G176" s="8">
        <v>81.66</v>
      </c>
      <c r="H176" s="8">
        <f t="shared" si="4"/>
        <v>29.620000000000005</v>
      </c>
    </row>
    <row r="177" spans="2:8" x14ac:dyDescent="0.2">
      <c r="B177">
        <v>2023</v>
      </c>
      <c r="C177">
        <v>4</v>
      </c>
      <c r="D177" t="s">
        <v>29</v>
      </c>
      <c r="E177" t="s">
        <v>27</v>
      </c>
      <c r="F177" s="8">
        <v>148.02000000000001</v>
      </c>
      <c r="G177" s="8">
        <v>118.3</v>
      </c>
      <c r="H177" s="8">
        <f t="shared" si="4"/>
        <v>29.720000000000013</v>
      </c>
    </row>
    <row r="178" spans="2:8" x14ac:dyDescent="0.2">
      <c r="B178">
        <v>2022</v>
      </c>
      <c r="C178">
        <v>14</v>
      </c>
      <c r="D178" t="s">
        <v>92</v>
      </c>
      <c r="E178" t="s">
        <v>78</v>
      </c>
      <c r="F178" s="8">
        <v>112.58</v>
      </c>
      <c r="G178" s="8">
        <v>82.38</v>
      </c>
      <c r="H178" s="8">
        <f t="shared" si="4"/>
        <v>30.200000000000003</v>
      </c>
    </row>
    <row r="179" spans="2:8" x14ac:dyDescent="0.2">
      <c r="B179">
        <v>2023</v>
      </c>
      <c r="C179">
        <v>10</v>
      </c>
      <c r="D179" t="s">
        <v>27</v>
      </c>
      <c r="E179" t="s">
        <v>31</v>
      </c>
      <c r="F179" s="8">
        <v>116.52</v>
      </c>
      <c r="G179" s="8">
        <v>85.1</v>
      </c>
      <c r="H179" s="8">
        <f t="shared" si="4"/>
        <v>31.42</v>
      </c>
    </row>
    <row r="180" spans="2:8" x14ac:dyDescent="0.2">
      <c r="B180" s="60">
        <v>2021</v>
      </c>
      <c r="C180">
        <v>13</v>
      </c>
      <c r="D180" s="60" t="s">
        <v>83</v>
      </c>
      <c r="E180" s="60" t="s">
        <v>31</v>
      </c>
      <c r="F180" s="120">
        <v>170.52</v>
      </c>
      <c r="G180" s="120">
        <v>139.1</v>
      </c>
      <c r="H180" s="8">
        <f t="shared" si="4"/>
        <v>31.420000000000016</v>
      </c>
    </row>
    <row r="181" spans="2:8" x14ac:dyDescent="0.2">
      <c r="B181">
        <v>2022</v>
      </c>
      <c r="C181">
        <v>11</v>
      </c>
      <c r="D181" t="s">
        <v>45</v>
      </c>
      <c r="E181" t="s">
        <v>115</v>
      </c>
      <c r="F181" s="8">
        <v>125.86</v>
      </c>
      <c r="G181" s="8">
        <v>93.96</v>
      </c>
      <c r="H181" s="8">
        <f t="shared" si="4"/>
        <v>31.900000000000006</v>
      </c>
    </row>
    <row r="182" spans="2:8" x14ac:dyDescent="0.2">
      <c r="B182" s="60">
        <v>2021</v>
      </c>
      <c r="C182">
        <v>3</v>
      </c>
      <c r="D182" s="60" t="s">
        <v>71</v>
      </c>
      <c r="E182" s="60" t="s">
        <v>27</v>
      </c>
      <c r="F182" s="120">
        <v>124.98</v>
      </c>
      <c r="G182" s="120">
        <v>92.94</v>
      </c>
      <c r="H182" s="8">
        <f t="shared" si="4"/>
        <v>32.040000000000006</v>
      </c>
    </row>
    <row r="183" spans="2:8" x14ac:dyDescent="0.2">
      <c r="B183">
        <v>2022</v>
      </c>
      <c r="C183">
        <v>12</v>
      </c>
      <c r="D183" t="s">
        <v>115</v>
      </c>
      <c r="E183" t="s">
        <v>116</v>
      </c>
      <c r="F183" s="8">
        <v>137.26</v>
      </c>
      <c r="G183" s="8">
        <v>105.1</v>
      </c>
      <c r="H183" s="8">
        <f t="shared" si="4"/>
        <v>32.159999999999997</v>
      </c>
    </row>
    <row r="184" spans="2:8" x14ac:dyDescent="0.2">
      <c r="B184">
        <v>2023</v>
      </c>
      <c r="C184">
        <v>11</v>
      </c>
      <c r="D184" t="s">
        <v>37</v>
      </c>
      <c r="E184" t="s">
        <v>41</v>
      </c>
      <c r="F184" s="8">
        <v>122.58</v>
      </c>
      <c r="G184" s="8">
        <v>90.14</v>
      </c>
      <c r="H184" s="8">
        <f t="shared" si="4"/>
        <v>32.44</v>
      </c>
    </row>
    <row r="185" spans="2:8" x14ac:dyDescent="0.2">
      <c r="B185" s="60">
        <v>2021</v>
      </c>
      <c r="C185">
        <v>10</v>
      </c>
      <c r="D185" s="60" t="s">
        <v>78</v>
      </c>
      <c r="E185" s="60" t="s">
        <v>142</v>
      </c>
      <c r="F185" s="120">
        <v>101.32</v>
      </c>
      <c r="G185" s="120">
        <v>67.58</v>
      </c>
      <c r="H185" s="8">
        <f t="shared" si="4"/>
        <v>33.739999999999995</v>
      </c>
    </row>
    <row r="186" spans="2:8" x14ac:dyDescent="0.2">
      <c r="B186">
        <v>2022</v>
      </c>
      <c r="C186">
        <v>7</v>
      </c>
      <c r="D186" t="s">
        <v>92</v>
      </c>
      <c r="E186" t="s">
        <v>116</v>
      </c>
      <c r="F186" s="8">
        <v>129.80000000000001</v>
      </c>
      <c r="G186" s="8">
        <v>96.06</v>
      </c>
      <c r="H186" s="8">
        <f t="shared" si="4"/>
        <v>33.740000000000009</v>
      </c>
    </row>
    <row r="187" spans="2:8" x14ac:dyDescent="0.2">
      <c r="B187">
        <v>2023</v>
      </c>
      <c r="C187">
        <v>8</v>
      </c>
      <c r="D187" t="s">
        <v>33</v>
      </c>
      <c r="E187" t="s">
        <v>43</v>
      </c>
      <c r="F187" s="8">
        <v>141.66</v>
      </c>
      <c r="G187" s="8">
        <v>107.8</v>
      </c>
      <c r="H187" s="8">
        <f t="shared" si="4"/>
        <v>33.86</v>
      </c>
    </row>
    <row r="188" spans="2:8" x14ac:dyDescent="0.2">
      <c r="B188">
        <v>2023</v>
      </c>
      <c r="C188">
        <v>10</v>
      </c>
      <c r="D188" t="s">
        <v>29</v>
      </c>
      <c r="E188" t="s">
        <v>23</v>
      </c>
      <c r="F188" s="8">
        <v>143.96</v>
      </c>
      <c r="G188" s="8">
        <v>110.08</v>
      </c>
      <c r="H188" s="8">
        <f t="shared" si="4"/>
        <v>33.88000000000001</v>
      </c>
    </row>
    <row r="189" spans="2:8" x14ac:dyDescent="0.2">
      <c r="B189">
        <v>2023</v>
      </c>
      <c r="C189">
        <v>16</v>
      </c>
      <c r="D189" t="s">
        <v>29</v>
      </c>
      <c r="E189" t="s">
        <v>25</v>
      </c>
      <c r="F189" s="8">
        <v>124.22</v>
      </c>
      <c r="G189" s="8">
        <v>90.04</v>
      </c>
      <c r="H189" s="8">
        <f t="shared" si="4"/>
        <v>34.179999999999993</v>
      </c>
    </row>
    <row r="190" spans="2:8" x14ac:dyDescent="0.2">
      <c r="B190" s="60">
        <v>2021</v>
      </c>
      <c r="C190">
        <v>9</v>
      </c>
      <c r="D190" s="60" t="s">
        <v>25</v>
      </c>
      <c r="E190" s="60" t="s">
        <v>33</v>
      </c>
      <c r="F190" s="120">
        <v>123.24</v>
      </c>
      <c r="G190" s="120">
        <v>88.5</v>
      </c>
      <c r="H190" s="8">
        <f t="shared" si="4"/>
        <v>34.739999999999995</v>
      </c>
    </row>
    <row r="191" spans="2:8" x14ac:dyDescent="0.2">
      <c r="B191" s="60">
        <v>2021</v>
      </c>
      <c r="C191">
        <v>15</v>
      </c>
      <c r="D191" s="60" t="s">
        <v>78</v>
      </c>
      <c r="E191" s="60" t="s">
        <v>33</v>
      </c>
      <c r="F191" s="120">
        <v>123.66</v>
      </c>
      <c r="G191" s="120">
        <v>88.54</v>
      </c>
      <c r="H191" s="8">
        <f t="shared" si="4"/>
        <v>35.11999999999999</v>
      </c>
    </row>
    <row r="192" spans="2:8" x14ac:dyDescent="0.2">
      <c r="B192" s="60">
        <v>2021</v>
      </c>
      <c r="C192">
        <v>14</v>
      </c>
      <c r="D192" s="60" t="s">
        <v>78</v>
      </c>
      <c r="E192" s="60" t="s">
        <v>83</v>
      </c>
      <c r="F192" s="120">
        <v>160.38</v>
      </c>
      <c r="G192" s="120">
        <v>125.24</v>
      </c>
      <c r="H192" s="8">
        <f t="shared" si="4"/>
        <v>35.14</v>
      </c>
    </row>
    <row r="193" spans="2:8" x14ac:dyDescent="0.2">
      <c r="B193">
        <v>2023</v>
      </c>
      <c r="C193">
        <v>10</v>
      </c>
      <c r="D193" t="s">
        <v>33</v>
      </c>
      <c r="E193" t="s">
        <v>45</v>
      </c>
      <c r="F193" s="8">
        <v>144.08000000000001</v>
      </c>
      <c r="G193" s="8">
        <v>108.92</v>
      </c>
      <c r="H193" s="8">
        <f t="shared" si="4"/>
        <v>35.160000000000011</v>
      </c>
    </row>
    <row r="194" spans="2:8" x14ac:dyDescent="0.2">
      <c r="B194">
        <v>2022</v>
      </c>
      <c r="C194">
        <v>6</v>
      </c>
      <c r="D194" t="s">
        <v>33</v>
      </c>
      <c r="E194" t="s">
        <v>25</v>
      </c>
      <c r="F194" s="8">
        <v>150.1</v>
      </c>
      <c r="G194" s="8">
        <v>114.86</v>
      </c>
      <c r="H194" s="8">
        <f t="shared" si="4"/>
        <v>35.239999999999995</v>
      </c>
    </row>
    <row r="195" spans="2:8" x14ac:dyDescent="0.2">
      <c r="B195">
        <v>2023</v>
      </c>
      <c r="C195">
        <v>3</v>
      </c>
      <c r="D195" t="s">
        <v>43</v>
      </c>
      <c r="E195" t="s">
        <v>29</v>
      </c>
      <c r="F195" s="8">
        <v>158.44</v>
      </c>
      <c r="G195" s="8">
        <v>123.06</v>
      </c>
      <c r="H195" s="8">
        <f t="shared" si="4"/>
        <v>35.379999999999995</v>
      </c>
    </row>
    <row r="196" spans="2:8" x14ac:dyDescent="0.2">
      <c r="B196">
        <v>2023</v>
      </c>
      <c r="C196">
        <v>6</v>
      </c>
      <c r="D196" t="s">
        <v>41</v>
      </c>
      <c r="E196" t="s">
        <v>39</v>
      </c>
      <c r="F196" s="8">
        <v>117.02</v>
      </c>
      <c r="G196" s="8">
        <v>81.540000000000006</v>
      </c>
      <c r="H196" s="8">
        <f t="shared" si="4"/>
        <v>35.47999999999999</v>
      </c>
    </row>
    <row r="197" spans="2:8" x14ac:dyDescent="0.2">
      <c r="B197" s="60">
        <v>2021</v>
      </c>
      <c r="C197">
        <v>7</v>
      </c>
      <c r="D197" s="60" t="s">
        <v>142</v>
      </c>
      <c r="E197" s="60" t="s">
        <v>83</v>
      </c>
      <c r="F197" s="120">
        <v>145.13999999999999</v>
      </c>
      <c r="G197" s="120">
        <v>109.08</v>
      </c>
      <c r="H197" s="8">
        <f t="shared" si="4"/>
        <v>36.059999999999988</v>
      </c>
    </row>
    <row r="198" spans="2:8" x14ac:dyDescent="0.2">
      <c r="B198" s="60">
        <v>2021</v>
      </c>
      <c r="C198">
        <v>1</v>
      </c>
      <c r="D198" s="60" t="s">
        <v>33</v>
      </c>
      <c r="E198" s="60" t="s">
        <v>83</v>
      </c>
      <c r="F198" s="120">
        <v>154.96</v>
      </c>
      <c r="G198" s="120">
        <v>118.82</v>
      </c>
      <c r="H198" s="8">
        <f t="shared" si="4"/>
        <v>36.140000000000015</v>
      </c>
    </row>
    <row r="199" spans="2:8" x14ac:dyDescent="0.2">
      <c r="B199">
        <v>2022</v>
      </c>
      <c r="C199">
        <v>6</v>
      </c>
      <c r="D199" t="s">
        <v>130</v>
      </c>
      <c r="E199" t="s">
        <v>78</v>
      </c>
      <c r="F199" s="8">
        <v>118.32</v>
      </c>
      <c r="G199" s="8">
        <v>81.72</v>
      </c>
      <c r="H199" s="8">
        <f t="shared" si="4"/>
        <v>36.599999999999994</v>
      </c>
    </row>
    <row r="200" spans="2:8" x14ac:dyDescent="0.2">
      <c r="B200">
        <v>2022</v>
      </c>
      <c r="C200">
        <v>8</v>
      </c>
      <c r="D200" t="s">
        <v>45</v>
      </c>
      <c r="E200" t="s">
        <v>33</v>
      </c>
      <c r="F200" s="8">
        <v>147.88</v>
      </c>
      <c r="G200" s="8">
        <v>110.54</v>
      </c>
      <c r="H200" s="8">
        <f t="shared" si="4"/>
        <v>37.339999999999989</v>
      </c>
    </row>
    <row r="201" spans="2:8" x14ac:dyDescent="0.2">
      <c r="B201">
        <v>2022</v>
      </c>
      <c r="C201">
        <v>13</v>
      </c>
      <c r="D201" t="s">
        <v>23</v>
      </c>
      <c r="E201" t="s">
        <v>25</v>
      </c>
      <c r="F201" s="8">
        <v>111.42</v>
      </c>
      <c r="G201" s="8">
        <v>73.84</v>
      </c>
      <c r="H201" s="8">
        <f t="shared" si="4"/>
        <v>37.58</v>
      </c>
    </row>
    <row r="202" spans="2:8" x14ac:dyDescent="0.2">
      <c r="B202">
        <v>2022</v>
      </c>
      <c r="C202">
        <v>3</v>
      </c>
      <c r="D202" t="s">
        <v>33</v>
      </c>
      <c r="E202" t="s">
        <v>23</v>
      </c>
      <c r="F202" s="8">
        <v>121.1</v>
      </c>
      <c r="G202" s="8">
        <v>83.38</v>
      </c>
      <c r="H202" s="8">
        <f t="shared" si="4"/>
        <v>37.72</v>
      </c>
    </row>
    <row r="203" spans="2:8" x14ac:dyDescent="0.2">
      <c r="B203" s="60">
        <v>2021</v>
      </c>
      <c r="C203">
        <v>7</v>
      </c>
      <c r="D203" s="60" t="s">
        <v>127</v>
      </c>
      <c r="E203" s="60" t="s">
        <v>33</v>
      </c>
      <c r="F203" s="120">
        <v>152.1</v>
      </c>
      <c r="G203" s="120">
        <v>114.14</v>
      </c>
      <c r="H203" s="8">
        <f t="shared" si="4"/>
        <v>37.959999999999994</v>
      </c>
    </row>
    <row r="204" spans="2:8" x14ac:dyDescent="0.2">
      <c r="B204">
        <v>2022</v>
      </c>
      <c r="C204">
        <v>7</v>
      </c>
      <c r="D204" t="s">
        <v>130</v>
      </c>
      <c r="E204" t="s">
        <v>27</v>
      </c>
      <c r="F204" s="8">
        <v>138.12</v>
      </c>
      <c r="G204" s="8">
        <v>99.02</v>
      </c>
      <c r="H204" s="8">
        <f t="shared" si="4"/>
        <v>39.100000000000009</v>
      </c>
    </row>
    <row r="205" spans="2:8" x14ac:dyDescent="0.2">
      <c r="B205">
        <v>2022</v>
      </c>
      <c r="C205">
        <v>7</v>
      </c>
      <c r="D205" t="s">
        <v>23</v>
      </c>
      <c r="E205" t="s">
        <v>71</v>
      </c>
      <c r="F205" s="8">
        <v>135.82</v>
      </c>
      <c r="G205" s="8">
        <v>96.44</v>
      </c>
      <c r="H205" s="8">
        <f t="shared" si="4"/>
        <v>39.379999999999995</v>
      </c>
    </row>
    <row r="206" spans="2:8" x14ac:dyDescent="0.2">
      <c r="B206">
        <v>2022</v>
      </c>
      <c r="C206">
        <v>3</v>
      </c>
      <c r="D206" t="s">
        <v>116</v>
      </c>
      <c r="E206" t="s">
        <v>130</v>
      </c>
      <c r="F206" s="8">
        <v>113.94</v>
      </c>
      <c r="G206" s="8">
        <v>74.459999999999994</v>
      </c>
      <c r="H206" s="8">
        <f t="shared" si="4"/>
        <v>39.480000000000004</v>
      </c>
    </row>
    <row r="207" spans="2:8" x14ac:dyDescent="0.2">
      <c r="B207" s="60">
        <v>2021</v>
      </c>
      <c r="C207">
        <v>13</v>
      </c>
      <c r="D207" s="60" t="s">
        <v>33</v>
      </c>
      <c r="E207" s="60" t="s">
        <v>39</v>
      </c>
      <c r="F207" s="120">
        <v>118.04</v>
      </c>
      <c r="G207" s="120">
        <v>78.16</v>
      </c>
      <c r="H207" s="8">
        <f t="shared" si="4"/>
        <v>39.88000000000001</v>
      </c>
    </row>
    <row r="208" spans="2:8" x14ac:dyDescent="0.2">
      <c r="B208">
        <v>2023</v>
      </c>
      <c r="C208">
        <v>10</v>
      </c>
      <c r="D208" t="s">
        <v>37</v>
      </c>
      <c r="E208" t="s">
        <v>35</v>
      </c>
      <c r="F208" s="8">
        <v>137.04</v>
      </c>
      <c r="G208" s="8">
        <v>96.82</v>
      </c>
      <c r="H208" s="8">
        <f t="shared" ref="H208:H271" si="5">F208-G208</f>
        <v>40.22</v>
      </c>
    </row>
    <row r="209" spans="2:8" x14ac:dyDescent="0.2">
      <c r="B209">
        <v>2023</v>
      </c>
      <c r="C209">
        <v>12</v>
      </c>
      <c r="D209" t="s">
        <v>43</v>
      </c>
      <c r="E209" t="s">
        <v>45</v>
      </c>
      <c r="F209" s="8">
        <v>134.06</v>
      </c>
      <c r="G209" s="8">
        <v>92.98</v>
      </c>
      <c r="H209" s="8">
        <f t="shared" si="5"/>
        <v>41.08</v>
      </c>
    </row>
    <row r="210" spans="2:8" x14ac:dyDescent="0.2">
      <c r="B210" s="60">
        <v>2021</v>
      </c>
      <c r="C210">
        <v>11</v>
      </c>
      <c r="D210" s="60" t="s">
        <v>127</v>
      </c>
      <c r="E210" s="60" t="s">
        <v>27</v>
      </c>
      <c r="F210" s="120">
        <v>124.98</v>
      </c>
      <c r="G210" s="120">
        <v>83.8</v>
      </c>
      <c r="H210" s="8">
        <f t="shared" si="5"/>
        <v>41.180000000000007</v>
      </c>
    </row>
    <row r="211" spans="2:8" x14ac:dyDescent="0.2">
      <c r="B211">
        <v>2022</v>
      </c>
      <c r="C211">
        <v>2</v>
      </c>
      <c r="D211" t="s">
        <v>116</v>
      </c>
      <c r="E211" t="s">
        <v>71</v>
      </c>
      <c r="F211" s="8">
        <v>106.86</v>
      </c>
      <c r="G211" s="8">
        <v>65.099999999999994</v>
      </c>
      <c r="H211" s="8">
        <f t="shared" si="5"/>
        <v>41.760000000000005</v>
      </c>
    </row>
    <row r="212" spans="2:8" x14ac:dyDescent="0.2">
      <c r="B212">
        <v>2023</v>
      </c>
      <c r="C212">
        <v>5</v>
      </c>
      <c r="D212" t="s">
        <v>39</v>
      </c>
      <c r="E212" t="s">
        <v>35</v>
      </c>
      <c r="F212" s="8">
        <v>115.58</v>
      </c>
      <c r="G212" s="8">
        <v>73.239999999999995</v>
      </c>
      <c r="H212" s="8">
        <f t="shared" si="5"/>
        <v>42.34</v>
      </c>
    </row>
    <row r="213" spans="2:8" x14ac:dyDescent="0.2">
      <c r="B213">
        <v>2023</v>
      </c>
      <c r="C213">
        <v>3</v>
      </c>
      <c r="D213" t="s">
        <v>27</v>
      </c>
      <c r="E213" t="s">
        <v>45</v>
      </c>
      <c r="F213" s="8">
        <v>153.66</v>
      </c>
      <c r="G213" s="8">
        <v>110.9</v>
      </c>
      <c r="H213" s="8">
        <f t="shared" si="5"/>
        <v>42.759999999999991</v>
      </c>
    </row>
    <row r="214" spans="2:8" x14ac:dyDescent="0.2">
      <c r="B214" s="60">
        <v>2021</v>
      </c>
      <c r="C214">
        <v>14</v>
      </c>
      <c r="D214" s="60" t="s">
        <v>25</v>
      </c>
      <c r="E214" s="60" t="s">
        <v>127</v>
      </c>
      <c r="F214" s="120">
        <v>125.38</v>
      </c>
      <c r="G214" s="120">
        <v>82.6</v>
      </c>
      <c r="H214" s="8">
        <f t="shared" si="5"/>
        <v>42.78</v>
      </c>
    </row>
    <row r="215" spans="2:8" x14ac:dyDescent="0.2">
      <c r="B215">
        <v>2022</v>
      </c>
      <c r="C215">
        <v>2</v>
      </c>
      <c r="D215" t="s">
        <v>130</v>
      </c>
      <c r="E215" t="s">
        <v>45</v>
      </c>
      <c r="F215" s="8">
        <v>164.76</v>
      </c>
      <c r="G215" s="8">
        <v>121.72</v>
      </c>
      <c r="H215" s="8">
        <f t="shared" si="5"/>
        <v>43.039999999999992</v>
      </c>
    </row>
    <row r="216" spans="2:8" x14ac:dyDescent="0.2">
      <c r="B216" s="60">
        <v>2021</v>
      </c>
      <c r="C216">
        <v>5</v>
      </c>
      <c r="D216" s="60" t="s">
        <v>127</v>
      </c>
      <c r="E216" s="60" t="s">
        <v>68</v>
      </c>
      <c r="F216" s="120">
        <v>170.72</v>
      </c>
      <c r="G216" s="120">
        <v>127.5</v>
      </c>
      <c r="H216" s="8">
        <f t="shared" si="5"/>
        <v>43.22</v>
      </c>
    </row>
    <row r="217" spans="2:8" x14ac:dyDescent="0.2">
      <c r="B217" s="60">
        <v>2021</v>
      </c>
      <c r="C217">
        <v>4</v>
      </c>
      <c r="D217" s="60" t="s">
        <v>68</v>
      </c>
      <c r="E217" s="60" t="s">
        <v>27</v>
      </c>
      <c r="F217" s="120">
        <v>143.22</v>
      </c>
      <c r="G217" s="120">
        <v>99.94</v>
      </c>
      <c r="H217" s="8">
        <f t="shared" si="5"/>
        <v>43.28</v>
      </c>
    </row>
    <row r="218" spans="2:8" x14ac:dyDescent="0.2">
      <c r="B218">
        <v>2022</v>
      </c>
      <c r="C218">
        <v>8</v>
      </c>
      <c r="D218" t="s">
        <v>130</v>
      </c>
      <c r="E218" t="s">
        <v>23</v>
      </c>
      <c r="F218" s="8">
        <v>153.86000000000001</v>
      </c>
      <c r="G218" s="8">
        <v>110.14</v>
      </c>
      <c r="H218" s="8">
        <f t="shared" si="5"/>
        <v>43.720000000000013</v>
      </c>
    </row>
    <row r="219" spans="2:8" x14ac:dyDescent="0.2">
      <c r="B219" s="60">
        <v>2021</v>
      </c>
      <c r="C219">
        <v>10</v>
      </c>
      <c r="D219" s="60" t="s">
        <v>83</v>
      </c>
      <c r="E219" s="60" t="s">
        <v>68</v>
      </c>
      <c r="F219" s="120">
        <v>142.63999999999999</v>
      </c>
      <c r="G219" s="120">
        <v>98.84</v>
      </c>
      <c r="H219" s="8">
        <f t="shared" si="5"/>
        <v>43.799999999999983</v>
      </c>
    </row>
    <row r="220" spans="2:8" x14ac:dyDescent="0.2">
      <c r="B220">
        <v>2023</v>
      </c>
      <c r="C220">
        <v>3</v>
      </c>
      <c r="D220" t="s">
        <v>25</v>
      </c>
      <c r="E220" t="s">
        <v>39</v>
      </c>
      <c r="F220" s="8">
        <v>146.78</v>
      </c>
      <c r="G220" s="8">
        <v>102.86</v>
      </c>
      <c r="H220" s="8">
        <f t="shared" si="5"/>
        <v>43.92</v>
      </c>
    </row>
    <row r="221" spans="2:8" x14ac:dyDescent="0.2">
      <c r="B221">
        <v>2023</v>
      </c>
      <c r="C221">
        <v>1</v>
      </c>
      <c r="D221" t="s">
        <v>35</v>
      </c>
      <c r="E221" t="s">
        <v>41</v>
      </c>
      <c r="F221" s="8">
        <v>123.86</v>
      </c>
      <c r="G221" s="8">
        <v>79.08</v>
      </c>
      <c r="H221" s="8">
        <f t="shared" si="5"/>
        <v>44.78</v>
      </c>
    </row>
    <row r="222" spans="2:8" x14ac:dyDescent="0.2">
      <c r="B222">
        <v>2022</v>
      </c>
      <c r="C222">
        <v>13</v>
      </c>
      <c r="D222" t="s">
        <v>115</v>
      </c>
      <c r="E222" t="s">
        <v>78</v>
      </c>
      <c r="F222" s="8">
        <v>146.63999999999999</v>
      </c>
      <c r="G222" s="8">
        <v>101.4</v>
      </c>
      <c r="H222" s="8">
        <f t="shared" si="5"/>
        <v>45.239999999999981</v>
      </c>
    </row>
    <row r="223" spans="2:8" x14ac:dyDescent="0.2">
      <c r="B223">
        <v>2023</v>
      </c>
      <c r="C223">
        <v>5</v>
      </c>
      <c r="D223" t="s">
        <v>27</v>
      </c>
      <c r="E223" t="s">
        <v>43</v>
      </c>
      <c r="F223" s="8">
        <v>137.41999999999999</v>
      </c>
      <c r="G223" s="8">
        <v>92.16</v>
      </c>
      <c r="H223" s="8">
        <f t="shared" si="5"/>
        <v>45.259999999999991</v>
      </c>
    </row>
    <row r="224" spans="2:8" x14ac:dyDescent="0.2">
      <c r="B224">
        <v>2023</v>
      </c>
      <c r="C224">
        <v>3</v>
      </c>
      <c r="D224" t="s">
        <v>35</v>
      </c>
      <c r="E224" t="s">
        <v>23</v>
      </c>
      <c r="F224" s="8">
        <v>133.78</v>
      </c>
      <c r="G224" s="8">
        <v>88.52</v>
      </c>
      <c r="H224" s="8">
        <f t="shared" si="5"/>
        <v>45.260000000000005</v>
      </c>
    </row>
    <row r="225" spans="2:8" x14ac:dyDescent="0.2">
      <c r="B225">
        <v>2023</v>
      </c>
      <c r="C225">
        <v>15</v>
      </c>
      <c r="D225" t="s">
        <v>41</v>
      </c>
      <c r="E225" t="s">
        <v>23</v>
      </c>
      <c r="F225" s="8">
        <v>107.92</v>
      </c>
      <c r="G225" s="8">
        <v>61.96</v>
      </c>
      <c r="H225" s="8">
        <f t="shared" si="5"/>
        <v>45.96</v>
      </c>
    </row>
    <row r="226" spans="2:8" x14ac:dyDescent="0.2">
      <c r="B226" s="60">
        <v>2021</v>
      </c>
      <c r="C226">
        <v>13</v>
      </c>
      <c r="D226" s="60" t="s">
        <v>78</v>
      </c>
      <c r="E226" s="60" t="s">
        <v>68</v>
      </c>
      <c r="F226" s="120">
        <v>130.80000000000001</v>
      </c>
      <c r="G226" s="120">
        <v>84.5</v>
      </c>
      <c r="H226" s="8">
        <f t="shared" si="5"/>
        <v>46.300000000000011</v>
      </c>
    </row>
    <row r="227" spans="2:8" x14ac:dyDescent="0.2">
      <c r="B227" s="60">
        <v>2021</v>
      </c>
      <c r="C227">
        <v>1</v>
      </c>
      <c r="D227" s="60" t="s">
        <v>25</v>
      </c>
      <c r="E227" s="60" t="s">
        <v>70</v>
      </c>
      <c r="F227" s="120">
        <v>139.66</v>
      </c>
      <c r="G227" s="120">
        <v>92.66</v>
      </c>
      <c r="H227" s="8">
        <f t="shared" si="5"/>
        <v>47</v>
      </c>
    </row>
    <row r="228" spans="2:8" x14ac:dyDescent="0.2">
      <c r="B228">
        <v>2023</v>
      </c>
      <c r="C228">
        <v>7</v>
      </c>
      <c r="D228" t="s">
        <v>35</v>
      </c>
      <c r="E228" t="s">
        <v>29</v>
      </c>
      <c r="F228" s="8">
        <v>146.88</v>
      </c>
      <c r="G228" s="8">
        <v>99.66</v>
      </c>
      <c r="H228" s="8">
        <f t="shared" si="5"/>
        <v>47.22</v>
      </c>
    </row>
    <row r="229" spans="2:8" x14ac:dyDescent="0.2">
      <c r="B229" s="60">
        <v>2021</v>
      </c>
      <c r="C229">
        <v>4</v>
      </c>
      <c r="D229" s="60" t="s">
        <v>31</v>
      </c>
      <c r="E229" s="60" t="s">
        <v>39</v>
      </c>
      <c r="F229" s="120">
        <v>162.22</v>
      </c>
      <c r="G229" s="120">
        <v>114.82</v>
      </c>
      <c r="H229" s="8">
        <f t="shared" si="5"/>
        <v>47.400000000000006</v>
      </c>
    </row>
    <row r="230" spans="2:8" x14ac:dyDescent="0.2">
      <c r="B230">
        <v>2022</v>
      </c>
      <c r="C230">
        <v>8</v>
      </c>
      <c r="D230" t="s">
        <v>27</v>
      </c>
      <c r="E230" t="s">
        <v>78</v>
      </c>
      <c r="F230" s="8">
        <v>127.18</v>
      </c>
      <c r="G230" s="8">
        <v>79.64</v>
      </c>
      <c r="H230" s="8">
        <f t="shared" si="5"/>
        <v>47.540000000000006</v>
      </c>
    </row>
    <row r="231" spans="2:8" x14ac:dyDescent="0.2">
      <c r="B231">
        <v>2022</v>
      </c>
      <c r="C231">
        <v>11</v>
      </c>
      <c r="D231" t="s">
        <v>33</v>
      </c>
      <c r="E231" t="s">
        <v>71</v>
      </c>
      <c r="F231" s="8">
        <v>139.91999999999999</v>
      </c>
      <c r="G231" s="8">
        <v>91.84</v>
      </c>
      <c r="H231" s="8">
        <f t="shared" si="5"/>
        <v>48.079999999999984</v>
      </c>
    </row>
    <row r="232" spans="2:8" x14ac:dyDescent="0.2">
      <c r="B232" s="60">
        <v>2021</v>
      </c>
      <c r="C232">
        <v>1</v>
      </c>
      <c r="D232" s="60" t="s">
        <v>142</v>
      </c>
      <c r="E232" s="60" t="s">
        <v>27</v>
      </c>
      <c r="F232" s="120">
        <v>151.36000000000001</v>
      </c>
      <c r="G232" s="120">
        <v>103.22</v>
      </c>
      <c r="H232" s="8">
        <f t="shared" si="5"/>
        <v>48.140000000000015</v>
      </c>
    </row>
    <row r="233" spans="2:8" x14ac:dyDescent="0.2">
      <c r="B233" s="60">
        <v>2021</v>
      </c>
      <c r="C233">
        <v>12</v>
      </c>
      <c r="D233" s="60" t="s">
        <v>68</v>
      </c>
      <c r="E233" s="60" t="s">
        <v>31</v>
      </c>
      <c r="F233" s="120">
        <v>147.80000000000001</v>
      </c>
      <c r="G233" s="120">
        <v>98.98</v>
      </c>
      <c r="H233" s="8">
        <f t="shared" si="5"/>
        <v>48.820000000000007</v>
      </c>
    </row>
    <row r="234" spans="2:8" x14ac:dyDescent="0.2">
      <c r="B234">
        <v>2022</v>
      </c>
      <c r="C234">
        <v>7</v>
      </c>
      <c r="D234" t="s">
        <v>31</v>
      </c>
      <c r="E234" t="s">
        <v>115</v>
      </c>
      <c r="F234" s="8">
        <v>142.06</v>
      </c>
      <c r="G234" s="8">
        <v>93.1</v>
      </c>
      <c r="H234" s="8">
        <f t="shared" si="5"/>
        <v>48.960000000000008</v>
      </c>
    </row>
    <row r="235" spans="2:8" x14ac:dyDescent="0.2">
      <c r="B235" s="60">
        <v>2021</v>
      </c>
      <c r="C235">
        <v>14</v>
      </c>
      <c r="D235" s="60" t="s">
        <v>142</v>
      </c>
      <c r="E235" s="60" t="s">
        <v>39</v>
      </c>
      <c r="F235" s="120">
        <v>187.22</v>
      </c>
      <c r="G235" s="120">
        <v>137.91999999999999</v>
      </c>
      <c r="H235" s="8">
        <f t="shared" si="5"/>
        <v>49.300000000000011</v>
      </c>
    </row>
    <row r="236" spans="2:8" x14ac:dyDescent="0.2">
      <c r="B236" s="60">
        <v>2021</v>
      </c>
      <c r="C236">
        <v>6</v>
      </c>
      <c r="D236" s="60" t="s">
        <v>33</v>
      </c>
      <c r="E236" s="60" t="s">
        <v>27</v>
      </c>
      <c r="F236" s="120">
        <v>136.28</v>
      </c>
      <c r="G236" s="120">
        <v>85.98</v>
      </c>
      <c r="H236" s="8">
        <f t="shared" si="5"/>
        <v>50.3</v>
      </c>
    </row>
    <row r="237" spans="2:8" x14ac:dyDescent="0.2">
      <c r="B237">
        <v>2023</v>
      </c>
      <c r="C237">
        <v>8</v>
      </c>
      <c r="D237" t="s">
        <v>23</v>
      </c>
      <c r="E237" t="s">
        <v>39</v>
      </c>
      <c r="F237" s="8">
        <v>158.16</v>
      </c>
      <c r="G237" s="8">
        <v>107.36</v>
      </c>
      <c r="H237" s="8">
        <f t="shared" si="5"/>
        <v>50.8</v>
      </c>
    </row>
    <row r="238" spans="2:8" x14ac:dyDescent="0.2">
      <c r="B238">
        <v>2022</v>
      </c>
      <c r="C238">
        <v>11</v>
      </c>
      <c r="D238" t="s">
        <v>23</v>
      </c>
      <c r="E238" t="s">
        <v>31</v>
      </c>
      <c r="F238" s="8">
        <v>150.46</v>
      </c>
      <c r="G238" s="8">
        <v>99.6</v>
      </c>
      <c r="H238" s="8">
        <f t="shared" si="5"/>
        <v>50.860000000000014</v>
      </c>
    </row>
    <row r="239" spans="2:8" x14ac:dyDescent="0.2">
      <c r="B239">
        <v>2022</v>
      </c>
      <c r="C239">
        <v>4</v>
      </c>
      <c r="D239" t="s">
        <v>23</v>
      </c>
      <c r="E239" t="s">
        <v>45</v>
      </c>
      <c r="F239" s="8">
        <v>136.16</v>
      </c>
      <c r="G239" s="8">
        <v>84.86</v>
      </c>
      <c r="H239" s="8">
        <f t="shared" si="5"/>
        <v>51.3</v>
      </c>
    </row>
    <row r="240" spans="2:8" x14ac:dyDescent="0.2">
      <c r="B240">
        <v>2023</v>
      </c>
      <c r="C240">
        <v>9</v>
      </c>
      <c r="D240" t="s">
        <v>33</v>
      </c>
      <c r="E240" t="s">
        <v>39</v>
      </c>
      <c r="F240" s="8">
        <v>123.72</v>
      </c>
      <c r="G240" s="8">
        <v>72.22</v>
      </c>
      <c r="H240" s="8">
        <f t="shared" si="5"/>
        <v>51.5</v>
      </c>
    </row>
    <row r="241" spans="2:8" x14ac:dyDescent="0.2">
      <c r="B241">
        <v>2023</v>
      </c>
      <c r="C241">
        <v>5</v>
      </c>
      <c r="D241" t="s">
        <v>23</v>
      </c>
      <c r="E241" t="s">
        <v>31</v>
      </c>
      <c r="F241" s="8">
        <v>137.16</v>
      </c>
      <c r="G241" s="8">
        <v>85.6</v>
      </c>
      <c r="H241" s="8">
        <f t="shared" si="5"/>
        <v>51.56</v>
      </c>
    </row>
    <row r="242" spans="2:8" x14ac:dyDescent="0.2">
      <c r="B242" s="60">
        <v>2021</v>
      </c>
      <c r="C242">
        <v>8</v>
      </c>
      <c r="D242" s="60" t="s">
        <v>68</v>
      </c>
      <c r="E242" s="60" t="s">
        <v>71</v>
      </c>
      <c r="F242" s="120">
        <v>135.16</v>
      </c>
      <c r="G242" s="120">
        <v>83.5</v>
      </c>
      <c r="H242" s="8">
        <f t="shared" si="5"/>
        <v>51.66</v>
      </c>
    </row>
    <row r="243" spans="2:8" x14ac:dyDescent="0.2">
      <c r="B243">
        <v>2023</v>
      </c>
      <c r="C243">
        <v>11</v>
      </c>
      <c r="D243" t="s">
        <v>23</v>
      </c>
      <c r="E243" t="s">
        <v>27</v>
      </c>
      <c r="F243" s="8">
        <v>142.5</v>
      </c>
      <c r="G243" s="8">
        <v>90.34</v>
      </c>
      <c r="H243" s="8">
        <f t="shared" si="5"/>
        <v>52.16</v>
      </c>
    </row>
    <row r="244" spans="2:8" x14ac:dyDescent="0.2">
      <c r="B244">
        <v>2023</v>
      </c>
      <c r="C244">
        <v>3</v>
      </c>
      <c r="D244" t="s">
        <v>37</v>
      </c>
      <c r="E244" t="s">
        <v>33</v>
      </c>
      <c r="F244" s="8">
        <v>150.08000000000001</v>
      </c>
      <c r="G244" s="8">
        <v>97.56</v>
      </c>
      <c r="H244" s="8">
        <f t="shared" si="5"/>
        <v>52.52000000000001</v>
      </c>
    </row>
    <row r="245" spans="2:8" x14ac:dyDescent="0.2">
      <c r="B245">
        <v>2022</v>
      </c>
      <c r="C245">
        <v>5</v>
      </c>
      <c r="D245" t="s">
        <v>31</v>
      </c>
      <c r="E245" t="s">
        <v>45</v>
      </c>
      <c r="F245" s="8">
        <v>126.8</v>
      </c>
      <c r="G245" s="8">
        <v>73.86</v>
      </c>
      <c r="H245" s="8">
        <f t="shared" si="5"/>
        <v>52.94</v>
      </c>
    </row>
    <row r="246" spans="2:8" x14ac:dyDescent="0.2">
      <c r="B246">
        <v>2023</v>
      </c>
      <c r="C246">
        <v>4</v>
      </c>
      <c r="D246" t="s">
        <v>31</v>
      </c>
      <c r="E246" t="s">
        <v>43</v>
      </c>
      <c r="F246" s="8">
        <v>121.46</v>
      </c>
      <c r="G246" s="8">
        <v>68.36</v>
      </c>
      <c r="H246" s="8">
        <f t="shared" si="5"/>
        <v>53.099999999999994</v>
      </c>
    </row>
    <row r="247" spans="2:8" x14ac:dyDescent="0.2">
      <c r="B247">
        <v>2023</v>
      </c>
      <c r="C247">
        <v>15</v>
      </c>
      <c r="D247" t="s">
        <v>43</v>
      </c>
      <c r="E247" t="s">
        <v>31</v>
      </c>
      <c r="F247" s="8">
        <v>126.06</v>
      </c>
      <c r="G247" s="8">
        <v>72.56</v>
      </c>
      <c r="H247" s="8">
        <f t="shared" si="5"/>
        <v>53.5</v>
      </c>
    </row>
    <row r="248" spans="2:8" x14ac:dyDescent="0.2">
      <c r="B248" s="60">
        <v>2021</v>
      </c>
      <c r="C248">
        <v>14</v>
      </c>
      <c r="D248" s="60" t="s">
        <v>31</v>
      </c>
      <c r="E248" s="60" t="s">
        <v>33</v>
      </c>
      <c r="F248" s="120">
        <v>140.54</v>
      </c>
      <c r="G248" s="120">
        <v>86.3</v>
      </c>
      <c r="H248" s="8">
        <f t="shared" si="5"/>
        <v>54.239999999999995</v>
      </c>
    </row>
    <row r="249" spans="2:8" x14ac:dyDescent="0.2">
      <c r="B249">
        <v>2023</v>
      </c>
      <c r="C249">
        <v>9</v>
      </c>
      <c r="D249" t="s">
        <v>43</v>
      </c>
      <c r="E249" t="s">
        <v>37</v>
      </c>
      <c r="F249" s="8">
        <v>136.1</v>
      </c>
      <c r="G249" s="8">
        <v>81.5</v>
      </c>
      <c r="H249" s="8">
        <f t="shared" si="5"/>
        <v>54.599999999999994</v>
      </c>
    </row>
    <row r="250" spans="2:8" x14ac:dyDescent="0.2">
      <c r="B250" s="60">
        <v>2021</v>
      </c>
      <c r="C250">
        <v>13</v>
      </c>
      <c r="D250" s="60" t="s">
        <v>142</v>
      </c>
      <c r="E250" s="60" t="s">
        <v>127</v>
      </c>
      <c r="F250" s="120">
        <v>159.82</v>
      </c>
      <c r="G250" s="120">
        <v>103.78</v>
      </c>
      <c r="H250" s="8">
        <f t="shared" si="5"/>
        <v>56.039999999999992</v>
      </c>
    </row>
    <row r="251" spans="2:8" x14ac:dyDescent="0.2">
      <c r="B251">
        <v>2023</v>
      </c>
      <c r="C251">
        <v>13</v>
      </c>
      <c r="D251" t="s">
        <v>33</v>
      </c>
      <c r="E251" t="s">
        <v>25</v>
      </c>
      <c r="F251" s="8">
        <v>162.6</v>
      </c>
      <c r="G251" s="8">
        <v>106.52</v>
      </c>
      <c r="H251" s="8">
        <f t="shared" si="5"/>
        <v>56.08</v>
      </c>
    </row>
    <row r="252" spans="2:8" x14ac:dyDescent="0.2">
      <c r="B252">
        <v>2022</v>
      </c>
      <c r="C252">
        <v>15</v>
      </c>
      <c r="D252" t="s">
        <v>130</v>
      </c>
      <c r="E252" t="s">
        <v>115</v>
      </c>
      <c r="F252" s="8">
        <v>116.78</v>
      </c>
      <c r="G252" s="8">
        <v>59</v>
      </c>
      <c r="H252" s="8">
        <f t="shared" si="5"/>
        <v>57.78</v>
      </c>
    </row>
    <row r="253" spans="2:8" x14ac:dyDescent="0.2">
      <c r="B253" s="60">
        <v>2021</v>
      </c>
      <c r="C253">
        <v>9</v>
      </c>
      <c r="D253" s="60" t="s">
        <v>83</v>
      </c>
      <c r="E253" s="60" t="s">
        <v>71</v>
      </c>
      <c r="F253" s="120">
        <v>148.38</v>
      </c>
      <c r="G253" s="120">
        <v>89.42</v>
      </c>
      <c r="H253" s="8">
        <f t="shared" si="5"/>
        <v>58.959999999999994</v>
      </c>
    </row>
    <row r="254" spans="2:8" x14ac:dyDescent="0.2">
      <c r="B254">
        <v>2022</v>
      </c>
      <c r="C254">
        <v>1</v>
      </c>
      <c r="D254" t="s">
        <v>115</v>
      </c>
      <c r="E254" t="s">
        <v>116</v>
      </c>
      <c r="F254" s="8">
        <v>137.52000000000001</v>
      </c>
      <c r="G254" s="8">
        <v>77.8</v>
      </c>
      <c r="H254" s="8">
        <f t="shared" si="5"/>
        <v>59.720000000000013</v>
      </c>
    </row>
    <row r="255" spans="2:8" x14ac:dyDescent="0.2">
      <c r="B255">
        <v>2022</v>
      </c>
      <c r="C255">
        <v>14</v>
      </c>
      <c r="D255" t="s">
        <v>115</v>
      </c>
      <c r="E255" t="s">
        <v>71</v>
      </c>
      <c r="F255" s="8">
        <v>129.86000000000001</v>
      </c>
      <c r="G255" s="8">
        <v>68.8</v>
      </c>
      <c r="H255" s="8">
        <f t="shared" si="5"/>
        <v>61.060000000000016</v>
      </c>
    </row>
    <row r="256" spans="2:8" x14ac:dyDescent="0.2">
      <c r="B256">
        <v>2022</v>
      </c>
      <c r="C256">
        <v>10</v>
      </c>
      <c r="D256" t="s">
        <v>71</v>
      </c>
      <c r="E256" t="s">
        <v>25</v>
      </c>
      <c r="F256" s="8">
        <v>163.19999999999999</v>
      </c>
      <c r="G256" s="8">
        <v>101.2</v>
      </c>
      <c r="H256" s="8">
        <f t="shared" si="5"/>
        <v>61.999999999999986</v>
      </c>
    </row>
    <row r="257" spans="2:8" x14ac:dyDescent="0.2">
      <c r="B257" s="60">
        <v>2021</v>
      </c>
      <c r="C257">
        <v>12</v>
      </c>
      <c r="D257" s="60" t="s">
        <v>25</v>
      </c>
      <c r="E257" s="60" t="s">
        <v>70</v>
      </c>
      <c r="F257" s="120">
        <v>119.6</v>
      </c>
      <c r="G257" s="120">
        <v>57.06</v>
      </c>
      <c r="H257" s="8">
        <f t="shared" si="5"/>
        <v>62.539999999999992</v>
      </c>
    </row>
    <row r="258" spans="2:8" x14ac:dyDescent="0.2">
      <c r="B258">
        <v>2022</v>
      </c>
      <c r="C258">
        <v>1</v>
      </c>
      <c r="D258" t="s">
        <v>45</v>
      </c>
      <c r="E258" t="s">
        <v>71</v>
      </c>
      <c r="F258" s="8">
        <v>143.22</v>
      </c>
      <c r="G258" s="8">
        <v>80.680000000000007</v>
      </c>
      <c r="H258" s="8">
        <f t="shared" si="5"/>
        <v>62.539999999999992</v>
      </c>
    </row>
    <row r="259" spans="2:8" x14ac:dyDescent="0.2">
      <c r="B259">
        <v>2023</v>
      </c>
      <c r="C259">
        <v>10</v>
      </c>
      <c r="D259" t="s">
        <v>25</v>
      </c>
      <c r="E259" t="s">
        <v>41</v>
      </c>
      <c r="F259" s="8">
        <v>146.82</v>
      </c>
      <c r="G259" s="8">
        <v>83.28</v>
      </c>
      <c r="H259" s="8">
        <f t="shared" si="5"/>
        <v>63.539999999999992</v>
      </c>
    </row>
    <row r="260" spans="2:8" x14ac:dyDescent="0.2">
      <c r="B260">
        <v>2023</v>
      </c>
      <c r="C260">
        <v>13</v>
      </c>
      <c r="D260" t="s">
        <v>29</v>
      </c>
      <c r="E260" t="s">
        <v>45</v>
      </c>
      <c r="F260" s="8">
        <v>166.06</v>
      </c>
      <c r="G260" s="8">
        <v>102.38</v>
      </c>
      <c r="H260" s="8">
        <f t="shared" si="5"/>
        <v>63.680000000000007</v>
      </c>
    </row>
    <row r="261" spans="2:8" x14ac:dyDescent="0.2">
      <c r="B261">
        <v>2022</v>
      </c>
      <c r="C261">
        <v>2</v>
      </c>
      <c r="D261" t="s">
        <v>31</v>
      </c>
      <c r="E261" t="s">
        <v>92</v>
      </c>
      <c r="F261" s="8">
        <v>135.88</v>
      </c>
      <c r="G261" s="8">
        <v>71.739999999999995</v>
      </c>
      <c r="H261" s="8">
        <f t="shared" si="5"/>
        <v>64.14</v>
      </c>
    </row>
    <row r="262" spans="2:8" x14ac:dyDescent="0.2">
      <c r="B262">
        <v>2023</v>
      </c>
      <c r="C262">
        <v>2</v>
      </c>
      <c r="D262" t="s">
        <v>43</v>
      </c>
      <c r="E262" t="s">
        <v>41</v>
      </c>
      <c r="F262" s="8">
        <v>151.26</v>
      </c>
      <c r="G262" s="8">
        <v>86.58</v>
      </c>
      <c r="H262" s="8">
        <f t="shared" si="5"/>
        <v>64.679999999999993</v>
      </c>
    </row>
    <row r="263" spans="2:8" x14ac:dyDescent="0.2">
      <c r="B263">
        <v>2022</v>
      </c>
      <c r="C263">
        <v>12</v>
      </c>
      <c r="D263" t="s">
        <v>31</v>
      </c>
      <c r="E263" t="s">
        <v>78</v>
      </c>
      <c r="F263" s="8">
        <v>177.74</v>
      </c>
      <c r="G263" s="8">
        <v>112.76</v>
      </c>
      <c r="H263" s="8">
        <f t="shared" si="5"/>
        <v>64.98</v>
      </c>
    </row>
    <row r="264" spans="2:8" x14ac:dyDescent="0.2">
      <c r="B264" s="60">
        <v>2021</v>
      </c>
      <c r="C264">
        <v>12</v>
      </c>
      <c r="D264" s="60" t="s">
        <v>78</v>
      </c>
      <c r="E264" s="60" t="s">
        <v>71</v>
      </c>
      <c r="F264" s="120">
        <v>150.28</v>
      </c>
      <c r="G264" s="120">
        <v>84.78</v>
      </c>
      <c r="H264" s="8">
        <f t="shared" si="5"/>
        <v>65.5</v>
      </c>
    </row>
    <row r="265" spans="2:8" x14ac:dyDescent="0.2">
      <c r="B265">
        <v>2022</v>
      </c>
      <c r="C265">
        <v>4</v>
      </c>
      <c r="D265" t="s">
        <v>78</v>
      </c>
      <c r="E265" t="s">
        <v>71</v>
      </c>
      <c r="F265" s="8">
        <v>130.1</v>
      </c>
      <c r="G265" s="8">
        <v>64.599999999999994</v>
      </c>
      <c r="H265" s="8">
        <f t="shared" si="5"/>
        <v>65.5</v>
      </c>
    </row>
    <row r="266" spans="2:8" x14ac:dyDescent="0.2">
      <c r="B266">
        <v>2023</v>
      </c>
      <c r="C266">
        <v>9</v>
      </c>
      <c r="D266" t="s">
        <v>27</v>
      </c>
      <c r="E266" t="s">
        <v>41</v>
      </c>
      <c r="F266" s="8">
        <v>150.9</v>
      </c>
      <c r="G266" s="8">
        <v>84.92</v>
      </c>
      <c r="H266" s="8">
        <f t="shared" si="5"/>
        <v>65.98</v>
      </c>
    </row>
    <row r="267" spans="2:8" x14ac:dyDescent="0.2">
      <c r="B267">
        <v>2022</v>
      </c>
      <c r="C267">
        <v>16</v>
      </c>
      <c r="D267" t="s">
        <v>92</v>
      </c>
      <c r="E267" t="s">
        <v>33</v>
      </c>
      <c r="F267" s="8">
        <v>159.18</v>
      </c>
      <c r="G267" s="8">
        <v>92.96</v>
      </c>
      <c r="H267" s="8">
        <f t="shared" si="5"/>
        <v>66.220000000000013</v>
      </c>
    </row>
    <row r="268" spans="2:8" x14ac:dyDescent="0.2">
      <c r="B268" s="60">
        <v>2021</v>
      </c>
      <c r="C268">
        <v>9</v>
      </c>
      <c r="D268" s="60" t="s">
        <v>127</v>
      </c>
      <c r="E268" s="60" t="s">
        <v>78</v>
      </c>
      <c r="F268" s="120">
        <v>132.94</v>
      </c>
      <c r="G268" s="120">
        <v>66.56</v>
      </c>
      <c r="H268" s="8">
        <f t="shared" si="5"/>
        <v>66.38</v>
      </c>
    </row>
    <row r="269" spans="2:8" x14ac:dyDescent="0.2">
      <c r="B269">
        <v>2022</v>
      </c>
      <c r="C269">
        <v>4</v>
      </c>
      <c r="D269" t="s">
        <v>25</v>
      </c>
      <c r="E269" t="s">
        <v>92</v>
      </c>
      <c r="F269" s="8">
        <v>169.02</v>
      </c>
      <c r="G269" s="8">
        <v>102.14</v>
      </c>
      <c r="H269" s="8">
        <f t="shared" si="5"/>
        <v>66.88000000000001</v>
      </c>
    </row>
    <row r="270" spans="2:8" x14ac:dyDescent="0.2">
      <c r="B270" s="60">
        <v>2021</v>
      </c>
      <c r="C270">
        <v>7</v>
      </c>
      <c r="D270" s="60" t="s">
        <v>68</v>
      </c>
      <c r="E270" s="60" t="s">
        <v>25</v>
      </c>
      <c r="F270" s="120">
        <v>129.54</v>
      </c>
      <c r="G270" s="120">
        <v>62.48</v>
      </c>
      <c r="H270" s="8">
        <f t="shared" si="5"/>
        <v>67.06</v>
      </c>
    </row>
    <row r="271" spans="2:8" x14ac:dyDescent="0.2">
      <c r="B271">
        <v>2023</v>
      </c>
      <c r="C271">
        <v>11</v>
      </c>
      <c r="D271" t="s">
        <v>31</v>
      </c>
      <c r="E271" t="s">
        <v>25</v>
      </c>
      <c r="F271" s="8">
        <v>141.06</v>
      </c>
      <c r="G271" s="8">
        <v>73.84</v>
      </c>
      <c r="H271" s="8">
        <f t="shared" si="5"/>
        <v>67.22</v>
      </c>
    </row>
    <row r="272" spans="2:8" x14ac:dyDescent="0.2">
      <c r="B272" s="60">
        <v>2021</v>
      </c>
      <c r="C272">
        <v>2</v>
      </c>
      <c r="D272" s="60" t="s">
        <v>142</v>
      </c>
      <c r="E272" s="60" t="s">
        <v>127</v>
      </c>
      <c r="F272" s="120">
        <v>163.6</v>
      </c>
      <c r="G272" s="120">
        <v>95.62</v>
      </c>
      <c r="H272" s="8">
        <f t="shared" ref="H272:H285" si="6">F272-G272</f>
        <v>67.97999999999999</v>
      </c>
    </row>
    <row r="273" spans="2:8" x14ac:dyDescent="0.2">
      <c r="B273">
        <v>2022</v>
      </c>
      <c r="C273">
        <v>5</v>
      </c>
      <c r="D273" t="s">
        <v>116</v>
      </c>
      <c r="E273" t="s">
        <v>23</v>
      </c>
      <c r="F273" s="8">
        <v>149.97999999999999</v>
      </c>
      <c r="G273" s="8">
        <v>81.28</v>
      </c>
      <c r="H273" s="8">
        <f t="shared" si="6"/>
        <v>68.699999999999989</v>
      </c>
    </row>
    <row r="274" spans="2:8" x14ac:dyDescent="0.2">
      <c r="B274">
        <v>2022</v>
      </c>
      <c r="C274">
        <v>8</v>
      </c>
      <c r="D274" t="s">
        <v>71</v>
      </c>
      <c r="E274" t="s">
        <v>31</v>
      </c>
      <c r="F274" s="8">
        <v>164.38</v>
      </c>
      <c r="G274" s="8">
        <v>95.34</v>
      </c>
      <c r="H274" s="8">
        <f t="shared" si="6"/>
        <v>69.039999999999992</v>
      </c>
    </row>
    <row r="275" spans="2:8" x14ac:dyDescent="0.2">
      <c r="B275">
        <v>2023</v>
      </c>
      <c r="C275">
        <v>8</v>
      </c>
      <c r="D275" t="s">
        <v>25</v>
      </c>
      <c r="E275" t="s">
        <v>37</v>
      </c>
      <c r="F275" s="8">
        <v>150.56</v>
      </c>
      <c r="G275" s="8">
        <v>81.2</v>
      </c>
      <c r="H275" s="8">
        <f t="shared" si="6"/>
        <v>69.36</v>
      </c>
    </row>
    <row r="276" spans="2:8" x14ac:dyDescent="0.2">
      <c r="B276">
        <v>2022</v>
      </c>
      <c r="C276">
        <v>13</v>
      </c>
      <c r="D276" t="s">
        <v>45</v>
      </c>
      <c r="E276" t="s">
        <v>130</v>
      </c>
      <c r="F276" s="8">
        <v>148.74</v>
      </c>
      <c r="G276" s="8">
        <v>78.64</v>
      </c>
      <c r="H276" s="8">
        <f t="shared" si="6"/>
        <v>70.100000000000009</v>
      </c>
    </row>
    <row r="277" spans="2:8" x14ac:dyDescent="0.2">
      <c r="B277">
        <v>2022</v>
      </c>
      <c r="C277">
        <v>9</v>
      </c>
      <c r="D277" t="s">
        <v>115</v>
      </c>
      <c r="E277" t="s">
        <v>25</v>
      </c>
      <c r="F277" s="8">
        <v>175.12</v>
      </c>
      <c r="G277" s="8">
        <v>104.4</v>
      </c>
      <c r="H277" s="8">
        <f t="shared" si="6"/>
        <v>70.72</v>
      </c>
    </row>
    <row r="278" spans="2:8" x14ac:dyDescent="0.2">
      <c r="B278">
        <v>2022</v>
      </c>
      <c r="C278">
        <v>14</v>
      </c>
      <c r="D278" t="s">
        <v>116</v>
      </c>
      <c r="E278" t="s">
        <v>130</v>
      </c>
      <c r="F278" s="8">
        <v>153.4</v>
      </c>
      <c r="G278" s="8">
        <v>77.599999999999994</v>
      </c>
      <c r="H278" s="8">
        <f t="shared" si="6"/>
        <v>75.800000000000011</v>
      </c>
    </row>
    <row r="279" spans="2:8" x14ac:dyDescent="0.2">
      <c r="B279">
        <v>2023</v>
      </c>
      <c r="C279">
        <v>7</v>
      </c>
      <c r="D279" t="s">
        <v>27</v>
      </c>
      <c r="E279" t="s">
        <v>37</v>
      </c>
      <c r="F279" s="8">
        <v>147.69999999999999</v>
      </c>
      <c r="G279" s="8">
        <v>66.16</v>
      </c>
      <c r="H279" s="8">
        <f t="shared" si="6"/>
        <v>81.539999999999992</v>
      </c>
    </row>
    <row r="280" spans="2:8" x14ac:dyDescent="0.2">
      <c r="B280">
        <v>2022</v>
      </c>
      <c r="C280">
        <v>8</v>
      </c>
      <c r="D280" t="s">
        <v>116</v>
      </c>
      <c r="E280" t="s">
        <v>25</v>
      </c>
      <c r="F280" s="8">
        <v>159.1</v>
      </c>
      <c r="G280" s="8">
        <v>74.62</v>
      </c>
      <c r="H280" s="8">
        <f t="shared" si="6"/>
        <v>84.47999999999999</v>
      </c>
    </row>
    <row r="281" spans="2:8" x14ac:dyDescent="0.2">
      <c r="B281" s="60">
        <v>2021</v>
      </c>
      <c r="C281">
        <v>5</v>
      </c>
      <c r="D281" s="60" t="s">
        <v>83</v>
      </c>
      <c r="E281" s="60" t="s">
        <v>27</v>
      </c>
      <c r="F281" s="120">
        <v>145.08000000000001</v>
      </c>
      <c r="G281" s="120">
        <v>58.28</v>
      </c>
      <c r="H281" s="8">
        <f t="shared" si="6"/>
        <v>86.800000000000011</v>
      </c>
    </row>
    <row r="282" spans="2:8" x14ac:dyDescent="0.2">
      <c r="B282">
        <v>2023</v>
      </c>
      <c r="C282">
        <v>15</v>
      </c>
      <c r="D282" t="s">
        <v>25</v>
      </c>
      <c r="E282" t="s">
        <v>45</v>
      </c>
      <c r="F282" s="8">
        <v>161.52000000000001</v>
      </c>
      <c r="G282" s="8">
        <v>70.760000000000005</v>
      </c>
      <c r="H282" s="8">
        <f t="shared" si="6"/>
        <v>90.76</v>
      </c>
    </row>
    <row r="283" spans="2:8" x14ac:dyDescent="0.2">
      <c r="B283" s="60">
        <v>2021</v>
      </c>
      <c r="C283">
        <v>16</v>
      </c>
      <c r="D283" s="60" t="s">
        <v>142</v>
      </c>
      <c r="E283" s="60" t="s">
        <v>31</v>
      </c>
      <c r="F283" s="120">
        <v>205.1</v>
      </c>
      <c r="G283" s="120">
        <v>113.88</v>
      </c>
      <c r="H283" s="8">
        <f t="shared" si="6"/>
        <v>91.22</v>
      </c>
    </row>
    <row r="284" spans="2:8" x14ac:dyDescent="0.2">
      <c r="B284">
        <v>2023</v>
      </c>
      <c r="C284">
        <v>8</v>
      </c>
      <c r="D284" t="s">
        <v>29</v>
      </c>
      <c r="E284" t="s">
        <v>41</v>
      </c>
      <c r="F284" s="8">
        <v>176.86</v>
      </c>
      <c r="G284" s="8">
        <v>68.42</v>
      </c>
      <c r="H284" s="8">
        <f t="shared" si="6"/>
        <v>108.44000000000001</v>
      </c>
    </row>
    <row r="285" spans="2:8" x14ac:dyDescent="0.2">
      <c r="B285" s="60">
        <v>2021</v>
      </c>
      <c r="C285">
        <v>2</v>
      </c>
      <c r="D285" s="60" t="s">
        <v>31</v>
      </c>
      <c r="E285" s="60" t="s">
        <v>83</v>
      </c>
      <c r="F285" s="120">
        <v>163.80000000000001</v>
      </c>
      <c r="G285" s="120">
        <v>51.38</v>
      </c>
      <c r="H285" s="8">
        <f t="shared" si="6"/>
        <v>112.42000000000002</v>
      </c>
    </row>
  </sheetData>
  <sortState ref="B2:K283">
    <sortCondition ref="H1"/>
  </sortState>
  <mergeCells count="2">
    <mergeCell ref="B2:H2"/>
    <mergeCell ref="K2:Q2"/>
  </mergeCells>
  <conditionalFormatting sqref="Q4:Q14">
    <cfRule type="colorScale" priority="4">
      <colorScale>
        <cfvo type="min"/>
        <cfvo type="max"/>
        <color rgb="FFFCFCFF"/>
        <color rgb="FFF8696B"/>
      </colorScale>
    </cfRule>
  </conditionalFormatting>
  <conditionalFormatting sqref="H4:H12 H14:H15">
    <cfRule type="colorScale" priority="19">
      <colorScale>
        <cfvo type="min"/>
        <cfvo type="max"/>
        <color rgb="FFF8696B"/>
        <color rgb="FFFCFCFF"/>
      </colorScale>
    </cfRule>
  </conditionalFormatting>
  <conditionalFormatting sqref="H13">
    <cfRule type="colorScale" priority="3">
      <colorScale>
        <cfvo type="min"/>
        <cfvo type="max"/>
        <color rgb="FFF8696B"/>
        <color rgb="FFFCFCFF"/>
      </colorScale>
    </cfRule>
  </conditionalFormatting>
  <conditionalFormatting sqref="H4:H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workbookViewId="0">
      <selection activeCell="B2" sqref="B2:G2"/>
    </sheetView>
  </sheetViews>
  <sheetFormatPr baseColWidth="10" defaultRowHeight="16" x14ac:dyDescent="0.2"/>
  <cols>
    <col min="2" max="2" width="9" customWidth="1"/>
    <col min="3" max="3" width="8" customWidth="1"/>
    <col min="4" max="4" width="24.1640625" customWidth="1"/>
    <col min="5" max="5" width="24" customWidth="1"/>
    <col min="8" max="8" width="10.83203125" style="43"/>
    <col min="9" max="9" width="7.6640625" customWidth="1"/>
    <col min="10" max="10" width="7.83203125" customWidth="1"/>
    <col min="11" max="12" width="24.6640625" customWidth="1"/>
  </cols>
  <sheetData>
    <row r="1" spans="1:14" x14ac:dyDescent="0.2">
      <c r="A1" s="35"/>
      <c r="B1" s="35"/>
      <c r="C1" s="35"/>
      <c r="D1" s="35"/>
      <c r="E1" s="35"/>
      <c r="F1" s="35"/>
      <c r="G1" s="35"/>
      <c r="H1" s="76"/>
    </row>
    <row r="2" spans="1:14" ht="19" x14ac:dyDescent="0.25">
      <c r="A2" s="35"/>
      <c r="B2" s="309" t="s">
        <v>174</v>
      </c>
      <c r="C2" s="310"/>
      <c r="D2" s="310"/>
      <c r="E2" s="310"/>
      <c r="F2" s="310"/>
      <c r="G2" s="311"/>
      <c r="H2" s="133"/>
      <c r="I2" s="309" t="s">
        <v>175</v>
      </c>
      <c r="J2" s="310"/>
      <c r="K2" s="310"/>
      <c r="L2" s="310"/>
      <c r="M2" s="310"/>
      <c r="N2" s="311"/>
    </row>
    <row r="3" spans="1:14" x14ac:dyDescent="0.2">
      <c r="A3" s="35"/>
      <c r="B3" s="127" t="s">
        <v>19</v>
      </c>
      <c r="C3" s="128" t="s">
        <v>158</v>
      </c>
      <c r="D3" s="128" t="s">
        <v>170</v>
      </c>
      <c r="E3" s="128" t="s">
        <v>171</v>
      </c>
      <c r="F3" s="128" t="s">
        <v>167</v>
      </c>
      <c r="G3" s="129" t="s">
        <v>168</v>
      </c>
      <c r="H3" s="76"/>
      <c r="I3" s="127" t="s">
        <v>19</v>
      </c>
      <c r="J3" s="128" t="s">
        <v>158</v>
      </c>
      <c r="K3" s="128" t="s">
        <v>170</v>
      </c>
      <c r="L3" s="128" t="s">
        <v>171</v>
      </c>
      <c r="M3" s="128" t="s">
        <v>167</v>
      </c>
      <c r="N3" s="129" t="s">
        <v>168</v>
      </c>
    </row>
    <row r="4" spans="1:14" x14ac:dyDescent="0.2">
      <c r="A4" s="35"/>
      <c r="B4" s="135">
        <v>2021</v>
      </c>
      <c r="C4" s="66">
        <v>16</v>
      </c>
      <c r="D4" s="136" t="s">
        <v>142</v>
      </c>
      <c r="E4" s="136" t="s">
        <v>31</v>
      </c>
      <c r="F4" s="137">
        <v>205.1</v>
      </c>
      <c r="G4" s="138">
        <v>113.88</v>
      </c>
      <c r="H4" s="76"/>
      <c r="I4" s="135">
        <v>2021</v>
      </c>
      <c r="J4" s="66">
        <v>2</v>
      </c>
      <c r="K4" s="136" t="s">
        <v>31</v>
      </c>
      <c r="L4" s="136" t="s">
        <v>83</v>
      </c>
      <c r="M4" s="137">
        <v>163.80000000000001</v>
      </c>
      <c r="N4" s="138">
        <v>51.38</v>
      </c>
    </row>
    <row r="5" spans="1:14" x14ac:dyDescent="0.2">
      <c r="A5" s="35"/>
      <c r="B5" s="99">
        <v>2021</v>
      </c>
      <c r="C5" s="43">
        <v>14</v>
      </c>
      <c r="D5" s="45" t="s">
        <v>142</v>
      </c>
      <c r="E5" s="45" t="s">
        <v>39</v>
      </c>
      <c r="F5" s="103">
        <v>187.22</v>
      </c>
      <c r="G5" s="134">
        <v>137.91999999999999</v>
      </c>
      <c r="H5" s="76"/>
      <c r="I5" s="99">
        <v>2021</v>
      </c>
      <c r="J5" s="43">
        <v>12</v>
      </c>
      <c r="K5" s="45" t="s">
        <v>25</v>
      </c>
      <c r="L5" s="45" t="s">
        <v>70</v>
      </c>
      <c r="M5" s="103">
        <v>119.6</v>
      </c>
      <c r="N5" s="134">
        <v>57.06</v>
      </c>
    </row>
    <row r="6" spans="1:14" x14ac:dyDescent="0.2">
      <c r="A6" s="35"/>
      <c r="B6" s="69">
        <v>2022</v>
      </c>
      <c r="C6" s="43">
        <v>12</v>
      </c>
      <c r="D6" s="43" t="s">
        <v>31</v>
      </c>
      <c r="E6" s="43" t="s">
        <v>78</v>
      </c>
      <c r="F6" s="70">
        <v>177.74</v>
      </c>
      <c r="G6" s="71">
        <v>112.76</v>
      </c>
      <c r="H6" s="76"/>
      <c r="I6" s="99">
        <v>2021</v>
      </c>
      <c r="J6" s="43">
        <v>5</v>
      </c>
      <c r="K6" s="45" t="s">
        <v>83</v>
      </c>
      <c r="L6" s="45" t="s">
        <v>27</v>
      </c>
      <c r="M6" s="103">
        <v>145.08000000000001</v>
      </c>
      <c r="N6" s="134">
        <v>58.28</v>
      </c>
    </row>
    <row r="7" spans="1:14" x14ac:dyDescent="0.2">
      <c r="A7" s="35"/>
      <c r="B7" s="78">
        <v>2023</v>
      </c>
      <c r="C7" s="79">
        <v>8</v>
      </c>
      <c r="D7" s="79" t="s">
        <v>29</v>
      </c>
      <c r="E7" s="79" t="s">
        <v>41</v>
      </c>
      <c r="F7" s="70">
        <v>176.86</v>
      </c>
      <c r="G7" s="71">
        <v>68.42</v>
      </c>
      <c r="H7" s="76"/>
      <c r="I7" s="69">
        <v>2022</v>
      </c>
      <c r="J7" s="43">
        <v>15</v>
      </c>
      <c r="K7" s="43" t="s">
        <v>130</v>
      </c>
      <c r="L7" s="43" t="s">
        <v>115</v>
      </c>
      <c r="M7" s="70">
        <v>116.78</v>
      </c>
      <c r="N7" s="71">
        <v>59</v>
      </c>
    </row>
    <row r="8" spans="1:14" x14ac:dyDescent="0.2">
      <c r="A8" s="35"/>
      <c r="B8" s="69">
        <v>2022</v>
      </c>
      <c r="C8" s="43">
        <v>9</v>
      </c>
      <c r="D8" s="43" t="s">
        <v>115</v>
      </c>
      <c r="E8" s="43" t="s">
        <v>25</v>
      </c>
      <c r="F8" s="70">
        <v>175.12</v>
      </c>
      <c r="G8" s="71">
        <v>104.4</v>
      </c>
      <c r="H8" s="76"/>
      <c r="I8" s="78">
        <v>2023</v>
      </c>
      <c r="J8" s="79">
        <v>15</v>
      </c>
      <c r="K8" s="79" t="s">
        <v>41</v>
      </c>
      <c r="L8" s="79" t="s">
        <v>23</v>
      </c>
      <c r="M8" s="70">
        <v>107.92</v>
      </c>
      <c r="N8" s="71">
        <v>61.96</v>
      </c>
    </row>
    <row r="9" spans="1:14" x14ac:dyDescent="0.2">
      <c r="A9" s="35"/>
      <c r="B9" s="99">
        <v>2021</v>
      </c>
      <c r="C9" s="43">
        <v>5</v>
      </c>
      <c r="D9" s="45" t="s">
        <v>127</v>
      </c>
      <c r="E9" s="45" t="s">
        <v>68</v>
      </c>
      <c r="F9" s="103">
        <v>170.72</v>
      </c>
      <c r="G9" s="134">
        <v>127.5</v>
      </c>
      <c r="H9" s="76"/>
      <c r="I9" s="99">
        <v>2021</v>
      </c>
      <c r="J9" s="43">
        <v>7</v>
      </c>
      <c r="K9" s="45" t="s">
        <v>68</v>
      </c>
      <c r="L9" s="45" t="s">
        <v>25</v>
      </c>
      <c r="M9" s="103">
        <v>129.54</v>
      </c>
      <c r="N9" s="134">
        <v>62.48</v>
      </c>
    </row>
    <row r="10" spans="1:14" x14ac:dyDescent="0.2">
      <c r="A10" s="35"/>
      <c r="B10" s="99">
        <v>2021</v>
      </c>
      <c r="C10" s="43">
        <v>13</v>
      </c>
      <c r="D10" s="45" t="s">
        <v>83</v>
      </c>
      <c r="E10" s="45" t="s">
        <v>31</v>
      </c>
      <c r="F10" s="103">
        <v>170.52</v>
      </c>
      <c r="G10" s="134">
        <v>139.1</v>
      </c>
      <c r="H10" s="76"/>
      <c r="I10" s="69">
        <v>2022</v>
      </c>
      <c r="J10" s="43">
        <v>4</v>
      </c>
      <c r="K10" s="43" t="s">
        <v>78</v>
      </c>
      <c r="L10" s="43" t="s">
        <v>71</v>
      </c>
      <c r="M10" s="70">
        <v>130.1</v>
      </c>
      <c r="N10" s="71">
        <v>64.599999999999994</v>
      </c>
    </row>
    <row r="11" spans="1:14" x14ac:dyDescent="0.2">
      <c r="A11" s="35"/>
      <c r="B11" s="69">
        <v>2022</v>
      </c>
      <c r="C11" s="43">
        <v>4</v>
      </c>
      <c r="D11" s="43" t="s">
        <v>25</v>
      </c>
      <c r="E11" s="43" t="s">
        <v>92</v>
      </c>
      <c r="F11" s="70">
        <v>169.02</v>
      </c>
      <c r="G11" s="71">
        <v>102.14</v>
      </c>
      <c r="H11" s="76"/>
      <c r="I11" s="69">
        <v>2022</v>
      </c>
      <c r="J11" s="43">
        <v>2</v>
      </c>
      <c r="K11" s="43" t="s">
        <v>116</v>
      </c>
      <c r="L11" s="43" t="s">
        <v>71</v>
      </c>
      <c r="M11" s="70">
        <v>106.86</v>
      </c>
      <c r="N11" s="71">
        <v>65.099999999999994</v>
      </c>
    </row>
    <row r="12" spans="1:14" x14ac:dyDescent="0.2">
      <c r="A12" s="35"/>
      <c r="B12" s="78">
        <v>2023</v>
      </c>
      <c r="C12" s="79">
        <v>16</v>
      </c>
      <c r="D12" s="79" t="s">
        <v>33</v>
      </c>
      <c r="E12" s="79" t="s">
        <v>23</v>
      </c>
      <c r="F12" s="70">
        <v>167.22</v>
      </c>
      <c r="G12" s="71">
        <v>152.58000000000001</v>
      </c>
      <c r="H12" s="76"/>
      <c r="I12" s="78">
        <v>2023</v>
      </c>
      <c r="J12" s="79">
        <v>7</v>
      </c>
      <c r="K12" s="79" t="s">
        <v>27</v>
      </c>
      <c r="L12" s="79" t="s">
        <v>37</v>
      </c>
      <c r="M12" s="70">
        <v>147.69999999999999</v>
      </c>
      <c r="N12" s="71">
        <v>66.16</v>
      </c>
    </row>
    <row r="13" spans="1:14" x14ac:dyDescent="0.2">
      <c r="A13" s="35"/>
      <c r="B13" s="124">
        <v>2023</v>
      </c>
      <c r="C13" s="125">
        <v>13</v>
      </c>
      <c r="D13" s="125" t="s">
        <v>29</v>
      </c>
      <c r="E13" s="125" t="s">
        <v>45</v>
      </c>
      <c r="F13" s="74">
        <v>166.06</v>
      </c>
      <c r="G13" s="75">
        <v>102.38</v>
      </c>
      <c r="H13" s="76"/>
      <c r="I13" s="130">
        <v>2021</v>
      </c>
      <c r="J13" s="73">
        <v>9</v>
      </c>
      <c r="K13" s="131" t="s">
        <v>127</v>
      </c>
      <c r="L13" s="131" t="s">
        <v>78</v>
      </c>
      <c r="M13" s="132">
        <v>132.94</v>
      </c>
      <c r="N13" s="141">
        <v>66.56</v>
      </c>
    </row>
    <row r="14" spans="1:14" x14ac:dyDescent="0.2">
      <c r="A14" s="35"/>
      <c r="B14" s="139"/>
      <c r="C14" s="76"/>
      <c r="D14" s="76"/>
      <c r="E14" s="76"/>
      <c r="F14" s="77"/>
      <c r="G14" s="140"/>
      <c r="H14" s="76"/>
      <c r="I14" s="99">
        <v>2021</v>
      </c>
      <c r="J14" s="43">
        <v>10</v>
      </c>
      <c r="K14" s="45" t="s">
        <v>78</v>
      </c>
      <c r="L14" s="45" t="s">
        <v>142</v>
      </c>
      <c r="M14" s="103">
        <v>101.32</v>
      </c>
      <c r="N14" s="134">
        <v>67.58</v>
      </c>
    </row>
    <row r="15" spans="1:14" x14ac:dyDescent="0.2">
      <c r="B15" s="69">
        <v>2022</v>
      </c>
      <c r="C15" s="43">
        <v>2</v>
      </c>
      <c r="D15" s="43" t="s">
        <v>130</v>
      </c>
      <c r="E15" s="43" t="s">
        <v>45</v>
      </c>
      <c r="F15" s="70">
        <v>164.76</v>
      </c>
      <c r="G15" s="71">
        <v>121.72</v>
      </c>
      <c r="I15" s="69">
        <v>2023</v>
      </c>
      <c r="J15" s="43">
        <v>4</v>
      </c>
      <c r="K15" s="43" t="s">
        <v>31</v>
      </c>
      <c r="L15" s="43" t="s">
        <v>43</v>
      </c>
      <c r="M15" s="70">
        <v>121.46</v>
      </c>
      <c r="N15" s="71">
        <v>68.36</v>
      </c>
    </row>
    <row r="16" spans="1:14" x14ac:dyDescent="0.2">
      <c r="B16" s="69">
        <v>2022</v>
      </c>
      <c r="C16" s="43">
        <v>8</v>
      </c>
      <c r="D16" s="43" t="s">
        <v>71</v>
      </c>
      <c r="E16" s="43" t="s">
        <v>31</v>
      </c>
      <c r="F16" s="70">
        <v>164.38</v>
      </c>
      <c r="G16" s="71">
        <v>95.34</v>
      </c>
      <c r="I16" s="69">
        <v>2023</v>
      </c>
      <c r="J16" s="43">
        <v>8</v>
      </c>
      <c r="K16" s="43" t="s">
        <v>29</v>
      </c>
      <c r="L16" s="43" t="s">
        <v>41</v>
      </c>
      <c r="M16" s="70">
        <v>176.86</v>
      </c>
      <c r="N16" s="71">
        <v>68.42</v>
      </c>
    </row>
    <row r="17" spans="2:14" x14ac:dyDescent="0.2">
      <c r="B17" s="99">
        <v>2021</v>
      </c>
      <c r="C17" s="43">
        <v>2</v>
      </c>
      <c r="D17" s="45" t="s">
        <v>31</v>
      </c>
      <c r="E17" s="45" t="s">
        <v>83</v>
      </c>
      <c r="F17" s="103">
        <v>163.80000000000001</v>
      </c>
      <c r="G17" s="134">
        <v>51.38</v>
      </c>
      <c r="I17" s="69">
        <v>2022</v>
      </c>
      <c r="J17" s="43">
        <v>14</v>
      </c>
      <c r="K17" s="43" t="s">
        <v>115</v>
      </c>
      <c r="L17" s="43" t="s">
        <v>71</v>
      </c>
      <c r="M17" s="70">
        <v>129.86000000000001</v>
      </c>
      <c r="N17" s="71">
        <v>68.8</v>
      </c>
    </row>
    <row r="18" spans="2:14" x14ac:dyDescent="0.2">
      <c r="B18" s="99">
        <v>2021</v>
      </c>
      <c r="C18" s="43">
        <v>2</v>
      </c>
      <c r="D18" s="45" t="s">
        <v>142</v>
      </c>
      <c r="E18" s="45" t="s">
        <v>127</v>
      </c>
      <c r="F18" s="103">
        <v>163.6</v>
      </c>
      <c r="G18" s="134">
        <v>95.62</v>
      </c>
      <c r="I18" s="99">
        <v>2021</v>
      </c>
      <c r="J18" s="43">
        <v>14</v>
      </c>
      <c r="K18" s="45" t="s">
        <v>68</v>
      </c>
      <c r="L18" s="45" t="s">
        <v>70</v>
      </c>
      <c r="M18" s="103">
        <v>96.22</v>
      </c>
      <c r="N18" s="134">
        <v>70.680000000000007</v>
      </c>
    </row>
    <row r="19" spans="2:14" x14ac:dyDescent="0.2">
      <c r="B19" s="69">
        <v>2022</v>
      </c>
      <c r="C19" s="43">
        <v>10</v>
      </c>
      <c r="D19" s="43" t="s">
        <v>71</v>
      </c>
      <c r="E19" s="43" t="s">
        <v>25</v>
      </c>
      <c r="F19" s="70">
        <v>163.19999999999999</v>
      </c>
      <c r="G19" s="71">
        <v>101.2</v>
      </c>
      <c r="I19" s="69">
        <v>2023</v>
      </c>
      <c r="J19" s="43">
        <v>15</v>
      </c>
      <c r="K19" s="43" t="s">
        <v>25</v>
      </c>
      <c r="L19" s="43" t="s">
        <v>45</v>
      </c>
      <c r="M19" s="70">
        <v>161.52000000000001</v>
      </c>
      <c r="N19" s="71">
        <v>70.760000000000005</v>
      </c>
    </row>
    <row r="20" spans="2:14" x14ac:dyDescent="0.2">
      <c r="B20" s="69">
        <v>2023</v>
      </c>
      <c r="C20" s="43">
        <v>13</v>
      </c>
      <c r="D20" s="43" t="s">
        <v>33</v>
      </c>
      <c r="E20" s="43" t="s">
        <v>25</v>
      </c>
      <c r="F20" s="70">
        <v>162.6</v>
      </c>
      <c r="G20" s="71">
        <v>106.52</v>
      </c>
      <c r="I20" s="69">
        <v>2022</v>
      </c>
      <c r="J20" s="43">
        <v>2</v>
      </c>
      <c r="K20" s="43" t="s">
        <v>31</v>
      </c>
      <c r="L20" s="43" t="s">
        <v>92</v>
      </c>
      <c r="M20" s="70">
        <v>135.88</v>
      </c>
      <c r="N20" s="71">
        <v>71.739999999999995</v>
      </c>
    </row>
    <row r="21" spans="2:14" x14ac:dyDescent="0.2">
      <c r="B21" s="99">
        <v>2021</v>
      </c>
      <c r="C21" s="43">
        <v>4</v>
      </c>
      <c r="D21" s="45" t="s">
        <v>31</v>
      </c>
      <c r="E21" s="45" t="s">
        <v>39</v>
      </c>
      <c r="F21" s="103">
        <v>162.22</v>
      </c>
      <c r="G21" s="134">
        <v>114.82</v>
      </c>
      <c r="I21" s="69">
        <v>2023</v>
      </c>
      <c r="J21" s="43">
        <v>9</v>
      </c>
      <c r="K21" s="43" t="s">
        <v>33</v>
      </c>
      <c r="L21" s="43" t="s">
        <v>39</v>
      </c>
      <c r="M21" s="70">
        <v>123.72</v>
      </c>
      <c r="N21" s="71">
        <v>72.22</v>
      </c>
    </row>
    <row r="22" spans="2:14" x14ac:dyDescent="0.2">
      <c r="B22" s="69">
        <v>2023</v>
      </c>
      <c r="C22" s="43">
        <v>15</v>
      </c>
      <c r="D22" s="43" t="s">
        <v>25</v>
      </c>
      <c r="E22" s="43" t="s">
        <v>45</v>
      </c>
      <c r="F22" s="70">
        <v>161.52000000000001</v>
      </c>
      <c r="G22" s="71">
        <v>70.760000000000005</v>
      </c>
      <c r="I22" s="69">
        <v>2023</v>
      </c>
      <c r="J22" s="43">
        <v>15</v>
      </c>
      <c r="K22" s="43" t="s">
        <v>43</v>
      </c>
      <c r="L22" s="43" t="s">
        <v>31</v>
      </c>
      <c r="M22" s="70">
        <v>126.06</v>
      </c>
      <c r="N22" s="71">
        <v>72.56</v>
      </c>
    </row>
    <row r="23" spans="2:14" x14ac:dyDescent="0.2">
      <c r="B23" s="99">
        <v>2021</v>
      </c>
      <c r="C23" s="43">
        <v>14</v>
      </c>
      <c r="D23" s="45" t="s">
        <v>78</v>
      </c>
      <c r="E23" s="45" t="s">
        <v>83</v>
      </c>
      <c r="F23" s="103">
        <v>160.38</v>
      </c>
      <c r="G23" s="134">
        <v>125.24</v>
      </c>
      <c r="I23" s="69">
        <v>2023</v>
      </c>
      <c r="J23" s="43">
        <v>4</v>
      </c>
      <c r="K23" s="43" t="s">
        <v>37</v>
      </c>
      <c r="L23" s="43" t="s">
        <v>39</v>
      </c>
      <c r="M23" s="70">
        <v>91.24</v>
      </c>
      <c r="N23" s="71">
        <v>72.66</v>
      </c>
    </row>
    <row r="24" spans="2:14" x14ac:dyDescent="0.2">
      <c r="B24" s="99">
        <v>2021</v>
      </c>
      <c r="C24" s="43">
        <v>13</v>
      </c>
      <c r="D24" s="45" t="s">
        <v>142</v>
      </c>
      <c r="E24" s="45" t="s">
        <v>127</v>
      </c>
      <c r="F24" s="103">
        <v>159.82</v>
      </c>
      <c r="G24" s="134">
        <v>103.78</v>
      </c>
      <c r="I24" s="69">
        <v>2022</v>
      </c>
      <c r="J24" s="43">
        <v>14</v>
      </c>
      <c r="K24" s="43" t="s">
        <v>33</v>
      </c>
      <c r="L24" s="43" t="s">
        <v>23</v>
      </c>
      <c r="M24" s="70">
        <v>91.56</v>
      </c>
      <c r="N24" s="71">
        <v>72.78</v>
      </c>
    </row>
    <row r="25" spans="2:14" x14ac:dyDescent="0.2">
      <c r="B25" s="69">
        <v>2022</v>
      </c>
      <c r="C25" s="43">
        <v>16</v>
      </c>
      <c r="D25" s="43" t="s">
        <v>92</v>
      </c>
      <c r="E25" s="43" t="s">
        <v>33</v>
      </c>
      <c r="F25" s="70">
        <v>159.18</v>
      </c>
      <c r="G25" s="71">
        <v>92.96</v>
      </c>
      <c r="I25" s="99">
        <v>2021</v>
      </c>
      <c r="J25" s="43">
        <v>1</v>
      </c>
      <c r="K25" s="45" t="s">
        <v>31</v>
      </c>
      <c r="L25" s="45" t="s">
        <v>68</v>
      </c>
      <c r="M25" s="103">
        <v>93.02</v>
      </c>
      <c r="N25" s="134">
        <v>73.099999999999994</v>
      </c>
    </row>
    <row r="26" spans="2:14" x14ac:dyDescent="0.2">
      <c r="B26" s="69">
        <v>2022</v>
      </c>
      <c r="C26" s="43">
        <v>8</v>
      </c>
      <c r="D26" s="43" t="s">
        <v>116</v>
      </c>
      <c r="E26" s="43" t="s">
        <v>25</v>
      </c>
      <c r="F26" s="70">
        <v>159.1</v>
      </c>
      <c r="G26" s="71">
        <v>74.62</v>
      </c>
      <c r="I26" s="69">
        <v>2023</v>
      </c>
      <c r="J26" s="43">
        <v>5</v>
      </c>
      <c r="K26" s="43" t="s">
        <v>39</v>
      </c>
      <c r="L26" s="43" t="s">
        <v>35</v>
      </c>
      <c r="M26" s="70">
        <v>115.58</v>
      </c>
      <c r="N26" s="71">
        <v>73.239999999999995</v>
      </c>
    </row>
    <row r="27" spans="2:14" x14ac:dyDescent="0.2">
      <c r="B27" s="69">
        <v>2023</v>
      </c>
      <c r="C27" s="43">
        <v>3</v>
      </c>
      <c r="D27" s="43" t="s">
        <v>43</v>
      </c>
      <c r="E27" s="43" t="s">
        <v>29</v>
      </c>
      <c r="F27" s="70">
        <v>158.44</v>
      </c>
      <c r="G27" s="71">
        <v>123.06</v>
      </c>
      <c r="I27" s="69">
        <v>2022</v>
      </c>
      <c r="J27" s="43">
        <v>6</v>
      </c>
      <c r="K27" s="43" t="s">
        <v>45</v>
      </c>
      <c r="L27" s="43" t="s">
        <v>92</v>
      </c>
      <c r="M27" s="70">
        <v>81.540000000000006</v>
      </c>
      <c r="N27" s="71">
        <v>73.5</v>
      </c>
    </row>
    <row r="28" spans="2:14" x14ac:dyDescent="0.2">
      <c r="B28" s="69">
        <v>2023</v>
      </c>
      <c r="C28" s="43">
        <v>8</v>
      </c>
      <c r="D28" s="43" t="s">
        <v>23</v>
      </c>
      <c r="E28" s="43" t="s">
        <v>39</v>
      </c>
      <c r="F28" s="70">
        <v>158.16</v>
      </c>
      <c r="G28" s="71">
        <v>107.36</v>
      </c>
      <c r="I28" s="69">
        <v>2023</v>
      </c>
      <c r="J28" s="43">
        <v>11</v>
      </c>
      <c r="K28" s="43" t="s">
        <v>31</v>
      </c>
      <c r="L28" s="43" t="s">
        <v>25</v>
      </c>
      <c r="M28" s="70">
        <v>141.06</v>
      </c>
      <c r="N28" s="71">
        <v>73.84</v>
      </c>
    </row>
    <row r="29" spans="2:14" x14ac:dyDescent="0.2">
      <c r="B29" s="99">
        <v>2021</v>
      </c>
      <c r="C29" s="43">
        <v>1</v>
      </c>
      <c r="D29" s="45" t="s">
        <v>33</v>
      </c>
      <c r="E29" s="45" t="s">
        <v>83</v>
      </c>
      <c r="F29" s="103">
        <v>154.96</v>
      </c>
      <c r="G29" s="134">
        <v>118.82</v>
      </c>
      <c r="I29" s="69">
        <v>2022</v>
      </c>
      <c r="J29" s="43">
        <v>13</v>
      </c>
      <c r="K29" s="43" t="s">
        <v>23</v>
      </c>
      <c r="L29" s="43" t="s">
        <v>25</v>
      </c>
      <c r="M29" s="70">
        <v>111.42</v>
      </c>
      <c r="N29" s="71">
        <v>73.84</v>
      </c>
    </row>
    <row r="30" spans="2:14" x14ac:dyDescent="0.2">
      <c r="B30" s="69">
        <v>2022</v>
      </c>
      <c r="C30" s="43">
        <v>8</v>
      </c>
      <c r="D30" s="43" t="s">
        <v>130</v>
      </c>
      <c r="E30" s="43" t="s">
        <v>23</v>
      </c>
      <c r="F30" s="70">
        <v>153.86000000000001</v>
      </c>
      <c r="G30" s="71">
        <v>110.14</v>
      </c>
      <c r="I30" s="69">
        <v>2022</v>
      </c>
      <c r="J30" s="43">
        <v>5</v>
      </c>
      <c r="K30" s="43" t="s">
        <v>31</v>
      </c>
      <c r="L30" s="43" t="s">
        <v>45</v>
      </c>
      <c r="M30" s="70">
        <v>126.8</v>
      </c>
      <c r="N30" s="71">
        <v>73.86</v>
      </c>
    </row>
    <row r="31" spans="2:14" x14ac:dyDescent="0.2">
      <c r="B31" s="69">
        <v>2023</v>
      </c>
      <c r="C31" s="43">
        <v>3</v>
      </c>
      <c r="D31" s="43" t="s">
        <v>27</v>
      </c>
      <c r="E31" s="43" t="s">
        <v>45</v>
      </c>
      <c r="F31" s="70">
        <v>153.66</v>
      </c>
      <c r="G31" s="71">
        <v>110.9</v>
      </c>
      <c r="I31" s="69">
        <v>2022</v>
      </c>
      <c r="J31" s="43">
        <v>3</v>
      </c>
      <c r="K31" s="43" t="s">
        <v>116</v>
      </c>
      <c r="L31" s="43" t="s">
        <v>130</v>
      </c>
      <c r="M31" s="70">
        <v>113.94</v>
      </c>
      <c r="N31" s="71">
        <v>74.459999999999994</v>
      </c>
    </row>
    <row r="32" spans="2:14" x14ac:dyDescent="0.2">
      <c r="B32" s="69">
        <v>2022</v>
      </c>
      <c r="C32" s="43">
        <v>14</v>
      </c>
      <c r="D32" s="43" t="s">
        <v>116</v>
      </c>
      <c r="E32" s="43" t="s">
        <v>130</v>
      </c>
      <c r="F32" s="70">
        <v>153.4</v>
      </c>
      <c r="G32" s="71">
        <v>77.599999999999994</v>
      </c>
      <c r="I32" s="69">
        <v>2022</v>
      </c>
      <c r="J32" s="43">
        <v>8</v>
      </c>
      <c r="K32" s="43" t="s">
        <v>116</v>
      </c>
      <c r="L32" s="43" t="s">
        <v>25</v>
      </c>
      <c r="M32" s="70">
        <v>159.1</v>
      </c>
      <c r="N32" s="71">
        <v>74.62</v>
      </c>
    </row>
    <row r="33" spans="2:14" x14ac:dyDescent="0.2">
      <c r="B33" s="99">
        <v>2021</v>
      </c>
      <c r="C33" s="43">
        <v>7</v>
      </c>
      <c r="D33" s="45" t="s">
        <v>127</v>
      </c>
      <c r="E33" s="45" t="s">
        <v>33</v>
      </c>
      <c r="F33" s="103">
        <v>152.1</v>
      </c>
      <c r="G33" s="134">
        <v>114.14</v>
      </c>
      <c r="I33" s="69">
        <v>2023</v>
      </c>
      <c r="J33" s="43">
        <v>7</v>
      </c>
      <c r="K33" s="43" t="s">
        <v>41</v>
      </c>
      <c r="L33" s="43" t="s">
        <v>45</v>
      </c>
      <c r="M33" s="70">
        <v>98.36</v>
      </c>
      <c r="N33" s="71">
        <v>74.959999999999994</v>
      </c>
    </row>
    <row r="34" spans="2:14" x14ac:dyDescent="0.2">
      <c r="B34" s="99">
        <v>2021</v>
      </c>
      <c r="C34" s="43">
        <v>1</v>
      </c>
      <c r="D34" s="45" t="s">
        <v>142</v>
      </c>
      <c r="E34" s="45" t="s">
        <v>27</v>
      </c>
      <c r="F34" s="103">
        <v>151.36000000000001</v>
      </c>
      <c r="G34" s="134">
        <v>103.22</v>
      </c>
      <c r="I34" s="69">
        <v>2022</v>
      </c>
      <c r="J34" s="43">
        <v>9</v>
      </c>
      <c r="K34" s="43" t="s">
        <v>23</v>
      </c>
      <c r="L34" s="43" t="s">
        <v>27</v>
      </c>
      <c r="M34" s="70">
        <v>83.84</v>
      </c>
      <c r="N34" s="71">
        <v>76.400000000000006</v>
      </c>
    </row>
    <row r="35" spans="2:14" x14ac:dyDescent="0.2">
      <c r="B35" s="69">
        <v>2023</v>
      </c>
      <c r="C35" s="43">
        <v>2</v>
      </c>
      <c r="D35" s="43" t="s">
        <v>43</v>
      </c>
      <c r="E35" s="43" t="s">
        <v>41</v>
      </c>
      <c r="F35" s="70">
        <v>151.26</v>
      </c>
      <c r="G35" s="71">
        <v>86.58</v>
      </c>
      <c r="I35" s="69">
        <v>2022</v>
      </c>
      <c r="J35" s="43">
        <v>14</v>
      </c>
      <c r="K35" s="43" t="s">
        <v>116</v>
      </c>
      <c r="L35" s="43" t="s">
        <v>130</v>
      </c>
      <c r="M35" s="70">
        <v>153.4</v>
      </c>
      <c r="N35" s="71">
        <v>77.599999999999994</v>
      </c>
    </row>
    <row r="36" spans="2:14" x14ac:dyDescent="0.2">
      <c r="B36" s="69">
        <v>2023</v>
      </c>
      <c r="C36" s="43">
        <v>9</v>
      </c>
      <c r="D36" s="43" t="s">
        <v>27</v>
      </c>
      <c r="E36" s="43" t="s">
        <v>41</v>
      </c>
      <c r="F36" s="70">
        <v>150.9</v>
      </c>
      <c r="G36" s="71">
        <v>84.92</v>
      </c>
      <c r="I36" s="69">
        <v>2022</v>
      </c>
      <c r="J36" s="43">
        <v>1</v>
      </c>
      <c r="K36" s="43" t="s">
        <v>115</v>
      </c>
      <c r="L36" s="43" t="s">
        <v>116</v>
      </c>
      <c r="M36" s="70">
        <v>137.52000000000001</v>
      </c>
      <c r="N36" s="71">
        <v>77.8</v>
      </c>
    </row>
    <row r="37" spans="2:14" x14ac:dyDescent="0.2">
      <c r="B37" s="69">
        <v>2023</v>
      </c>
      <c r="C37" s="43">
        <v>8</v>
      </c>
      <c r="D37" s="43" t="s">
        <v>25</v>
      </c>
      <c r="E37" s="43" t="s">
        <v>37</v>
      </c>
      <c r="F37" s="70">
        <v>150.56</v>
      </c>
      <c r="G37" s="71">
        <v>81.2</v>
      </c>
      <c r="I37" s="99">
        <v>2021</v>
      </c>
      <c r="J37" s="43">
        <v>9</v>
      </c>
      <c r="K37" s="45" t="s">
        <v>70</v>
      </c>
      <c r="L37" s="45" t="s">
        <v>27</v>
      </c>
      <c r="M37" s="103">
        <v>105.1</v>
      </c>
      <c r="N37" s="134">
        <v>77.94</v>
      </c>
    </row>
    <row r="38" spans="2:14" x14ac:dyDescent="0.2">
      <c r="B38" s="69">
        <v>2022</v>
      </c>
      <c r="C38" s="43">
        <v>11</v>
      </c>
      <c r="D38" s="43" t="s">
        <v>23</v>
      </c>
      <c r="E38" s="43" t="s">
        <v>31</v>
      </c>
      <c r="F38" s="70">
        <v>150.46</v>
      </c>
      <c r="G38" s="71">
        <v>99.6</v>
      </c>
      <c r="I38" s="99">
        <v>2021</v>
      </c>
      <c r="J38" s="43">
        <v>13</v>
      </c>
      <c r="K38" s="45" t="s">
        <v>33</v>
      </c>
      <c r="L38" s="45" t="s">
        <v>39</v>
      </c>
      <c r="M38" s="103">
        <v>118.04</v>
      </c>
      <c r="N38" s="134">
        <v>78.16</v>
      </c>
    </row>
    <row r="39" spans="2:14" x14ac:dyDescent="0.2">
      <c r="B39" s="99">
        <v>2021</v>
      </c>
      <c r="C39" s="43">
        <v>12</v>
      </c>
      <c r="D39" s="45" t="s">
        <v>78</v>
      </c>
      <c r="E39" s="45" t="s">
        <v>71</v>
      </c>
      <c r="F39" s="103">
        <v>150.28</v>
      </c>
      <c r="G39" s="134">
        <v>84.78</v>
      </c>
      <c r="I39" s="69">
        <v>2022</v>
      </c>
      <c r="J39" s="43">
        <v>13</v>
      </c>
      <c r="K39" s="43" t="s">
        <v>45</v>
      </c>
      <c r="L39" s="43" t="s">
        <v>130</v>
      </c>
      <c r="M39" s="70">
        <v>148.74</v>
      </c>
      <c r="N39" s="71">
        <v>78.64</v>
      </c>
    </row>
    <row r="40" spans="2:14" x14ac:dyDescent="0.2">
      <c r="B40" s="69">
        <v>2022</v>
      </c>
      <c r="C40" s="43">
        <v>6</v>
      </c>
      <c r="D40" s="43" t="s">
        <v>33</v>
      </c>
      <c r="E40" s="43" t="s">
        <v>25</v>
      </c>
      <c r="F40" s="70">
        <v>150.1</v>
      </c>
      <c r="G40" s="71">
        <v>114.86</v>
      </c>
      <c r="I40" s="69">
        <v>2023</v>
      </c>
      <c r="J40" s="43">
        <v>1</v>
      </c>
      <c r="K40" s="43" t="s">
        <v>35</v>
      </c>
      <c r="L40" s="43" t="s">
        <v>41</v>
      </c>
      <c r="M40" s="70">
        <v>123.86</v>
      </c>
      <c r="N40" s="71">
        <v>79.08</v>
      </c>
    </row>
    <row r="41" spans="2:14" x14ac:dyDescent="0.2">
      <c r="B41" s="69">
        <v>2023</v>
      </c>
      <c r="C41" s="43">
        <v>3</v>
      </c>
      <c r="D41" s="43" t="s">
        <v>37</v>
      </c>
      <c r="E41" s="43" t="s">
        <v>33</v>
      </c>
      <c r="F41" s="70">
        <v>150.08000000000001</v>
      </c>
      <c r="G41" s="71">
        <v>97.56</v>
      </c>
      <c r="I41" s="69">
        <v>2022</v>
      </c>
      <c r="J41" s="43">
        <v>8</v>
      </c>
      <c r="K41" s="43" t="s">
        <v>27</v>
      </c>
      <c r="L41" s="43" t="s">
        <v>78</v>
      </c>
      <c r="M41" s="70">
        <v>127.18</v>
      </c>
      <c r="N41" s="71">
        <v>79.64</v>
      </c>
    </row>
    <row r="42" spans="2:14" x14ac:dyDescent="0.2">
      <c r="B42" s="69">
        <v>2022</v>
      </c>
      <c r="C42" s="43">
        <v>5</v>
      </c>
      <c r="D42" s="43" t="s">
        <v>116</v>
      </c>
      <c r="E42" s="43" t="s">
        <v>23</v>
      </c>
      <c r="F42" s="70">
        <v>149.97999999999999</v>
      </c>
      <c r="G42" s="71">
        <v>81.28</v>
      </c>
      <c r="I42" s="69">
        <v>2022</v>
      </c>
      <c r="J42" s="43">
        <v>1</v>
      </c>
      <c r="K42" s="43" t="s">
        <v>45</v>
      </c>
      <c r="L42" s="43" t="s">
        <v>71</v>
      </c>
      <c r="M42" s="70">
        <v>143.22</v>
      </c>
      <c r="N42" s="71">
        <v>80.680000000000007</v>
      </c>
    </row>
    <row r="43" spans="2:14" x14ac:dyDescent="0.2">
      <c r="B43" s="99">
        <v>2021</v>
      </c>
      <c r="C43" s="43">
        <v>6</v>
      </c>
      <c r="D43" s="45" t="s">
        <v>78</v>
      </c>
      <c r="E43" s="45" t="s">
        <v>39</v>
      </c>
      <c r="F43" s="103">
        <v>148.94</v>
      </c>
      <c r="G43" s="134">
        <v>146.38</v>
      </c>
      <c r="I43" s="99">
        <v>2021</v>
      </c>
      <c r="J43" s="43">
        <v>15</v>
      </c>
      <c r="K43" s="45" t="s">
        <v>142</v>
      </c>
      <c r="L43" s="45" t="s">
        <v>25</v>
      </c>
      <c r="M43" s="103">
        <v>99.58</v>
      </c>
      <c r="N43" s="134">
        <v>80.959999999999994</v>
      </c>
    </row>
    <row r="44" spans="2:14" x14ac:dyDescent="0.2">
      <c r="B44" s="69">
        <v>2022</v>
      </c>
      <c r="C44" s="43">
        <v>13</v>
      </c>
      <c r="D44" s="43" t="s">
        <v>45</v>
      </c>
      <c r="E44" s="43" t="s">
        <v>130</v>
      </c>
      <c r="F44" s="70">
        <v>148.74</v>
      </c>
      <c r="G44" s="71">
        <v>78.64</v>
      </c>
      <c r="I44" s="69">
        <v>2022</v>
      </c>
      <c r="J44" s="43">
        <v>6</v>
      </c>
      <c r="K44" s="43" t="s">
        <v>23</v>
      </c>
      <c r="L44" s="43" t="s">
        <v>115</v>
      </c>
      <c r="M44" s="70">
        <v>89.72</v>
      </c>
      <c r="N44" s="71">
        <v>81</v>
      </c>
    </row>
    <row r="45" spans="2:14" x14ac:dyDescent="0.2">
      <c r="B45" s="99">
        <v>2021</v>
      </c>
      <c r="C45" s="43">
        <v>1</v>
      </c>
      <c r="D45" s="45" t="s">
        <v>127</v>
      </c>
      <c r="E45" s="45" t="s">
        <v>39</v>
      </c>
      <c r="F45" s="103">
        <v>148.38</v>
      </c>
      <c r="G45" s="134">
        <v>133.18</v>
      </c>
      <c r="I45" s="69">
        <v>2023</v>
      </c>
      <c r="J45" s="43">
        <v>8</v>
      </c>
      <c r="K45" s="43" t="s">
        <v>25</v>
      </c>
      <c r="L45" s="43" t="s">
        <v>37</v>
      </c>
      <c r="M45" s="70">
        <v>150.56</v>
      </c>
      <c r="N45" s="71">
        <v>81.2</v>
      </c>
    </row>
    <row r="46" spans="2:14" x14ac:dyDescent="0.2">
      <c r="B46" s="99">
        <v>2021</v>
      </c>
      <c r="C46" s="43">
        <v>9</v>
      </c>
      <c r="D46" s="45" t="s">
        <v>83</v>
      </c>
      <c r="E46" s="45" t="s">
        <v>71</v>
      </c>
      <c r="F46" s="103">
        <v>148.38</v>
      </c>
      <c r="G46" s="134">
        <v>89.42</v>
      </c>
      <c r="I46" s="69">
        <v>2022</v>
      </c>
      <c r="J46" s="43">
        <v>5</v>
      </c>
      <c r="K46" s="43" t="s">
        <v>116</v>
      </c>
      <c r="L46" s="43" t="s">
        <v>23</v>
      </c>
      <c r="M46" s="70">
        <v>149.97999999999999</v>
      </c>
      <c r="N46" s="71">
        <v>81.28</v>
      </c>
    </row>
    <row r="47" spans="2:14" x14ac:dyDescent="0.2">
      <c r="B47" s="69">
        <v>2023</v>
      </c>
      <c r="C47" s="43">
        <v>12</v>
      </c>
      <c r="D47" s="43" t="s">
        <v>23</v>
      </c>
      <c r="E47" s="43" t="s">
        <v>25</v>
      </c>
      <c r="F47" s="70">
        <v>148.36000000000001</v>
      </c>
      <c r="G47" s="71">
        <v>139.5</v>
      </c>
      <c r="I47" s="69">
        <v>2023</v>
      </c>
      <c r="J47" s="43">
        <v>9</v>
      </c>
      <c r="K47" s="43" t="s">
        <v>43</v>
      </c>
      <c r="L47" s="43" t="s">
        <v>37</v>
      </c>
      <c r="M47" s="70">
        <v>136.1</v>
      </c>
      <c r="N47" s="71">
        <v>81.5</v>
      </c>
    </row>
    <row r="48" spans="2:14" x14ac:dyDescent="0.2">
      <c r="B48" s="69">
        <v>2023</v>
      </c>
      <c r="C48" s="43">
        <v>4</v>
      </c>
      <c r="D48" s="43" t="s">
        <v>29</v>
      </c>
      <c r="E48" s="43" t="s">
        <v>27</v>
      </c>
      <c r="F48" s="70">
        <v>148.02000000000001</v>
      </c>
      <c r="G48" s="71">
        <v>118.3</v>
      </c>
      <c r="I48" s="69">
        <v>2023</v>
      </c>
      <c r="J48" s="43">
        <v>6</v>
      </c>
      <c r="K48" s="43" t="s">
        <v>41</v>
      </c>
      <c r="L48" s="43" t="s">
        <v>39</v>
      </c>
      <c r="M48" s="70">
        <v>117.02</v>
      </c>
      <c r="N48" s="71">
        <v>81.540000000000006</v>
      </c>
    </row>
    <row r="49" spans="2:14" x14ac:dyDescent="0.2">
      <c r="B49" s="69">
        <v>2022</v>
      </c>
      <c r="C49" s="43">
        <v>8</v>
      </c>
      <c r="D49" s="43" t="s">
        <v>45</v>
      </c>
      <c r="E49" s="43" t="s">
        <v>33</v>
      </c>
      <c r="F49" s="70">
        <v>147.88</v>
      </c>
      <c r="G49" s="71">
        <v>110.54</v>
      </c>
      <c r="I49" s="69">
        <v>2022</v>
      </c>
      <c r="J49" s="43">
        <v>11</v>
      </c>
      <c r="K49" s="43" t="s">
        <v>92</v>
      </c>
      <c r="L49" s="43" t="s">
        <v>27</v>
      </c>
      <c r="M49" s="70">
        <v>111.28</v>
      </c>
      <c r="N49" s="71">
        <v>81.66</v>
      </c>
    </row>
    <row r="50" spans="2:14" x14ac:dyDescent="0.2">
      <c r="B50" s="99">
        <v>2021</v>
      </c>
      <c r="C50" s="43">
        <v>12</v>
      </c>
      <c r="D50" s="45" t="s">
        <v>68</v>
      </c>
      <c r="E50" s="45" t="s">
        <v>31</v>
      </c>
      <c r="F50" s="103">
        <v>147.80000000000001</v>
      </c>
      <c r="G50" s="134">
        <v>98.98</v>
      </c>
      <c r="I50" s="69">
        <v>2022</v>
      </c>
      <c r="J50" s="43">
        <v>6</v>
      </c>
      <c r="K50" s="43" t="s">
        <v>130</v>
      </c>
      <c r="L50" s="43" t="s">
        <v>78</v>
      </c>
      <c r="M50" s="70">
        <v>118.32</v>
      </c>
      <c r="N50" s="71">
        <v>81.72</v>
      </c>
    </row>
    <row r="51" spans="2:14" x14ac:dyDescent="0.2">
      <c r="B51" s="69">
        <v>2023</v>
      </c>
      <c r="C51" s="43">
        <v>7</v>
      </c>
      <c r="D51" s="43" t="s">
        <v>27</v>
      </c>
      <c r="E51" s="43" t="s">
        <v>37</v>
      </c>
      <c r="F51" s="70">
        <v>147.69999999999999</v>
      </c>
      <c r="G51" s="71">
        <v>66.16</v>
      </c>
      <c r="I51" s="69">
        <v>2022</v>
      </c>
      <c r="J51" s="43">
        <v>9</v>
      </c>
      <c r="K51" s="43" t="s">
        <v>45</v>
      </c>
      <c r="L51" s="43" t="s">
        <v>78</v>
      </c>
      <c r="M51" s="70">
        <v>88.54</v>
      </c>
      <c r="N51" s="71">
        <v>82</v>
      </c>
    </row>
    <row r="52" spans="2:14" x14ac:dyDescent="0.2">
      <c r="B52" s="69">
        <v>2023</v>
      </c>
      <c r="C52" s="43">
        <v>7</v>
      </c>
      <c r="D52" s="43" t="s">
        <v>35</v>
      </c>
      <c r="E52" s="43" t="s">
        <v>29</v>
      </c>
      <c r="F52" s="70">
        <v>146.88</v>
      </c>
      <c r="G52" s="71">
        <v>99.66</v>
      </c>
      <c r="I52" s="99">
        <v>2021</v>
      </c>
      <c r="J52" s="43">
        <v>15</v>
      </c>
      <c r="K52" s="45" t="s">
        <v>127</v>
      </c>
      <c r="L52" s="45" t="s">
        <v>71</v>
      </c>
      <c r="M52" s="103">
        <v>92.44</v>
      </c>
      <c r="N52" s="134">
        <v>82.36</v>
      </c>
    </row>
    <row r="53" spans="2:14" x14ac:dyDescent="0.2">
      <c r="B53" s="69">
        <v>2023</v>
      </c>
      <c r="C53" s="43">
        <v>10</v>
      </c>
      <c r="D53" s="43" t="s">
        <v>25</v>
      </c>
      <c r="E53" s="43" t="s">
        <v>41</v>
      </c>
      <c r="F53" s="70">
        <v>146.82</v>
      </c>
      <c r="G53" s="71">
        <v>83.28</v>
      </c>
      <c r="I53" s="69">
        <v>2022</v>
      </c>
      <c r="J53" s="43">
        <v>14</v>
      </c>
      <c r="K53" s="43" t="s">
        <v>92</v>
      </c>
      <c r="L53" s="43" t="s">
        <v>78</v>
      </c>
      <c r="M53" s="70">
        <v>112.58</v>
      </c>
      <c r="N53" s="71">
        <v>82.38</v>
      </c>
    </row>
    <row r="54" spans="2:14" x14ac:dyDescent="0.2">
      <c r="B54" s="69">
        <v>2023</v>
      </c>
      <c r="C54" s="43">
        <v>3</v>
      </c>
      <c r="D54" s="43" t="s">
        <v>25</v>
      </c>
      <c r="E54" s="43" t="s">
        <v>39</v>
      </c>
      <c r="F54" s="70">
        <v>146.78</v>
      </c>
      <c r="G54" s="71">
        <v>102.86</v>
      </c>
      <c r="I54" s="99">
        <v>2021</v>
      </c>
      <c r="J54" s="43">
        <v>14</v>
      </c>
      <c r="K54" s="45" t="s">
        <v>25</v>
      </c>
      <c r="L54" s="45" t="s">
        <v>127</v>
      </c>
      <c r="M54" s="103">
        <v>125.38</v>
      </c>
      <c r="N54" s="134">
        <v>82.6</v>
      </c>
    </row>
    <row r="55" spans="2:14" x14ac:dyDescent="0.2">
      <c r="B55" s="69">
        <v>2022</v>
      </c>
      <c r="C55" s="43">
        <v>13</v>
      </c>
      <c r="D55" s="43" t="s">
        <v>115</v>
      </c>
      <c r="E55" s="43" t="s">
        <v>78</v>
      </c>
      <c r="F55" s="70">
        <v>146.63999999999999</v>
      </c>
      <c r="G55" s="71">
        <v>101.4</v>
      </c>
      <c r="I55" s="99">
        <v>2021</v>
      </c>
      <c r="J55" s="43">
        <v>9</v>
      </c>
      <c r="K55" s="45" t="s">
        <v>31</v>
      </c>
      <c r="L55" s="45" t="s">
        <v>142</v>
      </c>
      <c r="M55" s="103">
        <v>87.88</v>
      </c>
      <c r="N55" s="134">
        <v>83.18</v>
      </c>
    </row>
    <row r="56" spans="2:14" x14ac:dyDescent="0.2">
      <c r="B56" s="69">
        <v>2023</v>
      </c>
      <c r="C56" s="43">
        <v>2</v>
      </c>
      <c r="D56" s="43" t="s">
        <v>25</v>
      </c>
      <c r="E56" s="43" t="s">
        <v>33</v>
      </c>
      <c r="F56" s="70">
        <v>146.47999999999999</v>
      </c>
      <c r="G56" s="71">
        <v>142.56</v>
      </c>
      <c r="I56" s="69">
        <v>2023</v>
      </c>
      <c r="J56" s="43">
        <v>10</v>
      </c>
      <c r="K56" s="43" t="s">
        <v>25</v>
      </c>
      <c r="L56" s="43" t="s">
        <v>41</v>
      </c>
      <c r="M56" s="70">
        <v>146.82</v>
      </c>
      <c r="N56" s="71">
        <v>83.28</v>
      </c>
    </row>
    <row r="57" spans="2:14" x14ac:dyDescent="0.2">
      <c r="B57" s="69">
        <v>2022</v>
      </c>
      <c r="C57" s="43">
        <v>4</v>
      </c>
      <c r="D57" s="43" t="s">
        <v>130</v>
      </c>
      <c r="E57" s="43" t="s">
        <v>115</v>
      </c>
      <c r="F57" s="70">
        <v>145.58000000000001</v>
      </c>
      <c r="G57" s="71">
        <v>132.66</v>
      </c>
      <c r="I57" s="69">
        <v>2022</v>
      </c>
      <c r="J57" s="43">
        <v>3</v>
      </c>
      <c r="K57" s="43" t="s">
        <v>33</v>
      </c>
      <c r="L57" s="43" t="s">
        <v>23</v>
      </c>
      <c r="M57" s="70">
        <v>121.1</v>
      </c>
      <c r="N57" s="71">
        <v>83.38</v>
      </c>
    </row>
    <row r="58" spans="2:14" x14ac:dyDescent="0.2">
      <c r="B58" s="99">
        <v>2021</v>
      </c>
      <c r="C58" s="43">
        <v>5</v>
      </c>
      <c r="D58" s="45" t="s">
        <v>78</v>
      </c>
      <c r="E58" s="45" t="s">
        <v>31</v>
      </c>
      <c r="F58" s="103">
        <v>145.5</v>
      </c>
      <c r="G58" s="134">
        <v>142.46</v>
      </c>
      <c r="I58" s="69">
        <v>2023</v>
      </c>
      <c r="J58" s="43">
        <v>14</v>
      </c>
      <c r="K58" s="43" t="s">
        <v>39</v>
      </c>
      <c r="L58" s="43" t="s">
        <v>25</v>
      </c>
      <c r="M58" s="70">
        <v>106.42</v>
      </c>
      <c r="N58" s="71">
        <v>83.38</v>
      </c>
    </row>
    <row r="59" spans="2:14" x14ac:dyDescent="0.2">
      <c r="B59" s="99">
        <v>2021</v>
      </c>
      <c r="C59" s="43">
        <v>7</v>
      </c>
      <c r="D59" s="45" t="s">
        <v>142</v>
      </c>
      <c r="E59" s="45" t="s">
        <v>83</v>
      </c>
      <c r="F59" s="103">
        <v>145.13999999999999</v>
      </c>
      <c r="G59" s="134">
        <v>109.08</v>
      </c>
      <c r="I59" s="99">
        <v>2021</v>
      </c>
      <c r="J59" s="43">
        <v>8</v>
      </c>
      <c r="K59" s="45" t="s">
        <v>68</v>
      </c>
      <c r="L59" s="45" t="s">
        <v>71</v>
      </c>
      <c r="M59" s="103">
        <v>135.16</v>
      </c>
      <c r="N59" s="134">
        <v>83.5</v>
      </c>
    </row>
    <row r="60" spans="2:14" x14ac:dyDescent="0.2">
      <c r="B60" s="99">
        <v>2021</v>
      </c>
      <c r="C60" s="43">
        <v>5</v>
      </c>
      <c r="D60" s="45" t="s">
        <v>83</v>
      </c>
      <c r="E60" s="45" t="s">
        <v>27</v>
      </c>
      <c r="F60" s="103">
        <v>145.08000000000001</v>
      </c>
      <c r="G60" s="134">
        <v>58.28</v>
      </c>
      <c r="I60" s="99">
        <v>2021</v>
      </c>
      <c r="J60" s="43">
        <v>11</v>
      </c>
      <c r="K60" s="45" t="s">
        <v>127</v>
      </c>
      <c r="L60" s="45" t="s">
        <v>27</v>
      </c>
      <c r="M60" s="103">
        <v>124.98</v>
      </c>
      <c r="N60" s="134">
        <v>83.8</v>
      </c>
    </row>
    <row r="61" spans="2:14" x14ac:dyDescent="0.2">
      <c r="B61" s="69">
        <v>2023</v>
      </c>
      <c r="C61" s="43">
        <v>10</v>
      </c>
      <c r="D61" s="43" t="s">
        <v>33</v>
      </c>
      <c r="E61" s="43" t="s">
        <v>45</v>
      </c>
      <c r="F61" s="70">
        <v>144.08000000000001</v>
      </c>
      <c r="G61" s="71">
        <v>108.92</v>
      </c>
      <c r="I61" s="69">
        <v>2022</v>
      </c>
      <c r="J61" s="43">
        <v>4</v>
      </c>
      <c r="K61" s="43" t="s">
        <v>116</v>
      </c>
      <c r="L61" s="43" t="s">
        <v>27</v>
      </c>
      <c r="M61" s="70">
        <v>100.94</v>
      </c>
      <c r="N61" s="71">
        <v>84.26</v>
      </c>
    </row>
    <row r="62" spans="2:14" x14ac:dyDescent="0.2">
      <c r="B62" s="69">
        <v>2023</v>
      </c>
      <c r="C62" s="43">
        <v>10</v>
      </c>
      <c r="D62" s="43" t="s">
        <v>29</v>
      </c>
      <c r="E62" s="43" t="s">
        <v>23</v>
      </c>
      <c r="F62" s="70">
        <v>143.96</v>
      </c>
      <c r="G62" s="71">
        <v>110.08</v>
      </c>
      <c r="I62" s="99">
        <v>2021</v>
      </c>
      <c r="J62" s="43">
        <v>15</v>
      </c>
      <c r="K62" s="45" t="s">
        <v>31</v>
      </c>
      <c r="L62" s="45" t="s">
        <v>39</v>
      </c>
      <c r="M62" s="103">
        <v>106.12</v>
      </c>
      <c r="N62" s="134">
        <v>84.4</v>
      </c>
    </row>
    <row r="63" spans="2:14" x14ac:dyDescent="0.2">
      <c r="B63" s="99">
        <v>2021</v>
      </c>
      <c r="C63" s="43">
        <v>4</v>
      </c>
      <c r="D63" s="45" t="s">
        <v>68</v>
      </c>
      <c r="E63" s="45" t="s">
        <v>27</v>
      </c>
      <c r="F63" s="103">
        <v>143.22</v>
      </c>
      <c r="G63" s="134">
        <v>99.94</v>
      </c>
      <c r="I63" s="69">
        <v>2023</v>
      </c>
      <c r="J63" s="43">
        <v>1</v>
      </c>
      <c r="K63" s="43" t="s">
        <v>45</v>
      </c>
      <c r="L63" s="43" t="s">
        <v>43</v>
      </c>
      <c r="M63" s="70">
        <v>103.16</v>
      </c>
      <c r="N63" s="71">
        <v>84.46</v>
      </c>
    </row>
    <row r="64" spans="2:14" x14ac:dyDescent="0.2">
      <c r="B64" s="69">
        <v>2022</v>
      </c>
      <c r="C64" s="43">
        <v>1</v>
      </c>
      <c r="D64" s="43" t="s">
        <v>45</v>
      </c>
      <c r="E64" s="43" t="s">
        <v>71</v>
      </c>
      <c r="F64" s="70">
        <v>143.22</v>
      </c>
      <c r="G64" s="71">
        <v>80.680000000000007</v>
      </c>
      <c r="I64" s="99">
        <v>2021</v>
      </c>
      <c r="J64" s="43">
        <v>13</v>
      </c>
      <c r="K64" s="45" t="s">
        <v>78</v>
      </c>
      <c r="L64" s="45" t="s">
        <v>68</v>
      </c>
      <c r="M64" s="103">
        <v>130.80000000000001</v>
      </c>
      <c r="N64" s="134">
        <v>84.5</v>
      </c>
    </row>
    <row r="65" spans="2:14" x14ac:dyDescent="0.2">
      <c r="B65" s="69">
        <v>2022</v>
      </c>
      <c r="C65" s="43">
        <v>15</v>
      </c>
      <c r="D65" s="43" t="s">
        <v>23</v>
      </c>
      <c r="E65" s="43" t="s">
        <v>45</v>
      </c>
      <c r="F65" s="70">
        <v>142.74</v>
      </c>
      <c r="G65" s="71">
        <v>125</v>
      </c>
      <c r="I65" s="69">
        <v>2023</v>
      </c>
      <c r="J65" s="43">
        <v>7</v>
      </c>
      <c r="K65" s="43" t="s">
        <v>39</v>
      </c>
      <c r="L65" s="43" t="s">
        <v>31</v>
      </c>
      <c r="M65" s="70">
        <v>95.64</v>
      </c>
      <c r="N65" s="71">
        <v>84.56</v>
      </c>
    </row>
    <row r="66" spans="2:14" x14ac:dyDescent="0.2">
      <c r="B66" s="99">
        <v>2021</v>
      </c>
      <c r="C66" s="43">
        <v>3</v>
      </c>
      <c r="D66" s="45" t="s">
        <v>39</v>
      </c>
      <c r="E66" s="45" t="s">
        <v>142</v>
      </c>
      <c r="F66" s="103">
        <v>142.69999999999999</v>
      </c>
      <c r="G66" s="134">
        <v>127.04</v>
      </c>
      <c r="I66" s="69">
        <v>2022</v>
      </c>
      <c r="J66" s="43">
        <v>10</v>
      </c>
      <c r="K66" s="43" t="s">
        <v>31</v>
      </c>
      <c r="L66" s="43" t="s">
        <v>27</v>
      </c>
      <c r="M66" s="70">
        <v>104.1</v>
      </c>
      <c r="N66" s="71">
        <v>84.62</v>
      </c>
    </row>
    <row r="67" spans="2:14" x14ac:dyDescent="0.2">
      <c r="B67" s="99">
        <v>2021</v>
      </c>
      <c r="C67" s="43">
        <v>10</v>
      </c>
      <c r="D67" s="45" t="s">
        <v>83</v>
      </c>
      <c r="E67" s="45" t="s">
        <v>68</v>
      </c>
      <c r="F67" s="103">
        <v>142.63999999999999</v>
      </c>
      <c r="G67" s="134">
        <v>98.84</v>
      </c>
      <c r="I67" s="99">
        <v>2021</v>
      </c>
      <c r="J67" s="43">
        <v>12</v>
      </c>
      <c r="K67" s="45" t="s">
        <v>78</v>
      </c>
      <c r="L67" s="45" t="s">
        <v>71</v>
      </c>
      <c r="M67" s="103">
        <v>150.28</v>
      </c>
      <c r="N67" s="134">
        <v>84.78</v>
      </c>
    </row>
    <row r="68" spans="2:14" x14ac:dyDescent="0.2">
      <c r="B68" s="69">
        <v>2023</v>
      </c>
      <c r="C68" s="43">
        <v>11</v>
      </c>
      <c r="D68" s="43" t="s">
        <v>23</v>
      </c>
      <c r="E68" s="43" t="s">
        <v>27</v>
      </c>
      <c r="F68" s="70">
        <v>142.5</v>
      </c>
      <c r="G68" s="71">
        <v>90.34</v>
      </c>
      <c r="I68" s="99">
        <v>2021</v>
      </c>
      <c r="J68" s="43">
        <v>12</v>
      </c>
      <c r="K68" s="45" t="s">
        <v>127</v>
      </c>
      <c r="L68" s="45" t="s">
        <v>39</v>
      </c>
      <c r="M68" s="103">
        <v>107.52</v>
      </c>
      <c r="N68" s="134">
        <v>84.78</v>
      </c>
    </row>
    <row r="69" spans="2:14" x14ac:dyDescent="0.2">
      <c r="B69" s="99">
        <v>2021</v>
      </c>
      <c r="C69" s="43">
        <v>2</v>
      </c>
      <c r="D69" s="45" t="s">
        <v>71</v>
      </c>
      <c r="E69" s="45" t="s">
        <v>70</v>
      </c>
      <c r="F69" s="103">
        <v>142.18</v>
      </c>
      <c r="G69" s="134">
        <v>113.4</v>
      </c>
      <c r="I69" s="69">
        <v>2022</v>
      </c>
      <c r="J69" s="43">
        <v>4</v>
      </c>
      <c r="K69" s="43" t="s">
        <v>23</v>
      </c>
      <c r="L69" s="43" t="s">
        <v>45</v>
      </c>
      <c r="M69" s="70">
        <v>136.16</v>
      </c>
      <c r="N69" s="71">
        <v>84.86</v>
      </c>
    </row>
    <row r="70" spans="2:14" x14ac:dyDescent="0.2">
      <c r="B70" s="69">
        <v>2022</v>
      </c>
      <c r="C70" s="43">
        <v>7</v>
      </c>
      <c r="D70" s="43" t="s">
        <v>31</v>
      </c>
      <c r="E70" s="43" t="s">
        <v>115</v>
      </c>
      <c r="F70" s="70">
        <v>142.06</v>
      </c>
      <c r="G70" s="71">
        <v>93.1</v>
      </c>
      <c r="I70" s="69">
        <v>2023</v>
      </c>
      <c r="J70" s="43">
        <v>9</v>
      </c>
      <c r="K70" s="43" t="s">
        <v>27</v>
      </c>
      <c r="L70" s="43" t="s">
        <v>41</v>
      </c>
      <c r="M70" s="70">
        <v>150.9</v>
      </c>
      <c r="N70" s="71">
        <v>84.92</v>
      </c>
    </row>
    <row r="71" spans="2:14" x14ac:dyDescent="0.2">
      <c r="B71" s="69">
        <v>2023</v>
      </c>
      <c r="C71" s="43">
        <v>8</v>
      </c>
      <c r="D71" s="43" t="s">
        <v>33</v>
      </c>
      <c r="E71" s="43" t="s">
        <v>43</v>
      </c>
      <c r="F71" s="70">
        <v>141.66</v>
      </c>
      <c r="G71" s="71">
        <v>107.8</v>
      </c>
      <c r="I71" s="69">
        <v>2023</v>
      </c>
      <c r="J71" s="43">
        <v>10</v>
      </c>
      <c r="K71" s="43" t="s">
        <v>27</v>
      </c>
      <c r="L71" s="43" t="s">
        <v>31</v>
      </c>
      <c r="M71" s="70">
        <v>116.52</v>
      </c>
      <c r="N71" s="71">
        <v>85.1</v>
      </c>
    </row>
    <row r="72" spans="2:14" x14ac:dyDescent="0.2">
      <c r="B72" s="69">
        <v>2023</v>
      </c>
      <c r="C72" s="43">
        <v>11</v>
      </c>
      <c r="D72" s="43" t="s">
        <v>31</v>
      </c>
      <c r="E72" s="43" t="s">
        <v>25</v>
      </c>
      <c r="F72" s="70">
        <v>141.06</v>
      </c>
      <c r="G72" s="71">
        <v>73.84</v>
      </c>
      <c r="I72" s="69">
        <v>2022</v>
      </c>
      <c r="J72" s="43">
        <v>7</v>
      </c>
      <c r="K72" s="43" t="s">
        <v>33</v>
      </c>
      <c r="L72" s="43" t="s">
        <v>78</v>
      </c>
      <c r="M72" s="70">
        <v>114.94</v>
      </c>
      <c r="N72" s="71">
        <v>85.32</v>
      </c>
    </row>
    <row r="73" spans="2:14" x14ac:dyDescent="0.2">
      <c r="B73" s="99">
        <v>2021</v>
      </c>
      <c r="C73" s="43">
        <v>11</v>
      </c>
      <c r="D73" s="45" t="s">
        <v>78</v>
      </c>
      <c r="E73" s="45" t="s">
        <v>25</v>
      </c>
      <c r="F73" s="103">
        <v>141.04</v>
      </c>
      <c r="G73" s="134">
        <v>134.18</v>
      </c>
      <c r="I73" s="69">
        <v>2023</v>
      </c>
      <c r="J73" s="43">
        <v>5</v>
      </c>
      <c r="K73" s="43" t="s">
        <v>23</v>
      </c>
      <c r="L73" s="43" t="s">
        <v>31</v>
      </c>
      <c r="M73" s="70">
        <v>137.16</v>
      </c>
      <c r="N73" s="71">
        <v>85.6</v>
      </c>
    </row>
    <row r="74" spans="2:14" x14ac:dyDescent="0.2">
      <c r="B74" s="99">
        <v>2021</v>
      </c>
      <c r="C74" s="43">
        <v>14</v>
      </c>
      <c r="D74" s="45" t="s">
        <v>31</v>
      </c>
      <c r="E74" s="45" t="s">
        <v>33</v>
      </c>
      <c r="F74" s="103">
        <v>140.54</v>
      </c>
      <c r="G74" s="134">
        <v>86.3</v>
      </c>
      <c r="I74" s="99">
        <v>2021</v>
      </c>
      <c r="J74" s="43">
        <v>6</v>
      </c>
      <c r="K74" s="45" t="s">
        <v>33</v>
      </c>
      <c r="L74" s="45" t="s">
        <v>27</v>
      </c>
      <c r="M74" s="103">
        <v>136.28</v>
      </c>
      <c r="N74" s="134">
        <v>85.98</v>
      </c>
    </row>
    <row r="75" spans="2:14" x14ac:dyDescent="0.2">
      <c r="B75" s="69">
        <v>2022</v>
      </c>
      <c r="C75" s="43">
        <v>11</v>
      </c>
      <c r="D75" s="43" t="s">
        <v>33</v>
      </c>
      <c r="E75" s="43" t="s">
        <v>71</v>
      </c>
      <c r="F75" s="70">
        <v>139.91999999999999</v>
      </c>
      <c r="G75" s="71">
        <v>91.84</v>
      </c>
      <c r="I75" s="99">
        <v>2021</v>
      </c>
      <c r="J75" s="43">
        <v>14</v>
      </c>
      <c r="K75" s="45" t="s">
        <v>31</v>
      </c>
      <c r="L75" s="45" t="s">
        <v>33</v>
      </c>
      <c r="M75" s="103">
        <v>140.54</v>
      </c>
      <c r="N75" s="134">
        <v>86.3</v>
      </c>
    </row>
    <row r="76" spans="2:14" x14ac:dyDescent="0.2">
      <c r="B76" s="99">
        <v>2021</v>
      </c>
      <c r="C76" s="43">
        <v>1</v>
      </c>
      <c r="D76" s="45" t="s">
        <v>25</v>
      </c>
      <c r="E76" s="45" t="s">
        <v>70</v>
      </c>
      <c r="F76" s="103">
        <v>139.66</v>
      </c>
      <c r="G76" s="134">
        <v>92.66</v>
      </c>
      <c r="I76" s="99">
        <v>2021</v>
      </c>
      <c r="J76" s="43">
        <v>10</v>
      </c>
      <c r="K76" s="45" t="s">
        <v>39</v>
      </c>
      <c r="L76" s="45" t="s">
        <v>27</v>
      </c>
      <c r="M76" s="103">
        <v>110.54</v>
      </c>
      <c r="N76" s="134">
        <v>86.44</v>
      </c>
    </row>
    <row r="77" spans="2:14" x14ac:dyDescent="0.2">
      <c r="B77" s="99">
        <v>2021</v>
      </c>
      <c r="C77" s="43">
        <v>5</v>
      </c>
      <c r="D77" s="45" t="s">
        <v>39</v>
      </c>
      <c r="E77" s="45" t="s">
        <v>25</v>
      </c>
      <c r="F77" s="103">
        <v>139.47999999999999</v>
      </c>
      <c r="G77" s="134">
        <v>125.28</v>
      </c>
      <c r="I77" s="69">
        <v>2022</v>
      </c>
      <c r="J77" s="43">
        <v>15</v>
      </c>
      <c r="K77" s="43" t="s">
        <v>116</v>
      </c>
      <c r="L77" s="43" t="s">
        <v>27</v>
      </c>
      <c r="M77" s="70">
        <v>97.18</v>
      </c>
      <c r="N77" s="71">
        <v>86.52</v>
      </c>
    </row>
    <row r="78" spans="2:14" x14ac:dyDescent="0.2">
      <c r="B78" s="69">
        <v>2023</v>
      </c>
      <c r="C78" s="43">
        <v>11</v>
      </c>
      <c r="D78" s="43" t="s">
        <v>39</v>
      </c>
      <c r="E78" s="43" t="s">
        <v>45</v>
      </c>
      <c r="F78" s="70">
        <v>138.78</v>
      </c>
      <c r="G78" s="71">
        <v>118.4</v>
      </c>
      <c r="I78" s="69">
        <v>2023</v>
      </c>
      <c r="J78" s="43">
        <v>3</v>
      </c>
      <c r="K78" s="43" t="s">
        <v>41</v>
      </c>
      <c r="L78" s="43" t="s">
        <v>31</v>
      </c>
      <c r="M78" s="70">
        <v>115.14</v>
      </c>
      <c r="N78" s="71">
        <v>86.56</v>
      </c>
    </row>
    <row r="79" spans="2:14" x14ac:dyDescent="0.2">
      <c r="B79" s="69">
        <v>2022</v>
      </c>
      <c r="C79" s="43">
        <v>7</v>
      </c>
      <c r="D79" s="43" t="s">
        <v>130</v>
      </c>
      <c r="E79" s="43" t="s">
        <v>27</v>
      </c>
      <c r="F79" s="70">
        <v>138.12</v>
      </c>
      <c r="G79" s="71">
        <v>99.02</v>
      </c>
      <c r="I79" s="69">
        <v>2023</v>
      </c>
      <c r="J79" s="43">
        <v>2</v>
      </c>
      <c r="K79" s="43" t="s">
        <v>43</v>
      </c>
      <c r="L79" s="43" t="s">
        <v>41</v>
      </c>
      <c r="M79" s="70">
        <v>151.26</v>
      </c>
      <c r="N79" s="71">
        <v>86.58</v>
      </c>
    </row>
    <row r="80" spans="2:14" x14ac:dyDescent="0.2">
      <c r="B80" s="99">
        <v>2021</v>
      </c>
      <c r="C80" s="43">
        <v>16</v>
      </c>
      <c r="D80" s="45" t="s">
        <v>78</v>
      </c>
      <c r="E80" s="45" t="s">
        <v>127</v>
      </c>
      <c r="F80" s="103">
        <v>137.88</v>
      </c>
      <c r="G80" s="134">
        <v>118.24</v>
      </c>
      <c r="I80" s="99">
        <v>2021</v>
      </c>
      <c r="J80" s="43">
        <v>13</v>
      </c>
      <c r="K80" s="45" t="s">
        <v>27</v>
      </c>
      <c r="L80" s="45" t="s">
        <v>25</v>
      </c>
      <c r="M80" s="103">
        <v>88.76</v>
      </c>
      <c r="N80" s="134">
        <v>86.92</v>
      </c>
    </row>
    <row r="81" spans="2:14" x14ac:dyDescent="0.2">
      <c r="B81" s="69">
        <v>2022</v>
      </c>
      <c r="C81" s="43">
        <v>1</v>
      </c>
      <c r="D81" s="43" t="s">
        <v>115</v>
      </c>
      <c r="E81" s="43" t="s">
        <v>116</v>
      </c>
      <c r="F81" s="70">
        <v>137.52000000000001</v>
      </c>
      <c r="G81" s="71">
        <v>77.8</v>
      </c>
      <c r="I81" s="69">
        <v>2022</v>
      </c>
      <c r="J81" s="43">
        <v>5</v>
      </c>
      <c r="K81" s="43" t="s">
        <v>71</v>
      </c>
      <c r="L81" s="43" t="s">
        <v>130</v>
      </c>
      <c r="M81" s="70">
        <v>102.14</v>
      </c>
      <c r="N81" s="71">
        <v>87.06</v>
      </c>
    </row>
    <row r="82" spans="2:14" x14ac:dyDescent="0.2">
      <c r="B82" s="69">
        <v>2023</v>
      </c>
      <c r="C82" s="43">
        <v>5</v>
      </c>
      <c r="D82" s="43" t="s">
        <v>27</v>
      </c>
      <c r="E82" s="43" t="s">
        <v>43</v>
      </c>
      <c r="F82" s="70">
        <v>137.41999999999999</v>
      </c>
      <c r="G82" s="71">
        <v>92.16</v>
      </c>
      <c r="I82" s="69">
        <v>2022</v>
      </c>
      <c r="J82" s="43">
        <v>7</v>
      </c>
      <c r="K82" s="43" t="s">
        <v>45</v>
      </c>
      <c r="L82" s="43" t="s">
        <v>25</v>
      </c>
      <c r="M82" s="70">
        <v>102.8</v>
      </c>
      <c r="N82" s="71">
        <v>87.12</v>
      </c>
    </row>
    <row r="83" spans="2:14" x14ac:dyDescent="0.2">
      <c r="B83" s="69">
        <v>2022</v>
      </c>
      <c r="C83" s="43">
        <v>12</v>
      </c>
      <c r="D83" s="43" t="s">
        <v>115</v>
      </c>
      <c r="E83" s="43" t="s">
        <v>116</v>
      </c>
      <c r="F83" s="70">
        <v>137.26</v>
      </c>
      <c r="G83" s="71">
        <v>105.1</v>
      </c>
      <c r="I83" s="69">
        <v>2023</v>
      </c>
      <c r="J83" s="43">
        <v>2</v>
      </c>
      <c r="K83" s="43" t="s">
        <v>27</v>
      </c>
      <c r="L83" s="43" t="s">
        <v>39</v>
      </c>
      <c r="M83" s="70">
        <v>103.74</v>
      </c>
      <c r="N83" s="71">
        <v>87.14</v>
      </c>
    </row>
    <row r="84" spans="2:14" x14ac:dyDescent="0.2">
      <c r="B84" s="69">
        <v>2022</v>
      </c>
      <c r="C84" s="43">
        <v>2</v>
      </c>
      <c r="D84" s="43" t="s">
        <v>115</v>
      </c>
      <c r="E84" s="43" t="s">
        <v>78</v>
      </c>
      <c r="F84" s="70">
        <v>137.22</v>
      </c>
      <c r="G84" s="71">
        <v>132.86000000000001</v>
      </c>
      <c r="I84" s="99">
        <v>2021</v>
      </c>
      <c r="J84" s="43">
        <v>3</v>
      </c>
      <c r="K84" s="45" t="s">
        <v>127</v>
      </c>
      <c r="L84" s="45" t="s">
        <v>25</v>
      </c>
      <c r="M84" s="103">
        <v>113.44</v>
      </c>
      <c r="N84" s="134">
        <v>87.78</v>
      </c>
    </row>
    <row r="85" spans="2:14" x14ac:dyDescent="0.2">
      <c r="B85" s="69">
        <v>2023</v>
      </c>
      <c r="C85" s="43">
        <v>5</v>
      </c>
      <c r="D85" s="43" t="s">
        <v>23</v>
      </c>
      <c r="E85" s="43" t="s">
        <v>31</v>
      </c>
      <c r="F85" s="70">
        <v>137.16</v>
      </c>
      <c r="G85" s="71">
        <v>85.6</v>
      </c>
      <c r="I85" s="99">
        <v>2021</v>
      </c>
      <c r="J85" s="43">
        <v>4</v>
      </c>
      <c r="K85" s="45" t="s">
        <v>83</v>
      </c>
      <c r="L85" s="45" t="s">
        <v>70</v>
      </c>
      <c r="M85" s="103">
        <v>105.62</v>
      </c>
      <c r="N85" s="134">
        <v>87.88</v>
      </c>
    </row>
    <row r="86" spans="2:14" x14ac:dyDescent="0.2">
      <c r="B86" s="69">
        <v>2023</v>
      </c>
      <c r="C86" s="43">
        <v>10</v>
      </c>
      <c r="D86" s="43" t="s">
        <v>37</v>
      </c>
      <c r="E86" s="43" t="s">
        <v>35</v>
      </c>
      <c r="F86" s="70">
        <v>137.04</v>
      </c>
      <c r="G86" s="71">
        <v>96.82</v>
      </c>
      <c r="I86" s="99">
        <v>2021</v>
      </c>
      <c r="J86" s="43">
        <v>8</v>
      </c>
      <c r="K86" s="45" t="s">
        <v>39</v>
      </c>
      <c r="L86" s="45" t="s">
        <v>70</v>
      </c>
      <c r="M86" s="103">
        <v>113.9</v>
      </c>
      <c r="N86" s="134">
        <v>88.32</v>
      </c>
    </row>
    <row r="87" spans="2:14" x14ac:dyDescent="0.2">
      <c r="B87" s="99">
        <v>2021</v>
      </c>
      <c r="C87" s="43">
        <v>6</v>
      </c>
      <c r="D87" s="45" t="s">
        <v>33</v>
      </c>
      <c r="E87" s="45" t="s">
        <v>27</v>
      </c>
      <c r="F87" s="103">
        <v>136.28</v>
      </c>
      <c r="G87" s="134">
        <v>85.98</v>
      </c>
      <c r="I87" s="99">
        <v>2021</v>
      </c>
      <c r="J87" s="43">
        <v>9</v>
      </c>
      <c r="K87" s="45" t="s">
        <v>25</v>
      </c>
      <c r="L87" s="45" t="s">
        <v>33</v>
      </c>
      <c r="M87" s="103">
        <v>123.24</v>
      </c>
      <c r="N87" s="134">
        <v>88.5</v>
      </c>
    </row>
    <row r="88" spans="2:14" x14ac:dyDescent="0.2">
      <c r="B88" s="69">
        <v>2022</v>
      </c>
      <c r="C88" s="43">
        <v>4</v>
      </c>
      <c r="D88" s="43" t="s">
        <v>23</v>
      </c>
      <c r="E88" s="43" t="s">
        <v>45</v>
      </c>
      <c r="F88" s="70">
        <v>136.16</v>
      </c>
      <c r="G88" s="71">
        <v>84.86</v>
      </c>
      <c r="I88" s="69">
        <v>2023</v>
      </c>
      <c r="J88" s="43">
        <v>3</v>
      </c>
      <c r="K88" s="43" t="s">
        <v>35</v>
      </c>
      <c r="L88" s="43" t="s">
        <v>23</v>
      </c>
      <c r="M88" s="70">
        <v>133.78</v>
      </c>
      <c r="N88" s="71">
        <v>88.52</v>
      </c>
    </row>
    <row r="89" spans="2:14" x14ac:dyDescent="0.2">
      <c r="B89" s="69">
        <v>2023</v>
      </c>
      <c r="C89" s="43">
        <v>9</v>
      </c>
      <c r="D89" s="43" t="s">
        <v>43</v>
      </c>
      <c r="E89" s="43" t="s">
        <v>37</v>
      </c>
      <c r="F89" s="70">
        <v>136.1</v>
      </c>
      <c r="G89" s="71">
        <v>81.5</v>
      </c>
      <c r="I89" s="99">
        <v>2021</v>
      </c>
      <c r="J89" s="43">
        <v>15</v>
      </c>
      <c r="K89" s="45" t="s">
        <v>78</v>
      </c>
      <c r="L89" s="45" t="s">
        <v>33</v>
      </c>
      <c r="M89" s="103">
        <v>123.66</v>
      </c>
      <c r="N89" s="134">
        <v>88.54</v>
      </c>
    </row>
    <row r="90" spans="2:14" x14ac:dyDescent="0.2">
      <c r="B90" s="69">
        <v>2023</v>
      </c>
      <c r="C90" s="43">
        <v>5</v>
      </c>
      <c r="D90" s="43" t="s">
        <v>37</v>
      </c>
      <c r="E90" s="43" t="s">
        <v>45</v>
      </c>
      <c r="F90" s="70">
        <v>136.04</v>
      </c>
      <c r="G90" s="71">
        <v>132.84</v>
      </c>
      <c r="I90" s="99">
        <v>2021</v>
      </c>
      <c r="J90" s="43">
        <v>8</v>
      </c>
      <c r="K90" s="45" t="s">
        <v>27</v>
      </c>
      <c r="L90" s="45" t="s">
        <v>78</v>
      </c>
      <c r="M90" s="103">
        <v>94.06</v>
      </c>
      <c r="N90" s="134">
        <v>88.6</v>
      </c>
    </row>
    <row r="91" spans="2:14" x14ac:dyDescent="0.2">
      <c r="B91" s="69">
        <v>2022</v>
      </c>
      <c r="C91" s="43">
        <v>2</v>
      </c>
      <c r="D91" s="43" t="s">
        <v>31</v>
      </c>
      <c r="E91" s="43" t="s">
        <v>92</v>
      </c>
      <c r="F91" s="70">
        <v>135.88</v>
      </c>
      <c r="G91" s="71">
        <v>71.739999999999995</v>
      </c>
      <c r="I91" s="69">
        <v>2023</v>
      </c>
      <c r="J91" s="43">
        <v>11</v>
      </c>
      <c r="K91" s="43" t="s">
        <v>35</v>
      </c>
      <c r="L91" s="43" t="s">
        <v>43</v>
      </c>
      <c r="M91" s="70">
        <v>109.86</v>
      </c>
      <c r="N91" s="71">
        <v>88.74</v>
      </c>
    </row>
    <row r="92" spans="2:14" x14ac:dyDescent="0.2">
      <c r="B92" s="69">
        <v>2022</v>
      </c>
      <c r="C92" s="43">
        <v>7</v>
      </c>
      <c r="D92" s="43" t="s">
        <v>23</v>
      </c>
      <c r="E92" s="43" t="s">
        <v>71</v>
      </c>
      <c r="F92" s="70">
        <v>135.82</v>
      </c>
      <c r="G92" s="71">
        <v>96.44</v>
      </c>
      <c r="I92" s="69">
        <v>2022</v>
      </c>
      <c r="J92" s="43">
        <v>17</v>
      </c>
      <c r="K92" s="43" t="s">
        <v>92</v>
      </c>
      <c r="L92" s="43" t="s">
        <v>45</v>
      </c>
      <c r="M92" s="70">
        <v>89.42</v>
      </c>
      <c r="N92" s="71">
        <v>89.38</v>
      </c>
    </row>
    <row r="93" spans="2:14" x14ac:dyDescent="0.2">
      <c r="B93" s="99">
        <v>2021</v>
      </c>
      <c r="C93" s="43">
        <v>8</v>
      </c>
      <c r="D93" s="45" t="s">
        <v>68</v>
      </c>
      <c r="E93" s="45" t="s">
        <v>71</v>
      </c>
      <c r="F93" s="103">
        <v>135.16</v>
      </c>
      <c r="G93" s="134">
        <v>83.5</v>
      </c>
      <c r="I93" s="99">
        <v>2021</v>
      </c>
      <c r="J93" s="43">
        <v>9</v>
      </c>
      <c r="K93" s="45" t="s">
        <v>83</v>
      </c>
      <c r="L93" s="45" t="s">
        <v>71</v>
      </c>
      <c r="M93" s="103">
        <v>148.38</v>
      </c>
      <c r="N93" s="134">
        <v>89.42</v>
      </c>
    </row>
    <row r="94" spans="2:14" x14ac:dyDescent="0.2">
      <c r="B94" s="69">
        <v>2023</v>
      </c>
      <c r="C94" s="43">
        <v>15</v>
      </c>
      <c r="D94" s="43" t="s">
        <v>33</v>
      </c>
      <c r="E94" s="43" t="s">
        <v>35</v>
      </c>
      <c r="F94" s="70">
        <v>134.47999999999999</v>
      </c>
      <c r="G94" s="71">
        <v>122.64</v>
      </c>
      <c r="I94" s="69">
        <v>2022</v>
      </c>
      <c r="J94" s="43">
        <v>3</v>
      </c>
      <c r="K94" s="43" t="s">
        <v>115</v>
      </c>
      <c r="L94" s="43" t="s">
        <v>71</v>
      </c>
      <c r="M94" s="70">
        <v>107.82</v>
      </c>
      <c r="N94" s="71">
        <v>89.74</v>
      </c>
    </row>
    <row r="95" spans="2:14" x14ac:dyDescent="0.2">
      <c r="B95" s="69">
        <v>2022</v>
      </c>
      <c r="C95" s="43">
        <v>5</v>
      </c>
      <c r="D95" s="43" t="s">
        <v>92</v>
      </c>
      <c r="E95" s="43" t="s">
        <v>33</v>
      </c>
      <c r="F95" s="70">
        <v>134.36000000000001</v>
      </c>
      <c r="G95" s="71">
        <v>121.68</v>
      </c>
      <c r="I95" s="99">
        <v>2021</v>
      </c>
      <c r="J95" s="43">
        <v>15</v>
      </c>
      <c r="K95" s="45" t="s">
        <v>68</v>
      </c>
      <c r="L95" s="45" t="s">
        <v>27</v>
      </c>
      <c r="M95" s="103">
        <v>96.3</v>
      </c>
      <c r="N95" s="134">
        <v>89.84</v>
      </c>
    </row>
    <row r="96" spans="2:14" x14ac:dyDescent="0.2">
      <c r="B96" s="69">
        <v>2023</v>
      </c>
      <c r="C96" s="43">
        <v>12</v>
      </c>
      <c r="D96" s="43" t="s">
        <v>43</v>
      </c>
      <c r="E96" s="43" t="s">
        <v>45</v>
      </c>
      <c r="F96" s="70">
        <v>134.06</v>
      </c>
      <c r="G96" s="71">
        <v>92.98</v>
      </c>
      <c r="I96" s="69">
        <v>2023</v>
      </c>
      <c r="J96" s="43">
        <v>16</v>
      </c>
      <c r="K96" s="43" t="s">
        <v>29</v>
      </c>
      <c r="L96" s="43" t="s">
        <v>25</v>
      </c>
      <c r="M96" s="70">
        <v>124.22</v>
      </c>
      <c r="N96" s="71">
        <v>90.04</v>
      </c>
    </row>
    <row r="97" spans="2:14" x14ac:dyDescent="0.2">
      <c r="B97" s="69">
        <v>2023</v>
      </c>
      <c r="C97" s="43">
        <v>3</v>
      </c>
      <c r="D97" s="43" t="s">
        <v>35</v>
      </c>
      <c r="E97" s="43" t="s">
        <v>23</v>
      </c>
      <c r="F97" s="70">
        <v>133.78</v>
      </c>
      <c r="G97" s="71">
        <v>88.52</v>
      </c>
      <c r="I97" s="69">
        <v>2023</v>
      </c>
      <c r="J97" s="43">
        <v>11</v>
      </c>
      <c r="K97" s="43" t="s">
        <v>37</v>
      </c>
      <c r="L97" s="43" t="s">
        <v>41</v>
      </c>
      <c r="M97" s="70">
        <v>122.58</v>
      </c>
      <c r="N97" s="71">
        <v>90.14</v>
      </c>
    </row>
    <row r="98" spans="2:14" x14ac:dyDescent="0.2">
      <c r="B98" s="69">
        <v>2023</v>
      </c>
      <c r="C98" s="43">
        <v>2</v>
      </c>
      <c r="D98" s="43" t="s">
        <v>31</v>
      </c>
      <c r="E98" s="43" t="s">
        <v>35</v>
      </c>
      <c r="F98" s="70">
        <v>133.54</v>
      </c>
      <c r="G98" s="71">
        <v>120.18</v>
      </c>
      <c r="I98" s="69">
        <v>2023</v>
      </c>
      <c r="J98" s="43">
        <v>12</v>
      </c>
      <c r="K98" s="43" t="s">
        <v>41</v>
      </c>
      <c r="L98" s="43" t="s">
        <v>35</v>
      </c>
      <c r="M98" s="70">
        <v>117.18</v>
      </c>
      <c r="N98" s="71">
        <v>90.18</v>
      </c>
    </row>
    <row r="99" spans="2:14" x14ac:dyDescent="0.2">
      <c r="B99" s="69">
        <v>2023</v>
      </c>
      <c r="C99" s="43">
        <v>4</v>
      </c>
      <c r="D99" s="43" t="s">
        <v>23</v>
      </c>
      <c r="E99" s="43" t="s">
        <v>41</v>
      </c>
      <c r="F99" s="70">
        <v>133.1</v>
      </c>
      <c r="G99" s="71">
        <v>125.7</v>
      </c>
      <c r="I99" s="69">
        <v>2023</v>
      </c>
      <c r="J99" s="43">
        <v>1</v>
      </c>
      <c r="K99" s="43" t="s">
        <v>31</v>
      </c>
      <c r="L99" s="43" t="s">
        <v>37</v>
      </c>
      <c r="M99" s="70">
        <v>95.84</v>
      </c>
      <c r="N99" s="71">
        <v>90.24</v>
      </c>
    </row>
    <row r="100" spans="2:14" x14ac:dyDescent="0.2">
      <c r="B100" s="99">
        <v>2021</v>
      </c>
      <c r="C100" s="43">
        <v>9</v>
      </c>
      <c r="D100" s="45" t="s">
        <v>127</v>
      </c>
      <c r="E100" s="45" t="s">
        <v>78</v>
      </c>
      <c r="F100" s="103">
        <v>132.94</v>
      </c>
      <c r="G100" s="134">
        <v>66.56</v>
      </c>
      <c r="I100" s="69">
        <v>2023</v>
      </c>
      <c r="J100" s="43">
        <v>11</v>
      </c>
      <c r="K100" s="43" t="s">
        <v>23</v>
      </c>
      <c r="L100" s="43" t="s">
        <v>27</v>
      </c>
      <c r="M100" s="70">
        <v>142.5</v>
      </c>
      <c r="N100" s="71">
        <v>90.34</v>
      </c>
    </row>
    <row r="101" spans="2:14" x14ac:dyDescent="0.2">
      <c r="B101" s="99">
        <v>2021</v>
      </c>
      <c r="C101" s="43">
        <v>5</v>
      </c>
      <c r="D101" s="45" t="s">
        <v>142</v>
      </c>
      <c r="E101" s="45" t="s">
        <v>71</v>
      </c>
      <c r="F101" s="103">
        <v>132.66</v>
      </c>
      <c r="G101" s="134">
        <v>126.78</v>
      </c>
      <c r="I101" s="99">
        <v>2021</v>
      </c>
      <c r="J101" s="43">
        <v>3</v>
      </c>
      <c r="K101" s="45" t="s">
        <v>68</v>
      </c>
      <c r="L101" s="45" t="s">
        <v>70</v>
      </c>
      <c r="M101" s="103">
        <v>117.82</v>
      </c>
      <c r="N101" s="134">
        <v>90.64</v>
      </c>
    </row>
    <row r="102" spans="2:14" x14ac:dyDescent="0.2">
      <c r="B102" s="99">
        <v>2021</v>
      </c>
      <c r="C102" s="43">
        <v>4</v>
      </c>
      <c r="D102" s="45" t="s">
        <v>78</v>
      </c>
      <c r="E102" s="45" t="s">
        <v>33</v>
      </c>
      <c r="F102" s="103">
        <v>132.5</v>
      </c>
      <c r="G102" s="134">
        <v>105.26</v>
      </c>
      <c r="I102" s="99">
        <v>2021</v>
      </c>
      <c r="J102" s="43">
        <v>1</v>
      </c>
      <c r="K102" s="45" t="s">
        <v>78</v>
      </c>
      <c r="L102" s="45" t="s">
        <v>71</v>
      </c>
      <c r="M102" s="103">
        <v>101.64</v>
      </c>
      <c r="N102" s="134">
        <v>91.62</v>
      </c>
    </row>
    <row r="103" spans="2:14" x14ac:dyDescent="0.2">
      <c r="B103" s="69">
        <v>2023</v>
      </c>
      <c r="C103" s="43">
        <v>1</v>
      </c>
      <c r="D103" s="43" t="s">
        <v>27</v>
      </c>
      <c r="E103" s="43" t="s">
        <v>33</v>
      </c>
      <c r="F103" s="70">
        <v>132.06</v>
      </c>
      <c r="G103" s="71">
        <v>126.24</v>
      </c>
      <c r="I103" s="69">
        <v>2023</v>
      </c>
      <c r="J103" s="43">
        <v>11</v>
      </c>
      <c r="K103" s="43" t="s">
        <v>33</v>
      </c>
      <c r="L103" s="43" t="s">
        <v>29</v>
      </c>
      <c r="M103" s="70">
        <v>112.3</v>
      </c>
      <c r="N103" s="71">
        <v>91.66</v>
      </c>
    </row>
    <row r="104" spans="2:14" x14ac:dyDescent="0.2">
      <c r="B104" s="69">
        <v>2023</v>
      </c>
      <c r="C104" s="43">
        <v>12</v>
      </c>
      <c r="D104" s="43" t="s">
        <v>31</v>
      </c>
      <c r="E104" s="43" t="s">
        <v>37</v>
      </c>
      <c r="F104" s="70">
        <v>132.06</v>
      </c>
      <c r="G104" s="71">
        <v>104.32</v>
      </c>
      <c r="I104" s="69">
        <v>2023</v>
      </c>
      <c r="J104" s="43">
        <v>1</v>
      </c>
      <c r="K104" s="43" t="s">
        <v>23</v>
      </c>
      <c r="L104" s="43" t="s">
        <v>25</v>
      </c>
      <c r="M104" s="70">
        <v>115.34</v>
      </c>
      <c r="N104" s="71">
        <v>91.8</v>
      </c>
    </row>
    <row r="105" spans="2:14" x14ac:dyDescent="0.2">
      <c r="B105" s="69">
        <v>2023</v>
      </c>
      <c r="C105" s="43">
        <v>12</v>
      </c>
      <c r="D105" s="43" t="s">
        <v>39</v>
      </c>
      <c r="E105" s="43" t="s">
        <v>29</v>
      </c>
      <c r="F105" s="70">
        <v>131.82</v>
      </c>
      <c r="G105" s="71">
        <v>129.04</v>
      </c>
      <c r="I105" s="69">
        <v>2022</v>
      </c>
      <c r="J105" s="43">
        <v>11</v>
      </c>
      <c r="K105" s="43" t="s">
        <v>33</v>
      </c>
      <c r="L105" s="43" t="s">
        <v>71</v>
      </c>
      <c r="M105" s="70">
        <v>139.91999999999999</v>
      </c>
      <c r="N105" s="71">
        <v>91.84</v>
      </c>
    </row>
    <row r="106" spans="2:14" x14ac:dyDescent="0.2">
      <c r="B106" s="69">
        <v>2023</v>
      </c>
      <c r="C106" s="43">
        <v>14</v>
      </c>
      <c r="D106" s="43" t="s">
        <v>45</v>
      </c>
      <c r="E106" s="43" t="s">
        <v>27</v>
      </c>
      <c r="F106" s="70">
        <v>131.63999999999999</v>
      </c>
      <c r="G106" s="71">
        <v>119.36</v>
      </c>
      <c r="I106" s="99">
        <v>2021</v>
      </c>
      <c r="J106" s="43">
        <v>11</v>
      </c>
      <c r="K106" s="45" t="s">
        <v>71</v>
      </c>
      <c r="L106" s="45" t="s">
        <v>31</v>
      </c>
      <c r="M106" s="103">
        <v>105.02</v>
      </c>
      <c r="N106" s="134">
        <v>92.1</v>
      </c>
    </row>
    <row r="107" spans="2:14" x14ac:dyDescent="0.2">
      <c r="B107" s="69">
        <v>2022</v>
      </c>
      <c r="C107" s="43">
        <v>9</v>
      </c>
      <c r="D107" s="43" t="s">
        <v>130</v>
      </c>
      <c r="E107" s="43" t="s">
        <v>31</v>
      </c>
      <c r="F107" s="70">
        <v>131.5</v>
      </c>
      <c r="G107" s="71">
        <v>113.9</v>
      </c>
      <c r="I107" s="69">
        <v>2023</v>
      </c>
      <c r="J107" s="43">
        <v>5</v>
      </c>
      <c r="K107" s="43" t="s">
        <v>27</v>
      </c>
      <c r="L107" s="43" t="s">
        <v>43</v>
      </c>
      <c r="M107" s="70">
        <v>137.41999999999999</v>
      </c>
      <c r="N107" s="71">
        <v>92.16</v>
      </c>
    </row>
    <row r="108" spans="2:14" x14ac:dyDescent="0.2">
      <c r="B108" s="99">
        <v>2021</v>
      </c>
      <c r="C108" s="43">
        <v>15</v>
      </c>
      <c r="D108" s="45" t="s">
        <v>83</v>
      </c>
      <c r="E108" s="45" t="s">
        <v>70</v>
      </c>
      <c r="F108" s="103">
        <v>131.28</v>
      </c>
      <c r="G108" s="134">
        <v>130.24</v>
      </c>
      <c r="I108" s="69">
        <v>2023</v>
      </c>
      <c r="J108" s="43">
        <v>13</v>
      </c>
      <c r="K108" s="43" t="s">
        <v>35</v>
      </c>
      <c r="L108" s="43" t="s">
        <v>31</v>
      </c>
      <c r="M108" s="70">
        <v>112.24</v>
      </c>
      <c r="N108" s="71">
        <v>92.22</v>
      </c>
    </row>
    <row r="109" spans="2:14" x14ac:dyDescent="0.2">
      <c r="B109" s="99">
        <v>2021</v>
      </c>
      <c r="C109" s="43">
        <v>13</v>
      </c>
      <c r="D109" s="45" t="s">
        <v>78</v>
      </c>
      <c r="E109" s="45" t="s">
        <v>68</v>
      </c>
      <c r="F109" s="103">
        <v>130.80000000000001</v>
      </c>
      <c r="G109" s="134">
        <v>84.5</v>
      </c>
      <c r="I109" s="99">
        <v>2021</v>
      </c>
      <c r="J109" s="43">
        <v>1</v>
      </c>
      <c r="K109" s="45" t="s">
        <v>25</v>
      </c>
      <c r="L109" s="45" t="s">
        <v>70</v>
      </c>
      <c r="M109" s="103">
        <v>139.66</v>
      </c>
      <c r="N109" s="134">
        <v>92.66</v>
      </c>
    </row>
    <row r="110" spans="2:14" x14ac:dyDescent="0.2">
      <c r="B110" s="99">
        <v>2021</v>
      </c>
      <c r="C110" s="43">
        <v>17</v>
      </c>
      <c r="D110" s="45" t="s">
        <v>142</v>
      </c>
      <c r="E110" s="45" t="s">
        <v>78</v>
      </c>
      <c r="F110" s="103">
        <v>130.32</v>
      </c>
      <c r="G110" s="134">
        <v>114.86</v>
      </c>
      <c r="I110" s="69">
        <v>2023</v>
      </c>
      <c r="J110" s="43">
        <v>6</v>
      </c>
      <c r="K110" s="43" t="s">
        <v>29</v>
      </c>
      <c r="L110" s="43" t="s">
        <v>37</v>
      </c>
      <c r="M110" s="70">
        <v>103</v>
      </c>
      <c r="N110" s="71">
        <v>92.84</v>
      </c>
    </row>
    <row r="111" spans="2:14" x14ac:dyDescent="0.2">
      <c r="B111" s="99">
        <v>2021</v>
      </c>
      <c r="C111" s="43">
        <v>3</v>
      </c>
      <c r="D111" s="45" t="s">
        <v>78</v>
      </c>
      <c r="E111" s="45" t="s">
        <v>83</v>
      </c>
      <c r="F111" s="103">
        <v>130.12</v>
      </c>
      <c r="G111" s="134">
        <v>119.32</v>
      </c>
      <c r="I111" s="69">
        <v>2023</v>
      </c>
      <c r="J111" s="43">
        <v>2</v>
      </c>
      <c r="K111" s="43" t="s">
        <v>23</v>
      </c>
      <c r="L111" s="43" t="s">
        <v>37</v>
      </c>
      <c r="M111" s="70">
        <v>94.76</v>
      </c>
      <c r="N111" s="71">
        <v>92.9</v>
      </c>
    </row>
    <row r="112" spans="2:14" x14ac:dyDescent="0.2">
      <c r="B112" s="69">
        <v>2022</v>
      </c>
      <c r="C112" s="43">
        <v>4</v>
      </c>
      <c r="D112" s="43" t="s">
        <v>78</v>
      </c>
      <c r="E112" s="43" t="s">
        <v>71</v>
      </c>
      <c r="F112" s="70">
        <v>130.1</v>
      </c>
      <c r="G112" s="71">
        <v>64.599999999999994</v>
      </c>
      <c r="I112" s="99">
        <v>2021</v>
      </c>
      <c r="J112" s="43">
        <v>3</v>
      </c>
      <c r="K112" s="45" t="s">
        <v>71</v>
      </c>
      <c r="L112" s="45" t="s">
        <v>27</v>
      </c>
      <c r="M112" s="103">
        <v>124.98</v>
      </c>
      <c r="N112" s="134">
        <v>92.94</v>
      </c>
    </row>
    <row r="113" spans="2:14" x14ac:dyDescent="0.2">
      <c r="B113" s="69">
        <v>2022</v>
      </c>
      <c r="C113" s="43">
        <v>14</v>
      </c>
      <c r="D113" s="43" t="s">
        <v>115</v>
      </c>
      <c r="E113" s="43" t="s">
        <v>71</v>
      </c>
      <c r="F113" s="70">
        <v>129.86000000000001</v>
      </c>
      <c r="G113" s="71">
        <v>68.8</v>
      </c>
      <c r="I113" s="69">
        <v>2022</v>
      </c>
      <c r="J113" s="43">
        <v>16</v>
      </c>
      <c r="K113" s="43" t="s">
        <v>92</v>
      </c>
      <c r="L113" s="43" t="s">
        <v>33</v>
      </c>
      <c r="M113" s="70">
        <v>159.18</v>
      </c>
      <c r="N113" s="71">
        <v>92.96</v>
      </c>
    </row>
    <row r="114" spans="2:14" x14ac:dyDescent="0.2">
      <c r="B114" s="69">
        <v>2022</v>
      </c>
      <c r="C114" s="43">
        <v>7</v>
      </c>
      <c r="D114" s="43" t="s">
        <v>92</v>
      </c>
      <c r="E114" s="43" t="s">
        <v>116</v>
      </c>
      <c r="F114" s="70">
        <v>129.80000000000001</v>
      </c>
      <c r="G114" s="71">
        <v>96.06</v>
      </c>
      <c r="I114" s="69">
        <v>2023</v>
      </c>
      <c r="J114" s="43">
        <v>12</v>
      </c>
      <c r="K114" s="43" t="s">
        <v>43</v>
      </c>
      <c r="L114" s="43" t="s">
        <v>45</v>
      </c>
      <c r="M114" s="70">
        <v>134.06</v>
      </c>
      <c r="N114" s="71">
        <v>92.98</v>
      </c>
    </row>
    <row r="115" spans="2:14" x14ac:dyDescent="0.2">
      <c r="B115" s="69">
        <v>2023</v>
      </c>
      <c r="C115" s="43">
        <v>14</v>
      </c>
      <c r="D115" s="43" t="s">
        <v>41</v>
      </c>
      <c r="E115" s="43" t="s">
        <v>31</v>
      </c>
      <c r="F115" s="70">
        <v>129.72</v>
      </c>
      <c r="G115" s="71">
        <v>116.2</v>
      </c>
      <c r="I115" s="69">
        <v>2022</v>
      </c>
      <c r="J115" s="43">
        <v>7</v>
      </c>
      <c r="K115" s="43" t="s">
        <v>31</v>
      </c>
      <c r="L115" s="43" t="s">
        <v>115</v>
      </c>
      <c r="M115" s="70">
        <v>142.06</v>
      </c>
      <c r="N115" s="71">
        <v>93.1</v>
      </c>
    </row>
    <row r="116" spans="2:14" x14ac:dyDescent="0.2">
      <c r="B116" s="99">
        <v>2021</v>
      </c>
      <c r="C116" s="43">
        <v>7</v>
      </c>
      <c r="D116" s="45" t="s">
        <v>68</v>
      </c>
      <c r="E116" s="45" t="s">
        <v>25</v>
      </c>
      <c r="F116" s="103">
        <v>129.54</v>
      </c>
      <c r="G116" s="134">
        <v>62.48</v>
      </c>
      <c r="I116" s="99">
        <v>2021</v>
      </c>
      <c r="J116" s="43">
        <v>7</v>
      </c>
      <c r="K116" s="45" t="s">
        <v>31</v>
      </c>
      <c r="L116" s="45" t="s">
        <v>27</v>
      </c>
      <c r="M116" s="103">
        <v>122.26</v>
      </c>
      <c r="N116" s="134">
        <v>93.28</v>
      </c>
    </row>
    <row r="117" spans="2:14" x14ac:dyDescent="0.2">
      <c r="B117" s="69">
        <v>2022</v>
      </c>
      <c r="C117" s="43">
        <v>5</v>
      </c>
      <c r="D117" s="43" t="s">
        <v>25</v>
      </c>
      <c r="E117" s="43" t="s">
        <v>78</v>
      </c>
      <c r="F117" s="70">
        <v>129.46</v>
      </c>
      <c r="G117" s="71">
        <v>108.22</v>
      </c>
      <c r="I117" s="99">
        <v>2021</v>
      </c>
      <c r="J117" s="43">
        <v>7</v>
      </c>
      <c r="K117" s="45" t="s">
        <v>70</v>
      </c>
      <c r="L117" s="45" t="s">
        <v>78</v>
      </c>
      <c r="M117" s="103">
        <v>105.14</v>
      </c>
      <c r="N117" s="134">
        <v>93.66</v>
      </c>
    </row>
    <row r="118" spans="2:14" x14ac:dyDescent="0.2">
      <c r="B118" s="69">
        <v>2022</v>
      </c>
      <c r="C118" s="43">
        <v>11</v>
      </c>
      <c r="D118" s="43" t="s">
        <v>116</v>
      </c>
      <c r="E118" s="43" t="s">
        <v>78</v>
      </c>
      <c r="F118" s="70">
        <v>129.1</v>
      </c>
      <c r="G118" s="71">
        <v>126.9</v>
      </c>
      <c r="I118" s="69">
        <v>2023</v>
      </c>
      <c r="J118" s="43">
        <v>1</v>
      </c>
      <c r="K118" s="43" t="s">
        <v>29</v>
      </c>
      <c r="L118" s="43" t="s">
        <v>39</v>
      </c>
      <c r="M118" s="70">
        <v>94.02</v>
      </c>
      <c r="N118" s="71">
        <v>93.9</v>
      </c>
    </row>
    <row r="119" spans="2:14" x14ac:dyDescent="0.2">
      <c r="B119" s="69">
        <v>2023</v>
      </c>
      <c r="C119" s="43">
        <v>6</v>
      </c>
      <c r="D119" s="43" t="s">
        <v>25</v>
      </c>
      <c r="E119" s="43" t="s">
        <v>27</v>
      </c>
      <c r="F119" s="70">
        <v>128.69999999999999</v>
      </c>
      <c r="G119" s="71">
        <v>109.54</v>
      </c>
      <c r="I119" s="69">
        <v>2022</v>
      </c>
      <c r="J119" s="43">
        <v>11</v>
      </c>
      <c r="K119" s="43" t="s">
        <v>45</v>
      </c>
      <c r="L119" s="43" t="s">
        <v>115</v>
      </c>
      <c r="M119" s="70">
        <v>125.86</v>
      </c>
      <c r="N119" s="71">
        <v>93.96</v>
      </c>
    </row>
    <row r="120" spans="2:14" x14ac:dyDescent="0.2">
      <c r="B120" s="99">
        <v>2021</v>
      </c>
      <c r="C120" s="43">
        <v>13</v>
      </c>
      <c r="D120" s="45" t="s">
        <v>71</v>
      </c>
      <c r="E120" s="45" t="s">
        <v>70</v>
      </c>
      <c r="F120" s="103">
        <v>128.06</v>
      </c>
      <c r="G120" s="134">
        <v>102.22</v>
      </c>
      <c r="I120" s="69">
        <v>2022</v>
      </c>
      <c r="J120" s="43">
        <v>16</v>
      </c>
      <c r="K120" s="43" t="s">
        <v>45</v>
      </c>
      <c r="L120" s="43" t="s">
        <v>130</v>
      </c>
      <c r="M120" s="70">
        <v>105.58</v>
      </c>
      <c r="N120" s="71">
        <v>94.26</v>
      </c>
    </row>
    <row r="121" spans="2:14" x14ac:dyDescent="0.2">
      <c r="B121" s="99">
        <v>2021</v>
      </c>
      <c r="C121" s="43">
        <v>4</v>
      </c>
      <c r="D121" s="45" t="s">
        <v>71</v>
      </c>
      <c r="E121" s="45" t="s">
        <v>127</v>
      </c>
      <c r="F121" s="103">
        <v>127.92</v>
      </c>
      <c r="G121" s="134">
        <v>126.08</v>
      </c>
      <c r="I121" s="99">
        <v>2021</v>
      </c>
      <c r="J121" s="43">
        <v>8</v>
      </c>
      <c r="K121" s="45" t="s">
        <v>25</v>
      </c>
      <c r="L121" s="45" t="s">
        <v>83</v>
      </c>
      <c r="M121" s="103">
        <v>94.9</v>
      </c>
      <c r="N121" s="134">
        <v>94.48</v>
      </c>
    </row>
    <row r="122" spans="2:14" x14ac:dyDescent="0.2">
      <c r="B122" s="99">
        <v>2021</v>
      </c>
      <c r="C122" s="43">
        <v>6</v>
      </c>
      <c r="D122" s="45" t="s">
        <v>71</v>
      </c>
      <c r="E122" s="45" t="s">
        <v>25</v>
      </c>
      <c r="F122" s="103">
        <v>127.54</v>
      </c>
      <c r="G122" s="134">
        <v>105.08</v>
      </c>
      <c r="I122" s="69">
        <v>2022</v>
      </c>
      <c r="J122" s="43">
        <v>1</v>
      </c>
      <c r="K122" s="43" t="s">
        <v>130</v>
      </c>
      <c r="L122" s="43" t="s">
        <v>33</v>
      </c>
      <c r="M122" s="70">
        <v>122.5</v>
      </c>
      <c r="N122" s="71">
        <v>94.62</v>
      </c>
    </row>
    <row r="123" spans="2:14" x14ac:dyDescent="0.2">
      <c r="B123" s="99">
        <v>2021</v>
      </c>
      <c r="C123" s="43">
        <v>11</v>
      </c>
      <c r="D123" s="45" t="s">
        <v>33</v>
      </c>
      <c r="E123" s="45" t="s">
        <v>68</v>
      </c>
      <c r="F123" s="103">
        <v>127.28</v>
      </c>
      <c r="G123" s="134">
        <v>100.46</v>
      </c>
      <c r="I123" s="69">
        <v>2022</v>
      </c>
      <c r="J123" s="43">
        <v>10</v>
      </c>
      <c r="K123" s="43" t="s">
        <v>92</v>
      </c>
      <c r="L123" s="43" t="s">
        <v>130</v>
      </c>
      <c r="M123" s="70">
        <v>107.06</v>
      </c>
      <c r="N123" s="71">
        <v>95.14</v>
      </c>
    </row>
    <row r="124" spans="2:14" x14ac:dyDescent="0.2">
      <c r="B124" s="99">
        <v>2021</v>
      </c>
      <c r="C124" s="43">
        <v>6</v>
      </c>
      <c r="D124" s="45" t="s">
        <v>142</v>
      </c>
      <c r="E124" s="45" t="s">
        <v>68</v>
      </c>
      <c r="F124" s="103">
        <v>127.26</v>
      </c>
      <c r="G124" s="134">
        <v>115.82</v>
      </c>
      <c r="I124" s="69">
        <v>2022</v>
      </c>
      <c r="J124" s="43">
        <v>8</v>
      </c>
      <c r="K124" s="43" t="s">
        <v>71</v>
      </c>
      <c r="L124" s="43" t="s">
        <v>31</v>
      </c>
      <c r="M124" s="70">
        <v>164.38</v>
      </c>
      <c r="N124" s="71">
        <v>95.34</v>
      </c>
    </row>
    <row r="125" spans="2:14" x14ac:dyDescent="0.2">
      <c r="B125" s="69">
        <v>2022</v>
      </c>
      <c r="C125" s="43">
        <v>8</v>
      </c>
      <c r="D125" s="43" t="s">
        <v>27</v>
      </c>
      <c r="E125" s="43" t="s">
        <v>78</v>
      </c>
      <c r="F125" s="70">
        <v>127.18</v>
      </c>
      <c r="G125" s="71">
        <v>79.64</v>
      </c>
      <c r="I125" s="69">
        <v>2023</v>
      </c>
      <c r="J125" s="43">
        <v>5</v>
      </c>
      <c r="K125" s="43" t="s">
        <v>41</v>
      </c>
      <c r="L125" s="43" t="s">
        <v>33</v>
      </c>
      <c r="M125" s="70">
        <v>114.96</v>
      </c>
      <c r="N125" s="71">
        <v>95.52</v>
      </c>
    </row>
    <row r="126" spans="2:14" x14ac:dyDescent="0.2">
      <c r="B126" s="99">
        <v>2021</v>
      </c>
      <c r="C126" s="43">
        <v>8</v>
      </c>
      <c r="D126" s="45" t="s">
        <v>31</v>
      </c>
      <c r="E126" s="45" t="s">
        <v>127</v>
      </c>
      <c r="F126" s="103">
        <v>127.16</v>
      </c>
      <c r="G126" s="134">
        <v>106.02</v>
      </c>
      <c r="I126" s="99">
        <v>2021</v>
      </c>
      <c r="J126" s="43">
        <v>2</v>
      </c>
      <c r="K126" s="45" t="s">
        <v>142</v>
      </c>
      <c r="L126" s="45" t="s">
        <v>127</v>
      </c>
      <c r="M126" s="103">
        <v>163.6</v>
      </c>
      <c r="N126" s="134">
        <v>95.62</v>
      </c>
    </row>
    <row r="127" spans="2:14" x14ac:dyDescent="0.2">
      <c r="B127" s="69">
        <v>2022</v>
      </c>
      <c r="C127" s="43">
        <v>1</v>
      </c>
      <c r="D127" s="43" t="s">
        <v>92</v>
      </c>
      <c r="E127" s="43" t="s">
        <v>23</v>
      </c>
      <c r="F127" s="70">
        <v>126.88</v>
      </c>
      <c r="G127" s="71">
        <v>117.8</v>
      </c>
      <c r="I127" s="69">
        <v>2023</v>
      </c>
      <c r="J127" s="43">
        <v>8</v>
      </c>
      <c r="K127" s="43" t="s">
        <v>31</v>
      </c>
      <c r="L127" s="43" t="s">
        <v>45</v>
      </c>
      <c r="M127" s="70">
        <v>124.98</v>
      </c>
      <c r="N127" s="71">
        <v>95.62</v>
      </c>
    </row>
    <row r="128" spans="2:14" x14ac:dyDescent="0.2">
      <c r="B128" s="69">
        <v>2022</v>
      </c>
      <c r="C128" s="43">
        <v>5</v>
      </c>
      <c r="D128" s="43" t="s">
        <v>31</v>
      </c>
      <c r="E128" s="43" t="s">
        <v>45</v>
      </c>
      <c r="F128" s="70">
        <v>126.8</v>
      </c>
      <c r="G128" s="71">
        <v>73.86</v>
      </c>
      <c r="I128" s="69">
        <v>2023</v>
      </c>
      <c r="J128" s="43">
        <v>12</v>
      </c>
      <c r="K128" s="43" t="s">
        <v>33</v>
      </c>
      <c r="L128" s="43" t="s">
        <v>27</v>
      </c>
      <c r="M128" s="70">
        <v>113.5</v>
      </c>
      <c r="N128" s="71">
        <v>95.9</v>
      </c>
    </row>
    <row r="129" spans="2:14" x14ac:dyDescent="0.2">
      <c r="B129" s="69">
        <v>2023</v>
      </c>
      <c r="C129" s="43">
        <v>10</v>
      </c>
      <c r="D129" s="43" t="s">
        <v>39</v>
      </c>
      <c r="E129" s="43" t="s">
        <v>43</v>
      </c>
      <c r="F129" s="70">
        <v>126.26</v>
      </c>
      <c r="G129" s="71">
        <v>124.84</v>
      </c>
      <c r="I129" s="69">
        <v>2023</v>
      </c>
      <c r="J129" s="43">
        <v>6</v>
      </c>
      <c r="K129" s="43" t="s">
        <v>45</v>
      </c>
      <c r="L129" s="43" t="s">
        <v>35</v>
      </c>
      <c r="M129" s="70">
        <v>107.58</v>
      </c>
      <c r="N129" s="71">
        <v>96.02</v>
      </c>
    </row>
    <row r="130" spans="2:14" x14ac:dyDescent="0.2">
      <c r="B130" s="69">
        <v>2022</v>
      </c>
      <c r="C130" s="43">
        <v>15</v>
      </c>
      <c r="D130" s="43" t="s">
        <v>33</v>
      </c>
      <c r="E130" s="43" t="s">
        <v>31</v>
      </c>
      <c r="F130" s="70">
        <v>126.2</v>
      </c>
      <c r="G130" s="71">
        <v>101.8</v>
      </c>
      <c r="I130" s="69">
        <v>2022</v>
      </c>
      <c r="J130" s="43">
        <v>7</v>
      </c>
      <c r="K130" s="43" t="s">
        <v>92</v>
      </c>
      <c r="L130" s="43" t="s">
        <v>116</v>
      </c>
      <c r="M130" s="70">
        <v>129.80000000000001</v>
      </c>
      <c r="N130" s="71">
        <v>96.06</v>
      </c>
    </row>
    <row r="131" spans="2:14" x14ac:dyDescent="0.2">
      <c r="B131" s="69">
        <v>2023</v>
      </c>
      <c r="C131" s="43">
        <v>15</v>
      </c>
      <c r="D131" s="43" t="s">
        <v>43</v>
      </c>
      <c r="E131" s="43" t="s">
        <v>31</v>
      </c>
      <c r="F131" s="70">
        <v>126.06</v>
      </c>
      <c r="G131" s="71">
        <v>72.56</v>
      </c>
      <c r="I131" s="99">
        <v>2021</v>
      </c>
      <c r="J131" s="43">
        <v>11</v>
      </c>
      <c r="K131" s="45" t="s">
        <v>83</v>
      </c>
      <c r="L131" s="45" t="s">
        <v>39</v>
      </c>
      <c r="M131" s="103">
        <v>123.54</v>
      </c>
      <c r="N131" s="134">
        <v>96.3</v>
      </c>
    </row>
    <row r="132" spans="2:14" x14ac:dyDescent="0.2">
      <c r="B132" s="99">
        <v>2021</v>
      </c>
      <c r="C132" s="43">
        <v>12</v>
      </c>
      <c r="D132" s="45" t="s">
        <v>142</v>
      </c>
      <c r="E132" s="45" t="s">
        <v>27</v>
      </c>
      <c r="F132" s="103">
        <v>125.9</v>
      </c>
      <c r="G132" s="134">
        <v>105.52</v>
      </c>
      <c r="I132" s="69">
        <v>2022</v>
      </c>
      <c r="J132" s="43">
        <v>7</v>
      </c>
      <c r="K132" s="43" t="s">
        <v>23</v>
      </c>
      <c r="L132" s="43" t="s">
        <v>71</v>
      </c>
      <c r="M132" s="70">
        <v>135.82</v>
      </c>
      <c r="N132" s="71">
        <v>96.44</v>
      </c>
    </row>
    <row r="133" spans="2:14" x14ac:dyDescent="0.2">
      <c r="B133" s="69">
        <v>2022</v>
      </c>
      <c r="C133" s="43">
        <v>11</v>
      </c>
      <c r="D133" s="43" t="s">
        <v>45</v>
      </c>
      <c r="E133" s="43" t="s">
        <v>115</v>
      </c>
      <c r="F133" s="70">
        <v>125.86</v>
      </c>
      <c r="G133" s="71">
        <v>93.96</v>
      </c>
      <c r="I133" s="69">
        <v>2022</v>
      </c>
      <c r="J133" s="43">
        <v>10</v>
      </c>
      <c r="K133" s="43" t="s">
        <v>78</v>
      </c>
      <c r="L133" s="43" t="s">
        <v>23</v>
      </c>
      <c r="M133" s="70">
        <v>100.14</v>
      </c>
      <c r="N133" s="71">
        <v>96.54</v>
      </c>
    </row>
    <row r="134" spans="2:14" x14ac:dyDescent="0.2">
      <c r="B134" s="69">
        <v>2023</v>
      </c>
      <c r="C134" s="43">
        <v>9</v>
      </c>
      <c r="D134" s="43" t="s">
        <v>23</v>
      </c>
      <c r="E134" s="43" t="s">
        <v>45</v>
      </c>
      <c r="F134" s="70">
        <v>125.72</v>
      </c>
      <c r="G134" s="71">
        <v>106.64</v>
      </c>
      <c r="I134" s="69">
        <v>2023</v>
      </c>
      <c r="J134" s="43">
        <v>10</v>
      </c>
      <c r="K134" s="43" t="s">
        <v>37</v>
      </c>
      <c r="L134" s="43" t="s">
        <v>35</v>
      </c>
      <c r="M134" s="70">
        <v>137.04</v>
      </c>
      <c r="N134" s="71">
        <v>96.82</v>
      </c>
    </row>
    <row r="135" spans="2:14" x14ac:dyDescent="0.2">
      <c r="B135" s="99">
        <v>2021</v>
      </c>
      <c r="C135" s="43">
        <v>14</v>
      </c>
      <c r="D135" s="45" t="s">
        <v>25</v>
      </c>
      <c r="E135" s="45" t="s">
        <v>127</v>
      </c>
      <c r="F135" s="103">
        <v>125.38</v>
      </c>
      <c r="G135" s="134">
        <v>82.6</v>
      </c>
      <c r="I135" s="69">
        <v>2023</v>
      </c>
      <c r="J135" s="43">
        <v>15</v>
      </c>
      <c r="K135" s="43" t="s">
        <v>27</v>
      </c>
      <c r="L135" s="43" t="s">
        <v>29</v>
      </c>
      <c r="M135" s="70">
        <v>116.94</v>
      </c>
      <c r="N135" s="71">
        <v>97.06</v>
      </c>
    </row>
    <row r="136" spans="2:14" x14ac:dyDescent="0.2">
      <c r="B136" s="69">
        <v>2022</v>
      </c>
      <c r="C136" s="43">
        <v>9</v>
      </c>
      <c r="D136" s="43" t="s">
        <v>92</v>
      </c>
      <c r="E136" s="43" t="s">
        <v>71</v>
      </c>
      <c r="F136" s="70">
        <v>125</v>
      </c>
      <c r="G136" s="71">
        <v>104.88</v>
      </c>
      <c r="I136" s="69">
        <v>2022</v>
      </c>
      <c r="J136" s="43">
        <v>10</v>
      </c>
      <c r="K136" s="43" t="s">
        <v>45</v>
      </c>
      <c r="L136" s="43" t="s">
        <v>116</v>
      </c>
      <c r="M136" s="70">
        <v>122.8</v>
      </c>
      <c r="N136" s="71">
        <v>97.44</v>
      </c>
    </row>
    <row r="137" spans="2:14" x14ac:dyDescent="0.2">
      <c r="B137" s="99">
        <v>2021</v>
      </c>
      <c r="C137" s="43">
        <v>3</v>
      </c>
      <c r="D137" s="45" t="s">
        <v>71</v>
      </c>
      <c r="E137" s="45" t="s">
        <v>27</v>
      </c>
      <c r="F137" s="103">
        <v>124.98</v>
      </c>
      <c r="G137" s="134">
        <v>92.94</v>
      </c>
      <c r="I137" s="69">
        <v>2023</v>
      </c>
      <c r="J137" s="43">
        <v>3</v>
      </c>
      <c r="K137" s="43" t="s">
        <v>37</v>
      </c>
      <c r="L137" s="43" t="s">
        <v>33</v>
      </c>
      <c r="M137" s="70">
        <v>150.08000000000001</v>
      </c>
      <c r="N137" s="71">
        <v>97.56</v>
      </c>
    </row>
    <row r="138" spans="2:14" x14ac:dyDescent="0.2">
      <c r="B138" s="99">
        <v>2021</v>
      </c>
      <c r="C138" s="43">
        <v>11</v>
      </c>
      <c r="D138" s="45" t="s">
        <v>127</v>
      </c>
      <c r="E138" s="45" t="s">
        <v>27</v>
      </c>
      <c r="F138" s="103">
        <v>124.98</v>
      </c>
      <c r="G138" s="134">
        <v>83.8</v>
      </c>
      <c r="I138" s="69">
        <v>2023</v>
      </c>
      <c r="J138" s="43">
        <v>14</v>
      </c>
      <c r="K138" s="43" t="s">
        <v>43</v>
      </c>
      <c r="L138" s="43" t="s">
        <v>29</v>
      </c>
      <c r="M138" s="70">
        <v>100.44</v>
      </c>
      <c r="N138" s="71">
        <v>97.74</v>
      </c>
    </row>
    <row r="139" spans="2:14" x14ac:dyDescent="0.2">
      <c r="B139" s="99">
        <v>2021</v>
      </c>
      <c r="C139" s="43">
        <v>12</v>
      </c>
      <c r="D139" s="45" t="s">
        <v>33</v>
      </c>
      <c r="E139" s="45" t="s">
        <v>83</v>
      </c>
      <c r="F139" s="103">
        <v>124.98</v>
      </c>
      <c r="G139" s="134">
        <v>110.2</v>
      </c>
      <c r="I139" s="69">
        <v>2022</v>
      </c>
      <c r="J139" s="43">
        <v>3</v>
      </c>
      <c r="K139" s="43" t="s">
        <v>25</v>
      </c>
      <c r="L139" s="43" t="s">
        <v>31</v>
      </c>
      <c r="M139" s="70">
        <v>113.3</v>
      </c>
      <c r="N139" s="71">
        <v>97.76</v>
      </c>
    </row>
    <row r="140" spans="2:14" x14ac:dyDescent="0.2">
      <c r="B140" s="69">
        <v>2023</v>
      </c>
      <c r="C140" s="43">
        <v>8</v>
      </c>
      <c r="D140" s="43" t="s">
        <v>31</v>
      </c>
      <c r="E140" s="43" t="s">
        <v>45</v>
      </c>
      <c r="F140" s="70">
        <v>124.98</v>
      </c>
      <c r="G140" s="71">
        <v>95.62</v>
      </c>
      <c r="I140" s="99">
        <v>2021</v>
      </c>
      <c r="J140" s="43">
        <v>9</v>
      </c>
      <c r="K140" s="45" t="s">
        <v>39</v>
      </c>
      <c r="L140" s="45" t="s">
        <v>68</v>
      </c>
      <c r="M140" s="103">
        <v>102.44</v>
      </c>
      <c r="N140" s="134">
        <v>97.86</v>
      </c>
    </row>
    <row r="141" spans="2:14" x14ac:dyDescent="0.2">
      <c r="B141" s="69">
        <v>2023</v>
      </c>
      <c r="C141" s="43">
        <v>9</v>
      </c>
      <c r="D141" s="43" t="s">
        <v>29</v>
      </c>
      <c r="E141" s="43" t="s">
        <v>31</v>
      </c>
      <c r="F141" s="70">
        <v>124.76</v>
      </c>
      <c r="G141" s="71">
        <v>109.04</v>
      </c>
      <c r="I141" s="69">
        <v>2022</v>
      </c>
      <c r="J141" s="43">
        <v>12</v>
      </c>
      <c r="K141" s="43" t="s">
        <v>45</v>
      </c>
      <c r="L141" s="43" t="s">
        <v>71</v>
      </c>
      <c r="M141" s="70">
        <v>121.02</v>
      </c>
      <c r="N141" s="71">
        <v>97.96</v>
      </c>
    </row>
    <row r="142" spans="2:14" x14ac:dyDescent="0.2">
      <c r="B142" s="69">
        <v>2022</v>
      </c>
      <c r="C142" s="43">
        <v>4</v>
      </c>
      <c r="D142" s="43" t="s">
        <v>31</v>
      </c>
      <c r="E142" s="43" t="s">
        <v>33</v>
      </c>
      <c r="F142" s="70">
        <v>124.68</v>
      </c>
      <c r="G142" s="71">
        <v>123.98</v>
      </c>
      <c r="I142" s="69">
        <v>2023</v>
      </c>
      <c r="J142" s="43">
        <v>13</v>
      </c>
      <c r="K142" s="43" t="s">
        <v>41</v>
      </c>
      <c r="L142" s="43" t="s">
        <v>43</v>
      </c>
      <c r="M142" s="70">
        <v>121.26</v>
      </c>
      <c r="N142" s="71">
        <v>98.06</v>
      </c>
    </row>
    <row r="143" spans="2:14" x14ac:dyDescent="0.2">
      <c r="B143" s="69">
        <v>2023</v>
      </c>
      <c r="C143" s="43">
        <v>4</v>
      </c>
      <c r="D143" s="43" t="s">
        <v>25</v>
      </c>
      <c r="E143" s="43" t="s">
        <v>45</v>
      </c>
      <c r="F143" s="70">
        <v>124.66</v>
      </c>
      <c r="G143" s="71">
        <v>114.78</v>
      </c>
      <c r="I143" s="69">
        <v>2022</v>
      </c>
      <c r="J143" s="43">
        <v>8</v>
      </c>
      <c r="K143" s="43" t="s">
        <v>92</v>
      </c>
      <c r="L143" s="43" t="s">
        <v>115</v>
      </c>
      <c r="M143" s="70">
        <v>110.58</v>
      </c>
      <c r="N143" s="71">
        <v>98.12</v>
      </c>
    </row>
    <row r="144" spans="2:14" x14ac:dyDescent="0.2">
      <c r="B144" s="99">
        <v>2021</v>
      </c>
      <c r="C144" s="43">
        <v>17</v>
      </c>
      <c r="D144" s="45" t="s">
        <v>31</v>
      </c>
      <c r="E144" s="45" t="s">
        <v>127</v>
      </c>
      <c r="F144" s="103">
        <v>124.62</v>
      </c>
      <c r="G144" s="134">
        <v>119.78</v>
      </c>
      <c r="I144" s="69">
        <v>2023</v>
      </c>
      <c r="J144" s="43">
        <v>13</v>
      </c>
      <c r="K144" s="43" t="s">
        <v>39</v>
      </c>
      <c r="L144" s="43" t="s">
        <v>27</v>
      </c>
      <c r="M144" s="70">
        <v>114.18</v>
      </c>
      <c r="N144" s="71">
        <v>98.28</v>
      </c>
    </row>
    <row r="145" spans="2:14" x14ac:dyDescent="0.2">
      <c r="B145" s="69">
        <v>2023</v>
      </c>
      <c r="C145" s="43">
        <v>14</v>
      </c>
      <c r="D145" s="43" t="s">
        <v>23</v>
      </c>
      <c r="E145" s="43" t="s">
        <v>35</v>
      </c>
      <c r="F145" s="70">
        <v>124.22</v>
      </c>
      <c r="G145" s="71">
        <v>122.24</v>
      </c>
      <c r="I145" s="99">
        <v>2021</v>
      </c>
      <c r="J145" s="43">
        <v>10</v>
      </c>
      <c r="K145" s="45" t="s">
        <v>83</v>
      </c>
      <c r="L145" s="45" t="s">
        <v>68</v>
      </c>
      <c r="M145" s="103">
        <v>142.63999999999999</v>
      </c>
      <c r="N145" s="134">
        <v>98.84</v>
      </c>
    </row>
    <row r="146" spans="2:14" x14ac:dyDescent="0.2">
      <c r="B146" s="69">
        <v>2023</v>
      </c>
      <c r="C146" s="43">
        <v>16</v>
      </c>
      <c r="D146" s="43" t="s">
        <v>29</v>
      </c>
      <c r="E146" s="43" t="s">
        <v>25</v>
      </c>
      <c r="F146" s="70">
        <v>124.22</v>
      </c>
      <c r="G146" s="71">
        <v>90.04</v>
      </c>
      <c r="I146" s="99">
        <v>2021</v>
      </c>
      <c r="J146" s="43">
        <v>12</v>
      </c>
      <c r="K146" s="45" t="s">
        <v>68</v>
      </c>
      <c r="L146" s="45" t="s">
        <v>31</v>
      </c>
      <c r="M146" s="103">
        <v>147.80000000000001</v>
      </c>
      <c r="N146" s="134">
        <v>98.98</v>
      </c>
    </row>
    <row r="147" spans="2:14" x14ac:dyDescent="0.2">
      <c r="B147" s="99">
        <v>2021</v>
      </c>
      <c r="C147" s="43">
        <v>10</v>
      </c>
      <c r="D147" s="45" t="s">
        <v>70</v>
      </c>
      <c r="E147" s="45" t="s">
        <v>127</v>
      </c>
      <c r="F147" s="103">
        <v>124.12</v>
      </c>
      <c r="G147" s="134">
        <v>115.46</v>
      </c>
      <c r="I147" s="99">
        <v>2021</v>
      </c>
      <c r="J147" s="43">
        <v>7</v>
      </c>
      <c r="K147" s="45" t="s">
        <v>39</v>
      </c>
      <c r="L147" s="45" t="s">
        <v>71</v>
      </c>
      <c r="M147" s="103">
        <v>120.24</v>
      </c>
      <c r="N147" s="134">
        <v>99</v>
      </c>
    </row>
    <row r="148" spans="2:14" x14ac:dyDescent="0.2">
      <c r="B148" s="99">
        <v>2021</v>
      </c>
      <c r="C148" s="43">
        <v>2</v>
      </c>
      <c r="D148" s="45" t="s">
        <v>33</v>
      </c>
      <c r="E148" s="45" t="s">
        <v>39</v>
      </c>
      <c r="F148" s="103">
        <v>124.02</v>
      </c>
      <c r="G148" s="134">
        <v>100.12</v>
      </c>
      <c r="I148" s="69">
        <v>2022</v>
      </c>
      <c r="J148" s="43">
        <v>7</v>
      </c>
      <c r="K148" s="43" t="s">
        <v>130</v>
      </c>
      <c r="L148" s="43" t="s">
        <v>27</v>
      </c>
      <c r="M148" s="70">
        <v>138.12</v>
      </c>
      <c r="N148" s="71">
        <v>99.02</v>
      </c>
    </row>
    <row r="149" spans="2:14" x14ac:dyDescent="0.2">
      <c r="B149" s="69">
        <v>2023</v>
      </c>
      <c r="C149" s="43">
        <v>1</v>
      </c>
      <c r="D149" s="43" t="s">
        <v>35</v>
      </c>
      <c r="E149" s="43" t="s">
        <v>41</v>
      </c>
      <c r="F149" s="70">
        <v>123.86</v>
      </c>
      <c r="G149" s="71">
        <v>79.08</v>
      </c>
      <c r="I149" s="99">
        <v>2021</v>
      </c>
      <c r="J149" s="43">
        <v>2</v>
      </c>
      <c r="K149" s="45" t="s">
        <v>78</v>
      </c>
      <c r="L149" s="45" t="s">
        <v>68</v>
      </c>
      <c r="M149" s="103">
        <v>108.22</v>
      </c>
      <c r="N149" s="134">
        <v>99.26</v>
      </c>
    </row>
    <row r="150" spans="2:14" x14ac:dyDescent="0.2">
      <c r="B150" s="99">
        <v>2021</v>
      </c>
      <c r="C150" s="43">
        <v>3</v>
      </c>
      <c r="D150" s="45" t="s">
        <v>31</v>
      </c>
      <c r="E150" s="45" t="s">
        <v>33</v>
      </c>
      <c r="F150" s="103">
        <v>123.74</v>
      </c>
      <c r="G150" s="134">
        <v>113.92</v>
      </c>
      <c r="I150" s="69">
        <v>2022</v>
      </c>
      <c r="J150" s="43">
        <v>11</v>
      </c>
      <c r="K150" s="43" t="s">
        <v>23</v>
      </c>
      <c r="L150" s="43" t="s">
        <v>31</v>
      </c>
      <c r="M150" s="70">
        <v>150.46</v>
      </c>
      <c r="N150" s="71">
        <v>99.6</v>
      </c>
    </row>
    <row r="151" spans="2:14" x14ac:dyDescent="0.2">
      <c r="B151" s="69">
        <v>2023</v>
      </c>
      <c r="C151" s="43">
        <v>9</v>
      </c>
      <c r="D151" s="43" t="s">
        <v>33</v>
      </c>
      <c r="E151" s="43" t="s">
        <v>39</v>
      </c>
      <c r="F151" s="70">
        <v>123.72</v>
      </c>
      <c r="G151" s="71">
        <v>72.22</v>
      </c>
      <c r="I151" s="69">
        <v>2022</v>
      </c>
      <c r="J151" s="43">
        <v>15</v>
      </c>
      <c r="K151" s="43" t="s">
        <v>92</v>
      </c>
      <c r="L151" s="43" t="s">
        <v>25</v>
      </c>
      <c r="M151" s="70">
        <v>120.66</v>
      </c>
      <c r="N151" s="71">
        <v>99.6</v>
      </c>
    </row>
    <row r="152" spans="2:14" x14ac:dyDescent="0.2">
      <c r="B152" s="99">
        <v>2021</v>
      </c>
      <c r="C152" s="43">
        <v>15</v>
      </c>
      <c r="D152" s="45" t="s">
        <v>78</v>
      </c>
      <c r="E152" s="45" t="s">
        <v>33</v>
      </c>
      <c r="F152" s="103">
        <v>123.66</v>
      </c>
      <c r="G152" s="134">
        <v>88.54</v>
      </c>
      <c r="I152" s="69">
        <v>2022</v>
      </c>
      <c r="J152" s="43">
        <v>11</v>
      </c>
      <c r="K152" s="43" t="s">
        <v>25</v>
      </c>
      <c r="L152" s="43" t="s">
        <v>130</v>
      </c>
      <c r="M152" s="70">
        <v>109.7</v>
      </c>
      <c r="N152" s="71">
        <v>99.62</v>
      </c>
    </row>
    <row r="153" spans="2:14" x14ac:dyDescent="0.2">
      <c r="B153" s="99">
        <v>2021</v>
      </c>
      <c r="C153" s="43">
        <v>11</v>
      </c>
      <c r="D153" s="45" t="s">
        <v>83</v>
      </c>
      <c r="E153" s="45" t="s">
        <v>39</v>
      </c>
      <c r="F153" s="103">
        <v>123.54</v>
      </c>
      <c r="G153" s="134">
        <v>96.3</v>
      </c>
      <c r="I153" s="69">
        <v>2023</v>
      </c>
      <c r="J153" s="43">
        <v>7</v>
      </c>
      <c r="K153" s="43" t="s">
        <v>35</v>
      </c>
      <c r="L153" s="43" t="s">
        <v>29</v>
      </c>
      <c r="M153" s="70">
        <v>146.88</v>
      </c>
      <c r="N153" s="71">
        <v>99.66</v>
      </c>
    </row>
    <row r="154" spans="2:14" x14ac:dyDescent="0.2">
      <c r="B154" s="69">
        <v>2023</v>
      </c>
      <c r="C154" s="43">
        <v>6</v>
      </c>
      <c r="D154" s="43" t="s">
        <v>23</v>
      </c>
      <c r="E154" s="43" t="s">
        <v>43</v>
      </c>
      <c r="F154" s="70">
        <v>123.36</v>
      </c>
      <c r="G154" s="71">
        <v>119.94</v>
      </c>
      <c r="I154" s="99">
        <v>2021</v>
      </c>
      <c r="J154" s="43">
        <v>4</v>
      </c>
      <c r="K154" s="45" t="s">
        <v>68</v>
      </c>
      <c r="L154" s="45" t="s">
        <v>27</v>
      </c>
      <c r="M154" s="103">
        <v>143.22</v>
      </c>
      <c r="N154" s="134">
        <v>99.94</v>
      </c>
    </row>
    <row r="155" spans="2:14" x14ac:dyDescent="0.2">
      <c r="B155" s="99">
        <v>2021</v>
      </c>
      <c r="C155" s="43">
        <v>9</v>
      </c>
      <c r="D155" s="45" t="s">
        <v>25</v>
      </c>
      <c r="E155" s="45" t="s">
        <v>33</v>
      </c>
      <c r="F155" s="103">
        <v>123.24</v>
      </c>
      <c r="G155" s="134">
        <v>88.5</v>
      </c>
      <c r="I155" s="99">
        <v>2021</v>
      </c>
      <c r="J155" s="43">
        <v>2</v>
      </c>
      <c r="K155" s="45" t="s">
        <v>25</v>
      </c>
      <c r="L155" s="45" t="s">
        <v>27</v>
      </c>
      <c r="M155" s="103">
        <v>104.94</v>
      </c>
      <c r="N155" s="134">
        <v>99.98</v>
      </c>
    </row>
    <row r="156" spans="2:14" x14ac:dyDescent="0.2">
      <c r="B156" s="69">
        <v>2022</v>
      </c>
      <c r="C156" s="43">
        <v>10</v>
      </c>
      <c r="D156" s="43" t="s">
        <v>45</v>
      </c>
      <c r="E156" s="43" t="s">
        <v>116</v>
      </c>
      <c r="F156" s="70">
        <v>122.8</v>
      </c>
      <c r="G156" s="71">
        <v>97.44</v>
      </c>
      <c r="I156" s="99">
        <v>2021</v>
      </c>
      <c r="J156" s="43">
        <v>10</v>
      </c>
      <c r="K156" s="45" t="s">
        <v>25</v>
      </c>
      <c r="L156" s="45" t="s">
        <v>31</v>
      </c>
      <c r="M156" s="103">
        <v>113.52</v>
      </c>
      <c r="N156" s="134">
        <v>100.08</v>
      </c>
    </row>
    <row r="157" spans="2:14" x14ac:dyDescent="0.2">
      <c r="B157" s="69">
        <v>2023</v>
      </c>
      <c r="C157" s="43">
        <v>11</v>
      </c>
      <c r="D157" s="43" t="s">
        <v>37</v>
      </c>
      <c r="E157" s="43" t="s">
        <v>41</v>
      </c>
      <c r="F157" s="70">
        <v>122.58</v>
      </c>
      <c r="G157" s="71">
        <v>90.14</v>
      </c>
      <c r="I157" s="99">
        <v>2021</v>
      </c>
      <c r="J157" s="43">
        <v>6</v>
      </c>
      <c r="K157" s="45" t="s">
        <v>31</v>
      </c>
      <c r="L157" s="45" t="s">
        <v>70</v>
      </c>
      <c r="M157" s="103">
        <v>114.2</v>
      </c>
      <c r="N157" s="134">
        <v>100.1</v>
      </c>
    </row>
    <row r="158" spans="2:14" x14ac:dyDescent="0.2">
      <c r="B158" s="69">
        <v>2022</v>
      </c>
      <c r="C158" s="43">
        <v>1</v>
      </c>
      <c r="D158" s="43" t="s">
        <v>130</v>
      </c>
      <c r="E158" s="43" t="s">
        <v>33</v>
      </c>
      <c r="F158" s="70">
        <v>122.5</v>
      </c>
      <c r="G158" s="71">
        <v>94.62</v>
      </c>
      <c r="I158" s="99">
        <v>2021</v>
      </c>
      <c r="J158" s="43">
        <v>2</v>
      </c>
      <c r="K158" s="45" t="s">
        <v>33</v>
      </c>
      <c r="L158" s="45" t="s">
        <v>39</v>
      </c>
      <c r="M158" s="103">
        <v>124.02</v>
      </c>
      <c r="N158" s="134">
        <v>100.12</v>
      </c>
    </row>
    <row r="159" spans="2:14" x14ac:dyDescent="0.2">
      <c r="B159" s="69">
        <v>2023</v>
      </c>
      <c r="C159" s="43">
        <v>2</v>
      </c>
      <c r="D159" s="43" t="s">
        <v>45</v>
      </c>
      <c r="E159" s="43" t="s">
        <v>29</v>
      </c>
      <c r="F159" s="70">
        <v>122.5</v>
      </c>
      <c r="G159" s="71">
        <v>109.8</v>
      </c>
      <c r="I159" s="99">
        <v>2021</v>
      </c>
      <c r="J159" s="43">
        <v>11</v>
      </c>
      <c r="K159" s="45" t="s">
        <v>33</v>
      </c>
      <c r="L159" s="45" t="s">
        <v>68</v>
      </c>
      <c r="M159" s="103">
        <v>127.28</v>
      </c>
      <c r="N159" s="134">
        <v>100.46</v>
      </c>
    </row>
    <row r="160" spans="2:14" x14ac:dyDescent="0.2">
      <c r="B160" s="99">
        <v>2021</v>
      </c>
      <c r="C160" s="43">
        <v>7</v>
      </c>
      <c r="D160" s="45" t="s">
        <v>31</v>
      </c>
      <c r="E160" s="45" t="s">
        <v>27</v>
      </c>
      <c r="F160" s="103">
        <v>122.26</v>
      </c>
      <c r="G160" s="134">
        <v>93.28</v>
      </c>
      <c r="I160" s="99">
        <v>2021</v>
      </c>
      <c r="J160" s="43">
        <v>10</v>
      </c>
      <c r="K160" s="45" t="s">
        <v>33</v>
      </c>
      <c r="L160" s="45" t="s">
        <v>71</v>
      </c>
      <c r="M160" s="103">
        <v>111.94</v>
      </c>
      <c r="N160" s="134">
        <v>100.52</v>
      </c>
    </row>
    <row r="161" spans="2:14" x14ac:dyDescent="0.2">
      <c r="B161" s="69">
        <v>2023</v>
      </c>
      <c r="C161" s="43">
        <v>13</v>
      </c>
      <c r="D161" s="43" t="s">
        <v>23</v>
      </c>
      <c r="E161" s="43" t="s">
        <v>37</v>
      </c>
      <c r="F161" s="70">
        <v>122.24</v>
      </c>
      <c r="G161" s="71">
        <v>121.52</v>
      </c>
      <c r="I161" s="69">
        <v>2022</v>
      </c>
      <c r="J161" s="43">
        <v>12</v>
      </c>
      <c r="K161" s="43" t="s">
        <v>25</v>
      </c>
      <c r="L161" s="43" t="s">
        <v>27</v>
      </c>
      <c r="M161" s="70">
        <v>112.76</v>
      </c>
      <c r="N161" s="71">
        <v>100.84</v>
      </c>
    </row>
    <row r="162" spans="2:14" x14ac:dyDescent="0.2">
      <c r="B162" s="69">
        <v>2022</v>
      </c>
      <c r="C162" s="43">
        <v>6</v>
      </c>
      <c r="D162" s="43" t="s">
        <v>31</v>
      </c>
      <c r="E162" s="43" t="s">
        <v>116</v>
      </c>
      <c r="F162" s="70">
        <v>121.98</v>
      </c>
      <c r="G162" s="71">
        <v>105.04</v>
      </c>
      <c r="I162" s="69">
        <v>2022</v>
      </c>
      <c r="J162" s="43">
        <v>2</v>
      </c>
      <c r="K162" s="43" t="s">
        <v>33</v>
      </c>
      <c r="L162" s="43" t="s">
        <v>27</v>
      </c>
      <c r="M162" s="70">
        <v>108.86</v>
      </c>
      <c r="N162" s="71">
        <v>101.18</v>
      </c>
    </row>
    <row r="163" spans="2:14" x14ac:dyDescent="0.2">
      <c r="B163" s="99">
        <v>2021</v>
      </c>
      <c r="C163" s="43">
        <v>14</v>
      </c>
      <c r="D163" s="45" t="s">
        <v>27</v>
      </c>
      <c r="E163" s="45" t="s">
        <v>71</v>
      </c>
      <c r="F163" s="103">
        <v>121.92</v>
      </c>
      <c r="G163" s="134">
        <v>106.1</v>
      </c>
      <c r="I163" s="69">
        <v>2022</v>
      </c>
      <c r="J163" s="43">
        <v>10</v>
      </c>
      <c r="K163" s="43" t="s">
        <v>71</v>
      </c>
      <c r="L163" s="43" t="s">
        <v>25</v>
      </c>
      <c r="M163" s="70">
        <v>163.19999999999999</v>
      </c>
      <c r="N163" s="71">
        <v>101.2</v>
      </c>
    </row>
    <row r="164" spans="2:14" x14ac:dyDescent="0.2">
      <c r="B164" s="69">
        <v>2023</v>
      </c>
      <c r="C164" s="43">
        <v>4</v>
      </c>
      <c r="D164" s="43" t="s">
        <v>31</v>
      </c>
      <c r="E164" s="43" t="s">
        <v>43</v>
      </c>
      <c r="F164" s="70">
        <v>121.46</v>
      </c>
      <c r="G164" s="71">
        <v>68.36</v>
      </c>
      <c r="I164" s="69">
        <v>2022</v>
      </c>
      <c r="J164" s="43">
        <v>13</v>
      </c>
      <c r="K164" s="43" t="s">
        <v>115</v>
      </c>
      <c r="L164" s="43" t="s">
        <v>78</v>
      </c>
      <c r="M164" s="70">
        <v>146.63999999999999</v>
      </c>
      <c r="N164" s="71">
        <v>101.4</v>
      </c>
    </row>
    <row r="165" spans="2:14" x14ac:dyDescent="0.2">
      <c r="B165" s="69">
        <v>2023</v>
      </c>
      <c r="C165" s="43">
        <v>13</v>
      </c>
      <c r="D165" s="43" t="s">
        <v>41</v>
      </c>
      <c r="E165" s="43" t="s">
        <v>43</v>
      </c>
      <c r="F165" s="70">
        <v>121.26</v>
      </c>
      <c r="G165" s="71">
        <v>98.06</v>
      </c>
      <c r="I165" s="69">
        <v>2022</v>
      </c>
      <c r="J165" s="43">
        <v>10</v>
      </c>
      <c r="K165" s="43" t="s">
        <v>33</v>
      </c>
      <c r="L165" s="43" t="s">
        <v>115</v>
      </c>
      <c r="M165" s="70">
        <v>117.18</v>
      </c>
      <c r="N165" s="71">
        <v>101.48</v>
      </c>
    </row>
    <row r="166" spans="2:14" x14ac:dyDescent="0.2">
      <c r="B166" s="69">
        <v>2022</v>
      </c>
      <c r="C166" s="43">
        <v>6</v>
      </c>
      <c r="D166" s="43" t="s">
        <v>27</v>
      </c>
      <c r="E166" s="43" t="s">
        <v>71</v>
      </c>
      <c r="F166" s="70">
        <v>121.12</v>
      </c>
      <c r="G166" s="71">
        <v>107.12</v>
      </c>
      <c r="I166" s="99">
        <v>2021</v>
      </c>
      <c r="J166" s="43">
        <v>11</v>
      </c>
      <c r="K166" s="45" t="s">
        <v>142</v>
      </c>
      <c r="L166" s="45" t="s">
        <v>70</v>
      </c>
      <c r="M166" s="103">
        <v>111.22</v>
      </c>
      <c r="N166" s="134">
        <v>101.48</v>
      </c>
    </row>
    <row r="167" spans="2:14" x14ac:dyDescent="0.2">
      <c r="B167" s="69">
        <v>2022</v>
      </c>
      <c r="C167" s="43">
        <v>3</v>
      </c>
      <c r="D167" s="43" t="s">
        <v>33</v>
      </c>
      <c r="E167" s="43" t="s">
        <v>23</v>
      </c>
      <c r="F167" s="70">
        <v>121.1</v>
      </c>
      <c r="G167" s="71">
        <v>83.38</v>
      </c>
      <c r="I167" s="69">
        <v>2023</v>
      </c>
      <c r="J167" s="43">
        <v>14</v>
      </c>
      <c r="K167" s="43" t="s">
        <v>37</v>
      </c>
      <c r="L167" s="43" t="s">
        <v>33</v>
      </c>
      <c r="M167" s="70">
        <v>104.52</v>
      </c>
      <c r="N167" s="71">
        <v>101.5</v>
      </c>
    </row>
    <row r="168" spans="2:14" x14ac:dyDescent="0.2">
      <c r="B168" s="69">
        <v>2022</v>
      </c>
      <c r="C168" s="43">
        <v>3</v>
      </c>
      <c r="D168" s="43" t="s">
        <v>78</v>
      </c>
      <c r="E168" s="43" t="s">
        <v>92</v>
      </c>
      <c r="F168" s="70">
        <v>121.04</v>
      </c>
      <c r="G168" s="71">
        <v>105.4</v>
      </c>
      <c r="I168" s="69">
        <v>2022</v>
      </c>
      <c r="J168" s="43">
        <v>15</v>
      </c>
      <c r="K168" s="43" t="s">
        <v>33</v>
      </c>
      <c r="L168" s="43" t="s">
        <v>31</v>
      </c>
      <c r="M168" s="70">
        <v>126.2</v>
      </c>
      <c r="N168" s="71">
        <v>101.8</v>
      </c>
    </row>
    <row r="169" spans="2:14" x14ac:dyDescent="0.2">
      <c r="B169" s="69">
        <v>2022</v>
      </c>
      <c r="C169" s="43">
        <v>12</v>
      </c>
      <c r="D169" s="43" t="s">
        <v>45</v>
      </c>
      <c r="E169" s="43" t="s">
        <v>71</v>
      </c>
      <c r="F169" s="70">
        <v>121.02</v>
      </c>
      <c r="G169" s="71">
        <v>97.96</v>
      </c>
      <c r="I169" s="69">
        <v>2022</v>
      </c>
      <c r="J169" s="43">
        <v>4</v>
      </c>
      <c r="K169" s="43" t="s">
        <v>25</v>
      </c>
      <c r="L169" s="43" t="s">
        <v>92</v>
      </c>
      <c r="M169" s="70">
        <v>169.02</v>
      </c>
      <c r="N169" s="71">
        <v>102.14</v>
      </c>
    </row>
    <row r="170" spans="2:14" x14ac:dyDescent="0.2">
      <c r="B170" s="69">
        <v>2022</v>
      </c>
      <c r="C170" s="43">
        <v>14</v>
      </c>
      <c r="D170" s="43" t="s">
        <v>25</v>
      </c>
      <c r="E170" s="43" t="s">
        <v>31</v>
      </c>
      <c r="F170" s="70">
        <v>121</v>
      </c>
      <c r="G170" s="71">
        <v>107.26</v>
      </c>
      <c r="I170" s="69">
        <v>2022</v>
      </c>
      <c r="J170" s="43">
        <v>9</v>
      </c>
      <c r="K170" s="43" t="s">
        <v>33</v>
      </c>
      <c r="L170" s="43" t="s">
        <v>116</v>
      </c>
      <c r="M170" s="70">
        <v>110.94</v>
      </c>
      <c r="N170" s="71">
        <v>102.14</v>
      </c>
    </row>
    <row r="171" spans="2:14" x14ac:dyDescent="0.2">
      <c r="B171" s="69">
        <v>2023</v>
      </c>
      <c r="C171" s="43">
        <v>5</v>
      </c>
      <c r="D171" s="43" t="s">
        <v>29</v>
      </c>
      <c r="E171" s="43" t="s">
        <v>25</v>
      </c>
      <c r="F171" s="70">
        <v>120.84</v>
      </c>
      <c r="G171" s="71">
        <v>116.52</v>
      </c>
      <c r="I171" s="99">
        <v>2021</v>
      </c>
      <c r="J171" s="43">
        <v>13</v>
      </c>
      <c r="K171" s="45" t="s">
        <v>71</v>
      </c>
      <c r="L171" s="45" t="s">
        <v>70</v>
      </c>
      <c r="M171" s="103">
        <v>128.06</v>
      </c>
      <c r="N171" s="134">
        <v>102.22</v>
      </c>
    </row>
    <row r="172" spans="2:14" x14ac:dyDescent="0.2">
      <c r="B172" s="69">
        <v>2022</v>
      </c>
      <c r="C172" s="43">
        <v>15</v>
      </c>
      <c r="D172" s="43" t="s">
        <v>92</v>
      </c>
      <c r="E172" s="43" t="s">
        <v>25</v>
      </c>
      <c r="F172" s="70">
        <v>120.66</v>
      </c>
      <c r="G172" s="71">
        <v>99.6</v>
      </c>
      <c r="I172" s="69">
        <v>2023</v>
      </c>
      <c r="J172" s="43">
        <v>13</v>
      </c>
      <c r="K172" s="43" t="s">
        <v>29</v>
      </c>
      <c r="L172" s="43" t="s">
        <v>45</v>
      </c>
      <c r="M172" s="70">
        <v>166.06</v>
      </c>
      <c r="N172" s="71">
        <v>102.38</v>
      </c>
    </row>
    <row r="173" spans="2:14" x14ac:dyDescent="0.2">
      <c r="B173" s="99">
        <v>2021</v>
      </c>
      <c r="C173" s="43">
        <v>7</v>
      </c>
      <c r="D173" s="45" t="s">
        <v>39</v>
      </c>
      <c r="E173" s="45" t="s">
        <v>71</v>
      </c>
      <c r="F173" s="103">
        <v>120.24</v>
      </c>
      <c r="G173" s="134">
        <v>99</v>
      </c>
      <c r="I173" s="69">
        <v>2022</v>
      </c>
      <c r="J173" s="43">
        <v>1</v>
      </c>
      <c r="K173" s="43" t="s">
        <v>27</v>
      </c>
      <c r="L173" s="43" t="s">
        <v>25</v>
      </c>
      <c r="M173" s="70">
        <v>117.9</v>
      </c>
      <c r="N173" s="71">
        <v>102.48</v>
      </c>
    </row>
    <row r="174" spans="2:14" x14ac:dyDescent="0.2">
      <c r="B174" s="69">
        <v>2022</v>
      </c>
      <c r="C174" s="43">
        <v>13</v>
      </c>
      <c r="D174" s="43" t="s">
        <v>71</v>
      </c>
      <c r="E174" s="43" t="s">
        <v>116</v>
      </c>
      <c r="F174" s="70">
        <v>120</v>
      </c>
      <c r="G174" s="71">
        <v>107.28</v>
      </c>
      <c r="I174" s="69">
        <v>2023</v>
      </c>
      <c r="J174" s="43">
        <v>3</v>
      </c>
      <c r="K174" s="43" t="s">
        <v>25</v>
      </c>
      <c r="L174" s="43" t="s">
        <v>39</v>
      </c>
      <c r="M174" s="70">
        <v>146.78</v>
      </c>
      <c r="N174" s="71">
        <v>102.86</v>
      </c>
    </row>
    <row r="175" spans="2:14" x14ac:dyDescent="0.2">
      <c r="B175" s="99">
        <v>2021</v>
      </c>
      <c r="C175" s="43">
        <v>12</v>
      </c>
      <c r="D175" s="45" t="s">
        <v>25</v>
      </c>
      <c r="E175" s="45" t="s">
        <v>70</v>
      </c>
      <c r="F175" s="103">
        <v>119.6</v>
      </c>
      <c r="G175" s="134">
        <v>57.06</v>
      </c>
      <c r="I175" s="99">
        <v>2021</v>
      </c>
      <c r="J175" s="43">
        <v>1</v>
      </c>
      <c r="K175" s="45" t="s">
        <v>142</v>
      </c>
      <c r="L175" s="45" t="s">
        <v>27</v>
      </c>
      <c r="M175" s="103">
        <v>151.36000000000001</v>
      </c>
      <c r="N175" s="134">
        <v>103.22</v>
      </c>
    </row>
    <row r="176" spans="2:14" x14ac:dyDescent="0.2">
      <c r="B176" s="69">
        <v>2022</v>
      </c>
      <c r="C176" s="43">
        <v>6</v>
      </c>
      <c r="D176" s="43" t="s">
        <v>130</v>
      </c>
      <c r="E176" s="43" t="s">
        <v>78</v>
      </c>
      <c r="F176" s="70">
        <v>118.32</v>
      </c>
      <c r="G176" s="71">
        <v>81.72</v>
      </c>
      <c r="I176" s="99">
        <v>2021</v>
      </c>
      <c r="J176" s="43">
        <v>13</v>
      </c>
      <c r="K176" s="45" t="s">
        <v>142</v>
      </c>
      <c r="L176" s="45" t="s">
        <v>127</v>
      </c>
      <c r="M176" s="103">
        <v>159.82</v>
      </c>
      <c r="N176" s="134">
        <v>103.78</v>
      </c>
    </row>
    <row r="177" spans="2:14" x14ac:dyDescent="0.2">
      <c r="B177" s="69">
        <v>2022</v>
      </c>
      <c r="C177" s="43">
        <v>14</v>
      </c>
      <c r="D177" s="43" t="s">
        <v>27</v>
      </c>
      <c r="E177" s="43" t="s">
        <v>45</v>
      </c>
      <c r="F177" s="70">
        <v>118.22</v>
      </c>
      <c r="G177" s="71">
        <v>114.68</v>
      </c>
      <c r="I177" s="69">
        <v>2023</v>
      </c>
      <c r="J177" s="43">
        <v>12</v>
      </c>
      <c r="K177" s="43" t="s">
        <v>31</v>
      </c>
      <c r="L177" s="43" t="s">
        <v>37</v>
      </c>
      <c r="M177" s="70">
        <v>132.06</v>
      </c>
      <c r="N177" s="71">
        <v>104.32</v>
      </c>
    </row>
    <row r="178" spans="2:14" x14ac:dyDescent="0.2">
      <c r="B178" s="99">
        <v>2021</v>
      </c>
      <c r="C178" s="43">
        <v>13</v>
      </c>
      <c r="D178" s="45" t="s">
        <v>33</v>
      </c>
      <c r="E178" s="45" t="s">
        <v>39</v>
      </c>
      <c r="F178" s="103">
        <v>118.04</v>
      </c>
      <c r="G178" s="134">
        <v>78.16</v>
      </c>
      <c r="I178" s="99">
        <v>2021</v>
      </c>
      <c r="J178" s="43">
        <v>8</v>
      </c>
      <c r="K178" s="45" t="s">
        <v>33</v>
      </c>
      <c r="L178" s="45" t="s">
        <v>142</v>
      </c>
      <c r="M178" s="103">
        <v>111.48</v>
      </c>
      <c r="N178" s="134">
        <v>104.36</v>
      </c>
    </row>
    <row r="179" spans="2:14" x14ac:dyDescent="0.2">
      <c r="B179" s="69">
        <v>2022</v>
      </c>
      <c r="C179" s="43">
        <v>1</v>
      </c>
      <c r="D179" s="43" t="s">
        <v>27</v>
      </c>
      <c r="E179" s="43" t="s">
        <v>25</v>
      </c>
      <c r="F179" s="70">
        <v>117.9</v>
      </c>
      <c r="G179" s="71">
        <v>102.48</v>
      </c>
      <c r="I179" s="69">
        <v>2022</v>
      </c>
      <c r="J179" s="43">
        <v>9</v>
      </c>
      <c r="K179" s="43" t="s">
        <v>115</v>
      </c>
      <c r="L179" s="43" t="s">
        <v>25</v>
      </c>
      <c r="M179" s="70">
        <v>175.12</v>
      </c>
      <c r="N179" s="71">
        <v>104.4</v>
      </c>
    </row>
    <row r="180" spans="2:14" x14ac:dyDescent="0.2">
      <c r="B180" s="99">
        <v>2021</v>
      </c>
      <c r="C180" s="43">
        <v>3</v>
      </c>
      <c r="D180" s="45" t="s">
        <v>68</v>
      </c>
      <c r="E180" s="45" t="s">
        <v>70</v>
      </c>
      <c r="F180" s="103">
        <v>117.82</v>
      </c>
      <c r="G180" s="134">
        <v>90.64</v>
      </c>
      <c r="I180" s="69">
        <v>2022</v>
      </c>
      <c r="J180" s="43">
        <v>3</v>
      </c>
      <c r="K180" s="43" t="s">
        <v>27</v>
      </c>
      <c r="L180" s="43" t="s">
        <v>45</v>
      </c>
      <c r="M180" s="70">
        <v>108.56</v>
      </c>
      <c r="N180" s="71">
        <v>104.4</v>
      </c>
    </row>
    <row r="181" spans="2:14" x14ac:dyDescent="0.2">
      <c r="B181" s="69">
        <v>2022</v>
      </c>
      <c r="C181" s="43">
        <v>10</v>
      </c>
      <c r="D181" s="43" t="s">
        <v>33</v>
      </c>
      <c r="E181" s="43" t="s">
        <v>115</v>
      </c>
      <c r="F181" s="70">
        <v>117.18</v>
      </c>
      <c r="G181" s="71">
        <v>101.48</v>
      </c>
      <c r="I181" s="69">
        <v>2023</v>
      </c>
      <c r="J181" s="43">
        <v>9</v>
      </c>
      <c r="K181" s="43" t="s">
        <v>35</v>
      </c>
      <c r="L181" s="43" t="s">
        <v>25</v>
      </c>
      <c r="M181" s="70">
        <v>106.2</v>
      </c>
      <c r="N181" s="71">
        <v>104.68</v>
      </c>
    </row>
    <row r="182" spans="2:14" x14ac:dyDescent="0.2">
      <c r="B182" s="69">
        <v>2023</v>
      </c>
      <c r="C182" s="43">
        <v>12</v>
      </c>
      <c r="D182" s="43" t="s">
        <v>41</v>
      </c>
      <c r="E182" s="43" t="s">
        <v>35</v>
      </c>
      <c r="F182" s="70">
        <v>117.18</v>
      </c>
      <c r="G182" s="71">
        <v>90.18</v>
      </c>
      <c r="I182" s="69">
        <v>2022</v>
      </c>
      <c r="J182" s="43">
        <v>9</v>
      </c>
      <c r="K182" s="43" t="s">
        <v>92</v>
      </c>
      <c r="L182" s="43" t="s">
        <v>71</v>
      </c>
      <c r="M182" s="70">
        <v>125</v>
      </c>
      <c r="N182" s="71">
        <v>104.88</v>
      </c>
    </row>
    <row r="183" spans="2:14" x14ac:dyDescent="0.2">
      <c r="B183" s="99">
        <v>2021</v>
      </c>
      <c r="C183" s="43">
        <v>5</v>
      </c>
      <c r="D183" s="45" t="s">
        <v>33</v>
      </c>
      <c r="E183" s="45" t="s">
        <v>70</v>
      </c>
      <c r="F183" s="103">
        <v>117.08</v>
      </c>
      <c r="G183" s="134">
        <v>111.12</v>
      </c>
      <c r="I183" s="69">
        <v>2022</v>
      </c>
      <c r="J183" s="43">
        <v>6</v>
      </c>
      <c r="K183" s="43" t="s">
        <v>31</v>
      </c>
      <c r="L183" s="43" t="s">
        <v>116</v>
      </c>
      <c r="M183" s="70">
        <v>121.98</v>
      </c>
      <c r="N183" s="71">
        <v>105.04</v>
      </c>
    </row>
    <row r="184" spans="2:14" x14ac:dyDescent="0.2">
      <c r="B184" s="69">
        <v>2023</v>
      </c>
      <c r="C184" s="43">
        <v>6</v>
      </c>
      <c r="D184" s="43" t="s">
        <v>41</v>
      </c>
      <c r="E184" s="43" t="s">
        <v>39</v>
      </c>
      <c r="F184" s="70">
        <v>117.02</v>
      </c>
      <c r="G184" s="71">
        <v>81.540000000000006</v>
      </c>
      <c r="I184" s="99">
        <v>2021</v>
      </c>
      <c r="J184" s="43">
        <v>6</v>
      </c>
      <c r="K184" s="45" t="s">
        <v>71</v>
      </c>
      <c r="L184" s="45" t="s">
        <v>25</v>
      </c>
      <c r="M184" s="103">
        <v>127.54</v>
      </c>
      <c r="N184" s="134">
        <v>105.08</v>
      </c>
    </row>
    <row r="185" spans="2:14" x14ac:dyDescent="0.2">
      <c r="B185" s="69">
        <v>2023</v>
      </c>
      <c r="C185" s="43">
        <v>15</v>
      </c>
      <c r="D185" s="43" t="s">
        <v>27</v>
      </c>
      <c r="E185" s="43" t="s">
        <v>29</v>
      </c>
      <c r="F185" s="70">
        <v>116.94</v>
      </c>
      <c r="G185" s="71">
        <v>97.06</v>
      </c>
      <c r="I185" s="69">
        <v>2022</v>
      </c>
      <c r="J185" s="43">
        <v>12</v>
      </c>
      <c r="K185" s="43" t="s">
        <v>115</v>
      </c>
      <c r="L185" s="43" t="s">
        <v>116</v>
      </c>
      <c r="M185" s="70">
        <v>137.26</v>
      </c>
      <c r="N185" s="71">
        <v>105.1</v>
      </c>
    </row>
    <row r="186" spans="2:14" x14ac:dyDescent="0.2">
      <c r="B186" s="69">
        <v>2022</v>
      </c>
      <c r="C186" s="43">
        <v>15</v>
      </c>
      <c r="D186" s="43" t="s">
        <v>130</v>
      </c>
      <c r="E186" s="43" t="s">
        <v>115</v>
      </c>
      <c r="F186" s="70">
        <v>116.78</v>
      </c>
      <c r="G186" s="71">
        <v>59</v>
      </c>
      <c r="I186" s="99">
        <v>2021</v>
      </c>
      <c r="J186" s="43">
        <v>4</v>
      </c>
      <c r="K186" s="45" t="s">
        <v>78</v>
      </c>
      <c r="L186" s="45" t="s">
        <v>33</v>
      </c>
      <c r="M186" s="103">
        <v>132.5</v>
      </c>
      <c r="N186" s="134">
        <v>105.26</v>
      </c>
    </row>
    <row r="187" spans="2:14" x14ac:dyDescent="0.2">
      <c r="B187" s="69">
        <v>2022</v>
      </c>
      <c r="C187" s="43">
        <v>15</v>
      </c>
      <c r="D187" s="43" t="s">
        <v>71</v>
      </c>
      <c r="E187" s="43" t="s">
        <v>78</v>
      </c>
      <c r="F187" s="70">
        <v>116.6</v>
      </c>
      <c r="G187" s="71">
        <v>113.82</v>
      </c>
      <c r="I187" s="69">
        <v>2022</v>
      </c>
      <c r="J187" s="43">
        <v>3</v>
      </c>
      <c r="K187" s="43" t="s">
        <v>78</v>
      </c>
      <c r="L187" s="43" t="s">
        <v>92</v>
      </c>
      <c r="M187" s="70">
        <v>121.04</v>
      </c>
      <c r="N187" s="71">
        <v>105.4</v>
      </c>
    </row>
    <row r="188" spans="2:14" x14ac:dyDescent="0.2">
      <c r="B188" s="69">
        <v>2022</v>
      </c>
      <c r="C188" s="43">
        <v>12</v>
      </c>
      <c r="D188" s="43" t="s">
        <v>130</v>
      </c>
      <c r="E188" s="43" t="s">
        <v>33</v>
      </c>
      <c r="F188" s="70">
        <v>116.58</v>
      </c>
      <c r="G188" s="71">
        <v>113.3</v>
      </c>
      <c r="I188" s="99">
        <v>2021</v>
      </c>
      <c r="J188" s="43">
        <v>12</v>
      </c>
      <c r="K188" s="45" t="s">
        <v>142</v>
      </c>
      <c r="L188" s="45" t="s">
        <v>27</v>
      </c>
      <c r="M188" s="103">
        <v>125.9</v>
      </c>
      <c r="N188" s="134">
        <v>105.52</v>
      </c>
    </row>
    <row r="189" spans="2:14" x14ac:dyDescent="0.2">
      <c r="B189" s="69">
        <v>2022</v>
      </c>
      <c r="C189" s="43">
        <v>5</v>
      </c>
      <c r="D189" s="43" t="s">
        <v>115</v>
      </c>
      <c r="E189" s="43" t="s">
        <v>27</v>
      </c>
      <c r="F189" s="70">
        <v>116.56</v>
      </c>
      <c r="G189" s="71">
        <v>105.64</v>
      </c>
      <c r="I189" s="69">
        <v>2022</v>
      </c>
      <c r="J189" s="43">
        <v>5</v>
      </c>
      <c r="K189" s="43" t="s">
        <v>115</v>
      </c>
      <c r="L189" s="43" t="s">
        <v>27</v>
      </c>
      <c r="M189" s="70">
        <v>116.56</v>
      </c>
      <c r="N189" s="71">
        <v>105.64</v>
      </c>
    </row>
    <row r="190" spans="2:14" x14ac:dyDescent="0.2">
      <c r="B190" s="69">
        <v>2023</v>
      </c>
      <c r="C190" s="43">
        <v>15</v>
      </c>
      <c r="D190" s="43" t="s">
        <v>39</v>
      </c>
      <c r="E190" s="43" t="s">
        <v>37</v>
      </c>
      <c r="F190" s="70">
        <v>116.56</v>
      </c>
      <c r="G190" s="71">
        <v>116.08</v>
      </c>
      <c r="I190" s="99">
        <v>2021</v>
      </c>
      <c r="J190" s="43">
        <v>4</v>
      </c>
      <c r="K190" s="45" t="s">
        <v>25</v>
      </c>
      <c r="L190" s="45" t="s">
        <v>142</v>
      </c>
      <c r="M190" s="103">
        <v>106.04</v>
      </c>
      <c r="N190" s="134">
        <v>105.72</v>
      </c>
    </row>
    <row r="191" spans="2:14" x14ac:dyDescent="0.2">
      <c r="B191" s="69">
        <v>2023</v>
      </c>
      <c r="C191" s="43">
        <v>10</v>
      </c>
      <c r="D191" s="43" t="s">
        <v>27</v>
      </c>
      <c r="E191" s="43" t="s">
        <v>31</v>
      </c>
      <c r="F191" s="70">
        <v>116.52</v>
      </c>
      <c r="G191" s="71">
        <v>85.1</v>
      </c>
      <c r="I191" s="69">
        <v>2022</v>
      </c>
      <c r="J191" s="43">
        <v>13</v>
      </c>
      <c r="K191" s="43" t="s">
        <v>27</v>
      </c>
      <c r="L191" s="43" t="s">
        <v>33</v>
      </c>
      <c r="M191" s="70">
        <v>114.04</v>
      </c>
      <c r="N191" s="71">
        <v>105.84</v>
      </c>
    </row>
    <row r="192" spans="2:14" x14ac:dyDescent="0.2">
      <c r="B192" s="69">
        <v>2022</v>
      </c>
      <c r="C192" s="43">
        <v>12</v>
      </c>
      <c r="D192" s="43" t="s">
        <v>23</v>
      </c>
      <c r="E192" s="43" t="s">
        <v>92</v>
      </c>
      <c r="F192" s="70">
        <v>116</v>
      </c>
      <c r="G192" s="71">
        <v>113.46</v>
      </c>
      <c r="I192" s="99">
        <v>2021</v>
      </c>
      <c r="J192" s="43">
        <v>8</v>
      </c>
      <c r="K192" s="45" t="s">
        <v>31</v>
      </c>
      <c r="L192" s="45" t="s">
        <v>127</v>
      </c>
      <c r="M192" s="103">
        <v>127.16</v>
      </c>
      <c r="N192" s="134">
        <v>106.02</v>
      </c>
    </row>
    <row r="193" spans="2:14" x14ac:dyDescent="0.2">
      <c r="B193" s="69">
        <v>2023</v>
      </c>
      <c r="C193" s="43">
        <v>4</v>
      </c>
      <c r="D193" s="43" t="s">
        <v>33</v>
      </c>
      <c r="E193" s="43" t="s">
        <v>35</v>
      </c>
      <c r="F193" s="70">
        <v>115.58</v>
      </c>
      <c r="G193" s="71">
        <v>114.84</v>
      </c>
      <c r="I193" s="99">
        <v>2021</v>
      </c>
      <c r="J193" s="43">
        <v>14</v>
      </c>
      <c r="K193" s="45" t="s">
        <v>27</v>
      </c>
      <c r="L193" s="45" t="s">
        <v>71</v>
      </c>
      <c r="M193" s="103">
        <v>121.92</v>
      </c>
      <c r="N193" s="134">
        <v>106.1</v>
      </c>
    </row>
    <row r="194" spans="2:14" x14ac:dyDescent="0.2">
      <c r="B194" s="69">
        <v>2023</v>
      </c>
      <c r="C194" s="43">
        <v>5</v>
      </c>
      <c r="D194" s="43" t="s">
        <v>39</v>
      </c>
      <c r="E194" s="43" t="s">
        <v>35</v>
      </c>
      <c r="F194" s="70">
        <v>115.58</v>
      </c>
      <c r="G194" s="71">
        <v>73.239999999999995</v>
      </c>
      <c r="I194" s="69">
        <v>2023</v>
      </c>
      <c r="J194" s="43">
        <v>7</v>
      </c>
      <c r="K194" s="43" t="s">
        <v>23</v>
      </c>
      <c r="L194" s="43" t="s">
        <v>33</v>
      </c>
      <c r="M194" s="70">
        <v>113.9</v>
      </c>
      <c r="N194" s="71">
        <v>106.14</v>
      </c>
    </row>
    <row r="195" spans="2:14" x14ac:dyDescent="0.2">
      <c r="B195" s="69">
        <v>2023</v>
      </c>
      <c r="C195" s="43">
        <v>1</v>
      </c>
      <c r="D195" s="43" t="s">
        <v>23</v>
      </c>
      <c r="E195" s="43" t="s">
        <v>25</v>
      </c>
      <c r="F195" s="70">
        <v>115.34</v>
      </c>
      <c r="G195" s="71">
        <v>91.8</v>
      </c>
      <c r="I195" s="69">
        <v>2023</v>
      </c>
      <c r="J195" s="43">
        <v>13</v>
      </c>
      <c r="K195" s="43" t="s">
        <v>33</v>
      </c>
      <c r="L195" s="43" t="s">
        <v>25</v>
      </c>
      <c r="M195" s="70">
        <v>162.6</v>
      </c>
      <c r="N195" s="71">
        <v>106.52</v>
      </c>
    </row>
    <row r="196" spans="2:14" x14ac:dyDescent="0.2">
      <c r="B196" s="69">
        <v>2023</v>
      </c>
      <c r="C196" s="43">
        <v>3</v>
      </c>
      <c r="D196" s="43" t="s">
        <v>41</v>
      </c>
      <c r="E196" s="43" t="s">
        <v>31</v>
      </c>
      <c r="F196" s="70">
        <v>115.14</v>
      </c>
      <c r="G196" s="71">
        <v>86.56</v>
      </c>
      <c r="I196" s="69">
        <v>2023</v>
      </c>
      <c r="J196" s="43">
        <v>9</v>
      </c>
      <c r="K196" s="43" t="s">
        <v>23</v>
      </c>
      <c r="L196" s="43" t="s">
        <v>45</v>
      </c>
      <c r="M196" s="70">
        <v>125.72</v>
      </c>
      <c r="N196" s="71">
        <v>106.64</v>
      </c>
    </row>
    <row r="197" spans="2:14" x14ac:dyDescent="0.2">
      <c r="B197" s="99">
        <v>2021</v>
      </c>
      <c r="C197" s="43">
        <v>6</v>
      </c>
      <c r="D197" s="45" t="s">
        <v>127</v>
      </c>
      <c r="E197" s="45" t="s">
        <v>83</v>
      </c>
      <c r="F197" s="103">
        <v>115</v>
      </c>
      <c r="G197" s="134">
        <v>112</v>
      </c>
      <c r="I197" s="69">
        <v>2023</v>
      </c>
      <c r="J197" s="43">
        <v>6</v>
      </c>
      <c r="K197" s="43" t="s">
        <v>31</v>
      </c>
      <c r="L197" s="43" t="s">
        <v>33</v>
      </c>
      <c r="M197" s="70">
        <v>114.94</v>
      </c>
      <c r="N197" s="71">
        <v>106.68</v>
      </c>
    </row>
    <row r="198" spans="2:14" x14ac:dyDescent="0.2">
      <c r="B198" s="69">
        <v>2023</v>
      </c>
      <c r="C198" s="43">
        <v>5</v>
      </c>
      <c r="D198" s="43" t="s">
        <v>41</v>
      </c>
      <c r="E198" s="43" t="s">
        <v>33</v>
      </c>
      <c r="F198" s="70">
        <v>114.96</v>
      </c>
      <c r="G198" s="71">
        <v>95.52</v>
      </c>
      <c r="I198" s="69">
        <v>2022</v>
      </c>
      <c r="J198" s="43">
        <v>6</v>
      </c>
      <c r="K198" s="43" t="s">
        <v>27</v>
      </c>
      <c r="L198" s="43" t="s">
        <v>71</v>
      </c>
      <c r="M198" s="70">
        <v>121.12</v>
      </c>
      <c r="N198" s="71">
        <v>107.12</v>
      </c>
    </row>
    <row r="199" spans="2:14" x14ac:dyDescent="0.2">
      <c r="B199" s="69">
        <v>2022</v>
      </c>
      <c r="C199" s="43">
        <v>7</v>
      </c>
      <c r="D199" s="43" t="s">
        <v>33</v>
      </c>
      <c r="E199" s="43" t="s">
        <v>78</v>
      </c>
      <c r="F199" s="70">
        <v>114.94</v>
      </c>
      <c r="G199" s="71">
        <v>85.32</v>
      </c>
      <c r="I199" s="69">
        <v>2022</v>
      </c>
      <c r="J199" s="43">
        <v>14</v>
      </c>
      <c r="K199" s="43" t="s">
        <v>25</v>
      </c>
      <c r="L199" s="43" t="s">
        <v>31</v>
      </c>
      <c r="M199" s="70">
        <v>121</v>
      </c>
      <c r="N199" s="71">
        <v>107.26</v>
      </c>
    </row>
    <row r="200" spans="2:14" x14ac:dyDescent="0.2">
      <c r="B200" s="69">
        <v>2023</v>
      </c>
      <c r="C200" s="43">
        <v>6</v>
      </c>
      <c r="D200" s="43" t="s">
        <v>31</v>
      </c>
      <c r="E200" s="43" t="s">
        <v>33</v>
      </c>
      <c r="F200" s="70">
        <v>114.94</v>
      </c>
      <c r="G200" s="71">
        <v>106.68</v>
      </c>
      <c r="I200" s="69">
        <v>2022</v>
      </c>
      <c r="J200" s="43">
        <v>13</v>
      </c>
      <c r="K200" s="43" t="s">
        <v>71</v>
      </c>
      <c r="L200" s="43" t="s">
        <v>116</v>
      </c>
      <c r="M200" s="70">
        <v>120</v>
      </c>
      <c r="N200" s="71">
        <v>107.28</v>
      </c>
    </row>
    <row r="201" spans="2:14" x14ac:dyDescent="0.2">
      <c r="B201" s="99">
        <v>2021</v>
      </c>
      <c r="C201" s="43">
        <v>6</v>
      </c>
      <c r="D201" s="45" t="s">
        <v>31</v>
      </c>
      <c r="E201" s="45" t="s">
        <v>70</v>
      </c>
      <c r="F201" s="103">
        <v>114.2</v>
      </c>
      <c r="G201" s="134">
        <v>100.1</v>
      </c>
      <c r="I201" s="69">
        <v>2023</v>
      </c>
      <c r="J201" s="43">
        <v>8</v>
      </c>
      <c r="K201" s="43" t="s">
        <v>23</v>
      </c>
      <c r="L201" s="43" t="s">
        <v>39</v>
      </c>
      <c r="M201" s="70">
        <v>158.16</v>
      </c>
      <c r="N201" s="71">
        <v>107.36</v>
      </c>
    </row>
    <row r="202" spans="2:14" x14ac:dyDescent="0.2">
      <c r="B202" s="69">
        <v>2023</v>
      </c>
      <c r="C202" s="43">
        <v>13</v>
      </c>
      <c r="D202" s="43" t="s">
        <v>39</v>
      </c>
      <c r="E202" s="43" t="s">
        <v>27</v>
      </c>
      <c r="F202" s="70">
        <v>114.18</v>
      </c>
      <c r="G202" s="71">
        <v>98.28</v>
      </c>
      <c r="I202" s="69">
        <v>2023</v>
      </c>
      <c r="J202" s="43">
        <v>8</v>
      </c>
      <c r="K202" s="43" t="s">
        <v>33</v>
      </c>
      <c r="L202" s="43" t="s">
        <v>43</v>
      </c>
      <c r="M202" s="70">
        <v>141.66</v>
      </c>
      <c r="N202" s="71">
        <v>107.8</v>
      </c>
    </row>
    <row r="203" spans="2:14" x14ac:dyDescent="0.2">
      <c r="B203" s="69">
        <v>2022</v>
      </c>
      <c r="C203" s="43">
        <v>1</v>
      </c>
      <c r="D203" s="43" t="s">
        <v>78</v>
      </c>
      <c r="E203" s="43" t="s">
        <v>31</v>
      </c>
      <c r="F203" s="70">
        <v>114.16</v>
      </c>
      <c r="G203" s="71">
        <v>110.92</v>
      </c>
      <c r="I203" s="69">
        <v>2022</v>
      </c>
      <c r="J203" s="43">
        <v>5</v>
      </c>
      <c r="K203" s="43" t="s">
        <v>25</v>
      </c>
      <c r="L203" s="43" t="s">
        <v>78</v>
      </c>
      <c r="M203" s="70">
        <v>129.46</v>
      </c>
      <c r="N203" s="71">
        <v>108.22</v>
      </c>
    </row>
    <row r="204" spans="2:14" x14ac:dyDescent="0.2">
      <c r="B204" s="69">
        <v>2022</v>
      </c>
      <c r="C204" s="43">
        <v>13</v>
      </c>
      <c r="D204" s="43" t="s">
        <v>27</v>
      </c>
      <c r="E204" s="43" t="s">
        <v>33</v>
      </c>
      <c r="F204" s="70">
        <v>114.04</v>
      </c>
      <c r="G204" s="71">
        <v>105.84</v>
      </c>
      <c r="I204" s="69">
        <v>2022</v>
      </c>
      <c r="J204" s="43">
        <v>2</v>
      </c>
      <c r="K204" s="43" t="s">
        <v>23</v>
      </c>
      <c r="L204" s="43" t="s">
        <v>25</v>
      </c>
      <c r="M204" s="70">
        <v>112.1</v>
      </c>
      <c r="N204" s="71">
        <v>108.38</v>
      </c>
    </row>
    <row r="205" spans="2:14" x14ac:dyDescent="0.2">
      <c r="B205" s="69">
        <v>2022</v>
      </c>
      <c r="C205" s="43">
        <v>17</v>
      </c>
      <c r="D205" s="43" t="s">
        <v>130</v>
      </c>
      <c r="E205" s="43" t="s">
        <v>33</v>
      </c>
      <c r="F205" s="70">
        <v>113.96</v>
      </c>
      <c r="G205" s="71">
        <v>113.78</v>
      </c>
      <c r="I205" s="69">
        <v>2023</v>
      </c>
      <c r="J205" s="43">
        <v>10</v>
      </c>
      <c r="K205" s="43" t="s">
        <v>33</v>
      </c>
      <c r="L205" s="43" t="s">
        <v>45</v>
      </c>
      <c r="M205" s="70">
        <v>144.08000000000001</v>
      </c>
      <c r="N205" s="71">
        <v>108.92</v>
      </c>
    </row>
    <row r="206" spans="2:14" x14ac:dyDescent="0.2">
      <c r="B206" s="69">
        <v>2022</v>
      </c>
      <c r="C206" s="43">
        <v>3</v>
      </c>
      <c r="D206" s="43" t="s">
        <v>116</v>
      </c>
      <c r="E206" s="43" t="s">
        <v>130</v>
      </c>
      <c r="F206" s="70">
        <v>113.94</v>
      </c>
      <c r="G206" s="71">
        <v>74.459999999999994</v>
      </c>
      <c r="I206" s="69">
        <v>2022</v>
      </c>
      <c r="J206" s="43">
        <v>13</v>
      </c>
      <c r="K206" s="43" t="s">
        <v>31</v>
      </c>
      <c r="L206" s="43" t="s">
        <v>92</v>
      </c>
      <c r="M206" s="70">
        <v>112.58</v>
      </c>
      <c r="N206" s="71">
        <v>109.02</v>
      </c>
    </row>
    <row r="207" spans="2:14" x14ac:dyDescent="0.2">
      <c r="B207" s="99">
        <v>2021</v>
      </c>
      <c r="C207" s="43">
        <v>8</v>
      </c>
      <c r="D207" s="45" t="s">
        <v>39</v>
      </c>
      <c r="E207" s="45" t="s">
        <v>70</v>
      </c>
      <c r="F207" s="103">
        <v>113.9</v>
      </c>
      <c r="G207" s="134">
        <v>88.32</v>
      </c>
      <c r="I207" s="69">
        <v>2023</v>
      </c>
      <c r="J207" s="43">
        <v>9</v>
      </c>
      <c r="K207" s="43" t="s">
        <v>29</v>
      </c>
      <c r="L207" s="43" t="s">
        <v>31</v>
      </c>
      <c r="M207" s="70">
        <v>124.76</v>
      </c>
      <c r="N207" s="71">
        <v>109.04</v>
      </c>
    </row>
    <row r="208" spans="2:14" x14ac:dyDescent="0.2">
      <c r="B208" s="69">
        <v>2023</v>
      </c>
      <c r="C208" s="43">
        <v>7</v>
      </c>
      <c r="D208" s="43" t="s">
        <v>23</v>
      </c>
      <c r="E208" s="43" t="s">
        <v>33</v>
      </c>
      <c r="F208" s="70">
        <v>113.9</v>
      </c>
      <c r="G208" s="71">
        <v>106.14</v>
      </c>
      <c r="I208" s="99">
        <v>2021</v>
      </c>
      <c r="J208" s="43">
        <v>7</v>
      </c>
      <c r="K208" s="45" t="s">
        <v>142</v>
      </c>
      <c r="L208" s="45" t="s">
        <v>83</v>
      </c>
      <c r="M208" s="103">
        <v>145.13999999999999</v>
      </c>
      <c r="N208" s="134">
        <v>109.08</v>
      </c>
    </row>
    <row r="209" spans="2:14" x14ac:dyDescent="0.2">
      <c r="B209" s="99">
        <v>2021</v>
      </c>
      <c r="C209" s="43">
        <v>10</v>
      </c>
      <c r="D209" s="45" t="s">
        <v>25</v>
      </c>
      <c r="E209" s="45" t="s">
        <v>31</v>
      </c>
      <c r="F209" s="103">
        <v>113.52</v>
      </c>
      <c r="G209" s="134">
        <v>100.08</v>
      </c>
      <c r="I209" s="69">
        <v>2023</v>
      </c>
      <c r="J209" s="43">
        <v>7</v>
      </c>
      <c r="K209" s="43" t="s">
        <v>25</v>
      </c>
      <c r="L209" s="43" t="s">
        <v>43</v>
      </c>
      <c r="M209" s="70">
        <v>111.76</v>
      </c>
      <c r="N209" s="71">
        <v>109.32</v>
      </c>
    </row>
    <row r="210" spans="2:14" x14ac:dyDescent="0.2">
      <c r="B210" s="69">
        <v>2023</v>
      </c>
      <c r="C210" s="43">
        <v>12</v>
      </c>
      <c r="D210" s="43" t="s">
        <v>33</v>
      </c>
      <c r="E210" s="43" t="s">
        <v>27</v>
      </c>
      <c r="F210" s="70">
        <v>113.5</v>
      </c>
      <c r="G210" s="71">
        <v>95.9</v>
      </c>
      <c r="I210" s="69">
        <v>2023</v>
      </c>
      <c r="J210" s="43">
        <v>6</v>
      </c>
      <c r="K210" s="43" t="s">
        <v>25</v>
      </c>
      <c r="L210" s="43" t="s">
        <v>27</v>
      </c>
      <c r="M210" s="70">
        <v>128.69999999999999</v>
      </c>
      <c r="N210" s="71">
        <v>109.54</v>
      </c>
    </row>
    <row r="211" spans="2:14" x14ac:dyDescent="0.2">
      <c r="B211" s="99">
        <v>2021</v>
      </c>
      <c r="C211" s="43">
        <v>3</v>
      </c>
      <c r="D211" s="45" t="s">
        <v>127</v>
      </c>
      <c r="E211" s="45" t="s">
        <v>25</v>
      </c>
      <c r="F211" s="103">
        <v>113.44</v>
      </c>
      <c r="G211" s="134">
        <v>87.78</v>
      </c>
      <c r="I211" s="69">
        <v>2023</v>
      </c>
      <c r="J211" s="43">
        <v>2</v>
      </c>
      <c r="K211" s="43" t="s">
        <v>45</v>
      </c>
      <c r="L211" s="43" t="s">
        <v>29</v>
      </c>
      <c r="M211" s="70">
        <v>122.5</v>
      </c>
      <c r="N211" s="71">
        <v>109.8</v>
      </c>
    </row>
    <row r="212" spans="2:14" x14ac:dyDescent="0.2">
      <c r="B212" s="69">
        <v>2022</v>
      </c>
      <c r="C212" s="43">
        <v>3</v>
      </c>
      <c r="D212" s="43" t="s">
        <v>25</v>
      </c>
      <c r="E212" s="43" t="s">
        <v>31</v>
      </c>
      <c r="F212" s="70">
        <v>113.3</v>
      </c>
      <c r="G212" s="71">
        <v>97.76</v>
      </c>
      <c r="I212" s="69">
        <v>2023</v>
      </c>
      <c r="J212" s="43">
        <v>10</v>
      </c>
      <c r="K212" s="43" t="s">
        <v>29</v>
      </c>
      <c r="L212" s="43" t="s">
        <v>23</v>
      </c>
      <c r="M212" s="70">
        <v>143.96</v>
      </c>
      <c r="N212" s="71">
        <v>110.08</v>
      </c>
    </row>
    <row r="213" spans="2:14" x14ac:dyDescent="0.2">
      <c r="B213" s="69">
        <v>2023</v>
      </c>
      <c r="C213" s="43">
        <v>8</v>
      </c>
      <c r="D213" s="43" t="s">
        <v>35</v>
      </c>
      <c r="E213" s="43" t="s">
        <v>27</v>
      </c>
      <c r="F213" s="70">
        <v>113.18</v>
      </c>
      <c r="G213" s="71">
        <v>111.88</v>
      </c>
      <c r="I213" s="69">
        <v>2022</v>
      </c>
      <c r="J213" s="43">
        <v>8</v>
      </c>
      <c r="K213" s="43" t="s">
        <v>130</v>
      </c>
      <c r="L213" s="43" t="s">
        <v>23</v>
      </c>
      <c r="M213" s="70">
        <v>153.86000000000001</v>
      </c>
      <c r="N213" s="71">
        <v>110.14</v>
      </c>
    </row>
    <row r="214" spans="2:14" x14ac:dyDescent="0.2">
      <c r="B214" s="69">
        <v>2022</v>
      </c>
      <c r="C214" s="43">
        <v>12</v>
      </c>
      <c r="D214" s="43" t="s">
        <v>25</v>
      </c>
      <c r="E214" s="43" t="s">
        <v>27</v>
      </c>
      <c r="F214" s="70">
        <v>112.76</v>
      </c>
      <c r="G214" s="71">
        <v>100.84</v>
      </c>
      <c r="I214" s="99">
        <v>2021</v>
      </c>
      <c r="J214" s="43">
        <v>12</v>
      </c>
      <c r="K214" s="45" t="s">
        <v>33</v>
      </c>
      <c r="L214" s="45" t="s">
        <v>83</v>
      </c>
      <c r="M214" s="103">
        <v>124.98</v>
      </c>
      <c r="N214" s="134">
        <v>110.2</v>
      </c>
    </row>
    <row r="215" spans="2:14" x14ac:dyDescent="0.2">
      <c r="B215" s="69">
        <v>2022</v>
      </c>
      <c r="C215" s="43">
        <v>13</v>
      </c>
      <c r="D215" s="43" t="s">
        <v>31</v>
      </c>
      <c r="E215" s="43" t="s">
        <v>92</v>
      </c>
      <c r="F215" s="70">
        <v>112.58</v>
      </c>
      <c r="G215" s="71">
        <v>109.02</v>
      </c>
      <c r="I215" s="69">
        <v>2022</v>
      </c>
      <c r="J215" s="43">
        <v>8</v>
      </c>
      <c r="K215" s="43" t="s">
        <v>45</v>
      </c>
      <c r="L215" s="43" t="s">
        <v>33</v>
      </c>
      <c r="M215" s="70">
        <v>147.88</v>
      </c>
      <c r="N215" s="71">
        <v>110.54</v>
      </c>
    </row>
    <row r="216" spans="2:14" x14ac:dyDescent="0.2">
      <c r="B216" s="69">
        <v>2022</v>
      </c>
      <c r="C216" s="43">
        <v>14</v>
      </c>
      <c r="D216" s="43" t="s">
        <v>92</v>
      </c>
      <c r="E216" s="43" t="s">
        <v>78</v>
      </c>
      <c r="F216" s="70">
        <v>112.58</v>
      </c>
      <c r="G216" s="71">
        <v>82.38</v>
      </c>
      <c r="I216" s="69">
        <v>2023</v>
      </c>
      <c r="J216" s="43">
        <v>3</v>
      </c>
      <c r="K216" s="43" t="s">
        <v>27</v>
      </c>
      <c r="L216" s="43" t="s">
        <v>45</v>
      </c>
      <c r="M216" s="70">
        <v>153.66</v>
      </c>
      <c r="N216" s="71">
        <v>110.9</v>
      </c>
    </row>
    <row r="217" spans="2:14" x14ac:dyDescent="0.2">
      <c r="B217" s="69">
        <v>2023</v>
      </c>
      <c r="C217" s="43">
        <v>11</v>
      </c>
      <c r="D217" s="43" t="s">
        <v>33</v>
      </c>
      <c r="E217" s="43" t="s">
        <v>29</v>
      </c>
      <c r="F217" s="70">
        <v>112.3</v>
      </c>
      <c r="G217" s="71">
        <v>91.66</v>
      </c>
      <c r="I217" s="69">
        <v>2022</v>
      </c>
      <c r="J217" s="43">
        <v>1</v>
      </c>
      <c r="K217" s="43" t="s">
        <v>78</v>
      </c>
      <c r="L217" s="43" t="s">
        <v>31</v>
      </c>
      <c r="M217" s="70">
        <v>114.16</v>
      </c>
      <c r="N217" s="71">
        <v>110.92</v>
      </c>
    </row>
    <row r="218" spans="2:14" x14ac:dyDescent="0.2">
      <c r="B218" s="69">
        <v>2023</v>
      </c>
      <c r="C218" s="43">
        <v>13</v>
      </c>
      <c r="D218" s="43" t="s">
        <v>35</v>
      </c>
      <c r="E218" s="43" t="s">
        <v>31</v>
      </c>
      <c r="F218" s="70">
        <v>112.24</v>
      </c>
      <c r="G218" s="71">
        <v>92.22</v>
      </c>
      <c r="I218" s="99">
        <v>2021</v>
      </c>
      <c r="J218" s="43">
        <v>5</v>
      </c>
      <c r="K218" s="45" t="s">
        <v>33</v>
      </c>
      <c r="L218" s="45" t="s">
        <v>70</v>
      </c>
      <c r="M218" s="103">
        <v>117.08</v>
      </c>
      <c r="N218" s="134">
        <v>111.12</v>
      </c>
    </row>
    <row r="219" spans="2:14" x14ac:dyDescent="0.2">
      <c r="B219" s="69">
        <v>2022</v>
      </c>
      <c r="C219" s="43">
        <v>2</v>
      </c>
      <c r="D219" s="43" t="s">
        <v>23</v>
      </c>
      <c r="E219" s="43" t="s">
        <v>25</v>
      </c>
      <c r="F219" s="70">
        <v>112.1</v>
      </c>
      <c r="G219" s="71">
        <v>108.38</v>
      </c>
      <c r="I219" s="69">
        <v>2023</v>
      </c>
      <c r="J219" s="43">
        <v>8</v>
      </c>
      <c r="K219" s="43" t="s">
        <v>35</v>
      </c>
      <c r="L219" s="43" t="s">
        <v>27</v>
      </c>
      <c r="M219" s="70">
        <v>113.18</v>
      </c>
      <c r="N219" s="71">
        <v>111.88</v>
      </c>
    </row>
    <row r="220" spans="2:14" x14ac:dyDescent="0.2">
      <c r="B220" s="99">
        <v>2021</v>
      </c>
      <c r="C220" s="43">
        <v>10</v>
      </c>
      <c r="D220" s="45" t="s">
        <v>33</v>
      </c>
      <c r="E220" s="45" t="s">
        <v>71</v>
      </c>
      <c r="F220" s="103">
        <v>111.94</v>
      </c>
      <c r="G220" s="134">
        <v>100.52</v>
      </c>
      <c r="I220" s="99">
        <v>2021</v>
      </c>
      <c r="J220" s="43">
        <v>6</v>
      </c>
      <c r="K220" s="45" t="s">
        <v>127</v>
      </c>
      <c r="L220" s="45" t="s">
        <v>83</v>
      </c>
      <c r="M220" s="103">
        <v>115</v>
      </c>
      <c r="N220" s="134">
        <v>112</v>
      </c>
    </row>
    <row r="221" spans="2:14" x14ac:dyDescent="0.2">
      <c r="B221" s="69">
        <v>2023</v>
      </c>
      <c r="C221" s="43">
        <v>7</v>
      </c>
      <c r="D221" s="43" t="s">
        <v>25</v>
      </c>
      <c r="E221" s="43" t="s">
        <v>43</v>
      </c>
      <c r="F221" s="70">
        <v>111.76</v>
      </c>
      <c r="G221" s="71">
        <v>109.32</v>
      </c>
      <c r="I221" s="69">
        <v>2022</v>
      </c>
      <c r="J221" s="43">
        <v>12</v>
      </c>
      <c r="K221" s="43" t="s">
        <v>31</v>
      </c>
      <c r="L221" s="43" t="s">
        <v>78</v>
      </c>
      <c r="M221" s="70">
        <v>177.74</v>
      </c>
      <c r="N221" s="71">
        <v>112.76</v>
      </c>
    </row>
    <row r="222" spans="2:14" x14ac:dyDescent="0.2">
      <c r="B222" s="99">
        <v>2021</v>
      </c>
      <c r="C222" s="43">
        <v>8</v>
      </c>
      <c r="D222" s="45" t="s">
        <v>33</v>
      </c>
      <c r="E222" s="45" t="s">
        <v>142</v>
      </c>
      <c r="F222" s="103">
        <v>111.48</v>
      </c>
      <c r="G222" s="134">
        <v>104.36</v>
      </c>
      <c r="I222" s="69">
        <v>2022</v>
      </c>
      <c r="J222" s="43">
        <v>12</v>
      </c>
      <c r="K222" s="43" t="s">
        <v>130</v>
      </c>
      <c r="L222" s="43" t="s">
        <v>33</v>
      </c>
      <c r="M222" s="70">
        <v>116.58</v>
      </c>
      <c r="N222" s="71">
        <v>113.3</v>
      </c>
    </row>
    <row r="223" spans="2:14" x14ac:dyDescent="0.2">
      <c r="B223" s="69">
        <v>2022</v>
      </c>
      <c r="C223" s="43">
        <v>13</v>
      </c>
      <c r="D223" s="43" t="s">
        <v>23</v>
      </c>
      <c r="E223" s="43" t="s">
        <v>25</v>
      </c>
      <c r="F223" s="70">
        <v>111.42</v>
      </c>
      <c r="G223" s="71">
        <v>73.84</v>
      </c>
      <c r="I223" s="99">
        <v>2021</v>
      </c>
      <c r="J223" s="43">
        <v>2</v>
      </c>
      <c r="K223" s="45" t="s">
        <v>71</v>
      </c>
      <c r="L223" s="45" t="s">
        <v>70</v>
      </c>
      <c r="M223" s="103">
        <v>142.18</v>
      </c>
      <c r="N223" s="134">
        <v>113.4</v>
      </c>
    </row>
    <row r="224" spans="2:14" x14ac:dyDescent="0.2">
      <c r="B224" s="69">
        <v>2022</v>
      </c>
      <c r="C224" s="43">
        <v>11</v>
      </c>
      <c r="D224" s="43" t="s">
        <v>92</v>
      </c>
      <c r="E224" s="43" t="s">
        <v>27</v>
      </c>
      <c r="F224" s="70">
        <v>111.28</v>
      </c>
      <c r="G224" s="71">
        <v>81.66</v>
      </c>
      <c r="I224" s="69">
        <v>2022</v>
      </c>
      <c r="J224" s="43">
        <v>12</v>
      </c>
      <c r="K224" s="43" t="s">
        <v>23</v>
      </c>
      <c r="L224" s="43" t="s">
        <v>92</v>
      </c>
      <c r="M224" s="70">
        <v>116</v>
      </c>
      <c r="N224" s="71">
        <v>113.46</v>
      </c>
    </row>
    <row r="225" spans="2:14" x14ac:dyDescent="0.2">
      <c r="B225" s="99">
        <v>2021</v>
      </c>
      <c r="C225" s="43">
        <v>11</v>
      </c>
      <c r="D225" s="45" t="s">
        <v>142</v>
      </c>
      <c r="E225" s="45" t="s">
        <v>70</v>
      </c>
      <c r="F225" s="103">
        <v>111.22</v>
      </c>
      <c r="G225" s="134">
        <v>101.48</v>
      </c>
      <c r="I225" s="69">
        <v>2022</v>
      </c>
      <c r="J225" s="43">
        <v>17</v>
      </c>
      <c r="K225" s="43" t="s">
        <v>130</v>
      </c>
      <c r="L225" s="43" t="s">
        <v>33</v>
      </c>
      <c r="M225" s="70">
        <v>113.96</v>
      </c>
      <c r="N225" s="71">
        <v>113.78</v>
      </c>
    </row>
    <row r="226" spans="2:14" x14ac:dyDescent="0.2">
      <c r="B226" s="69">
        <v>2022</v>
      </c>
      <c r="C226" s="43">
        <v>9</v>
      </c>
      <c r="D226" s="43" t="s">
        <v>33</v>
      </c>
      <c r="E226" s="43" t="s">
        <v>116</v>
      </c>
      <c r="F226" s="70">
        <v>110.94</v>
      </c>
      <c r="G226" s="71">
        <v>102.14</v>
      </c>
      <c r="I226" s="69">
        <v>2022</v>
      </c>
      <c r="J226" s="43">
        <v>15</v>
      </c>
      <c r="K226" s="43" t="s">
        <v>71</v>
      </c>
      <c r="L226" s="43" t="s">
        <v>78</v>
      </c>
      <c r="M226" s="70">
        <v>116.6</v>
      </c>
      <c r="N226" s="71">
        <v>113.82</v>
      </c>
    </row>
    <row r="227" spans="2:14" x14ac:dyDescent="0.2">
      <c r="B227" s="69">
        <v>2022</v>
      </c>
      <c r="C227" s="43">
        <v>8</v>
      </c>
      <c r="D227" s="43" t="s">
        <v>92</v>
      </c>
      <c r="E227" s="43" t="s">
        <v>115</v>
      </c>
      <c r="F227" s="70">
        <v>110.58</v>
      </c>
      <c r="G227" s="71">
        <v>98.12</v>
      </c>
      <c r="I227" s="99">
        <v>2021</v>
      </c>
      <c r="J227" s="43">
        <v>16</v>
      </c>
      <c r="K227" s="45" t="s">
        <v>142</v>
      </c>
      <c r="L227" s="45" t="s">
        <v>31</v>
      </c>
      <c r="M227" s="103">
        <v>205.1</v>
      </c>
      <c r="N227" s="134">
        <v>113.88</v>
      </c>
    </row>
    <row r="228" spans="2:14" x14ac:dyDescent="0.2">
      <c r="B228" s="99">
        <v>2021</v>
      </c>
      <c r="C228" s="43">
        <v>10</v>
      </c>
      <c r="D228" s="45" t="s">
        <v>39</v>
      </c>
      <c r="E228" s="45" t="s">
        <v>27</v>
      </c>
      <c r="F228" s="103">
        <v>110.54</v>
      </c>
      <c r="G228" s="134">
        <v>86.44</v>
      </c>
      <c r="I228" s="69">
        <v>2022</v>
      </c>
      <c r="J228" s="43">
        <v>9</v>
      </c>
      <c r="K228" s="43" t="s">
        <v>130</v>
      </c>
      <c r="L228" s="43" t="s">
        <v>31</v>
      </c>
      <c r="M228" s="70">
        <v>131.5</v>
      </c>
      <c r="N228" s="71">
        <v>113.9</v>
      </c>
    </row>
    <row r="229" spans="2:14" x14ac:dyDescent="0.2">
      <c r="B229" s="69">
        <v>2023</v>
      </c>
      <c r="C229" s="43">
        <v>11</v>
      </c>
      <c r="D229" s="43" t="s">
        <v>35</v>
      </c>
      <c r="E229" s="43" t="s">
        <v>43</v>
      </c>
      <c r="F229" s="70">
        <v>109.86</v>
      </c>
      <c r="G229" s="71">
        <v>88.74</v>
      </c>
      <c r="I229" s="99">
        <v>2021</v>
      </c>
      <c r="J229" s="43">
        <v>3</v>
      </c>
      <c r="K229" s="45" t="s">
        <v>31</v>
      </c>
      <c r="L229" s="45" t="s">
        <v>33</v>
      </c>
      <c r="M229" s="103">
        <v>123.74</v>
      </c>
      <c r="N229" s="134">
        <v>113.92</v>
      </c>
    </row>
    <row r="230" spans="2:14" x14ac:dyDescent="0.2">
      <c r="B230" s="69">
        <v>2022</v>
      </c>
      <c r="C230" s="43">
        <v>11</v>
      </c>
      <c r="D230" s="43" t="s">
        <v>25</v>
      </c>
      <c r="E230" s="43" t="s">
        <v>130</v>
      </c>
      <c r="F230" s="70">
        <v>109.7</v>
      </c>
      <c r="G230" s="71">
        <v>99.62</v>
      </c>
      <c r="I230" s="99">
        <v>2021</v>
      </c>
      <c r="J230" s="43">
        <v>7</v>
      </c>
      <c r="K230" s="45" t="s">
        <v>127</v>
      </c>
      <c r="L230" s="45" t="s">
        <v>33</v>
      </c>
      <c r="M230" s="103">
        <v>152.1</v>
      </c>
      <c r="N230" s="134">
        <v>114.14</v>
      </c>
    </row>
    <row r="231" spans="2:14" x14ac:dyDescent="0.2">
      <c r="B231" s="69">
        <v>2022</v>
      </c>
      <c r="C231" s="43">
        <v>2</v>
      </c>
      <c r="D231" s="43" t="s">
        <v>33</v>
      </c>
      <c r="E231" s="43" t="s">
        <v>27</v>
      </c>
      <c r="F231" s="70">
        <v>108.86</v>
      </c>
      <c r="G231" s="71">
        <v>101.18</v>
      </c>
      <c r="I231" s="69">
        <v>2022</v>
      </c>
      <c r="J231" s="43">
        <v>14</v>
      </c>
      <c r="K231" s="43" t="s">
        <v>27</v>
      </c>
      <c r="L231" s="43" t="s">
        <v>45</v>
      </c>
      <c r="M231" s="70">
        <v>118.22</v>
      </c>
      <c r="N231" s="71">
        <v>114.68</v>
      </c>
    </row>
    <row r="232" spans="2:14" x14ac:dyDescent="0.2">
      <c r="B232" s="69">
        <v>2022</v>
      </c>
      <c r="C232" s="43">
        <v>3</v>
      </c>
      <c r="D232" s="43" t="s">
        <v>27</v>
      </c>
      <c r="E232" s="43" t="s">
        <v>45</v>
      </c>
      <c r="F232" s="70">
        <v>108.56</v>
      </c>
      <c r="G232" s="71">
        <v>104.4</v>
      </c>
      <c r="I232" s="69">
        <v>2023</v>
      </c>
      <c r="J232" s="43">
        <v>4</v>
      </c>
      <c r="K232" s="43" t="s">
        <v>25</v>
      </c>
      <c r="L232" s="43" t="s">
        <v>45</v>
      </c>
      <c r="M232" s="70">
        <v>124.66</v>
      </c>
      <c r="N232" s="71">
        <v>114.78</v>
      </c>
    </row>
    <row r="233" spans="2:14" x14ac:dyDescent="0.2">
      <c r="B233" s="99">
        <v>2021</v>
      </c>
      <c r="C233" s="43">
        <v>2</v>
      </c>
      <c r="D233" s="45" t="s">
        <v>78</v>
      </c>
      <c r="E233" s="45" t="s">
        <v>68</v>
      </c>
      <c r="F233" s="103">
        <v>108.22</v>
      </c>
      <c r="G233" s="134">
        <v>99.26</v>
      </c>
      <c r="I233" s="99">
        <v>2021</v>
      </c>
      <c r="J233" s="43">
        <v>4</v>
      </c>
      <c r="K233" s="45" t="s">
        <v>31</v>
      </c>
      <c r="L233" s="45" t="s">
        <v>39</v>
      </c>
      <c r="M233" s="103">
        <v>162.22</v>
      </c>
      <c r="N233" s="134">
        <v>114.82</v>
      </c>
    </row>
    <row r="234" spans="2:14" x14ac:dyDescent="0.2">
      <c r="B234" s="69">
        <v>2023</v>
      </c>
      <c r="C234" s="43">
        <v>15</v>
      </c>
      <c r="D234" s="43" t="s">
        <v>41</v>
      </c>
      <c r="E234" s="43" t="s">
        <v>23</v>
      </c>
      <c r="F234" s="70">
        <v>107.92</v>
      </c>
      <c r="G234" s="71">
        <v>61.96</v>
      </c>
      <c r="I234" s="69">
        <v>2023</v>
      </c>
      <c r="J234" s="43">
        <v>4</v>
      </c>
      <c r="K234" s="43" t="s">
        <v>33</v>
      </c>
      <c r="L234" s="43" t="s">
        <v>35</v>
      </c>
      <c r="M234" s="70">
        <v>115.58</v>
      </c>
      <c r="N234" s="71">
        <v>114.84</v>
      </c>
    </row>
    <row r="235" spans="2:14" x14ac:dyDescent="0.2">
      <c r="B235" s="69">
        <v>2022</v>
      </c>
      <c r="C235" s="43">
        <v>3</v>
      </c>
      <c r="D235" s="43" t="s">
        <v>115</v>
      </c>
      <c r="E235" s="43" t="s">
        <v>71</v>
      </c>
      <c r="F235" s="70">
        <v>107.82</v>
      </c>
      <c r="G235" s="71">
        <v>89.74</v>
      </c>
      <c r="I235" s="69">
        <v>2022</v>
      </c>
      <c r="J235" s="43">
        <v>6</v>
      </c>
      <c r="K235" s="43" t="s">
        <v>33</v>
      </c>
      <c r="L235" s="43" t="s">
        <v>25</v>
      </c>
      <c r="M235" s="70">
        <v>150.1</v>
      </c>
      <c r="N235" s="71">
        <v>114.86</v>
      </c>
    </row>
    <row r="236" spans="2:14" x14ac:dyDescent="0.2">
      <c r="B236" s="69">
        <v>2023</v>
      </c>
      <c r="C236" s="43">
        <v>6</v>
      </c>
      <c r="D236" s="43" t="s">
        <v>45</v>
      </c>
      <c r="E236" s="43" t="s">
        <v>35</v>
      </c>
      <c r="F236" s="70">
        <v>107.58</v>
      </c>
      <c r="G236" s="71">
        <v>96.02</v>
      </c>
      <c r="I236" s="99">
        <v>2021</v>
      </c>
      <c r="J236" s="43">
        <v>17</v>
      </c>
      <c r="K236" s="45" t="s">
        <v>142</v>
      </c>
      <c r="L236" s="45" t="s">
        <v>78</v>
      </c>
      <c r="M236" s="103">
        <v>130.32</v>
      </c>
      <c r="N236" s="134">
        <v>114.86</v>
      </c>
    </row>
    <row r="237" spans="2:14" x14ac:dyDescent="0.2">
      <c r="B237" s="99">
        <v>2021</v>
      </c>
      <c r="C237" s="43">
        <v>12</v>
      </c>
      <c r="D237" s="45" t="s">
        <v>127</v>
      </c>
      <c r="E237" s="45" t="s">
        <v>39</v>
      </c>
      <c r="F237" s="103">
        <v>107.52</v>
      </c>
      <c r="G237" s="134">
        <v>84.78</v>
      </c>
      <c r="I237" s="99">
        <v>2021</v>
      </c>
      <c r="J237" s="43">
        <v>10</v>
      </c>
      <c r="K237" s="45" t="s">
        <v>70</v>
      </c>
      <c r="L237" s="45" t="s">
        <v>127</v>
      </c>
      <c r="M237" s="103">
        <v>124.12</v>
      </c>
      <c r="N237" s="134">
        <v>115.46</v>
      </c>
    </row>
    <row r="238" spans="2:14" x14ac:dyDescent="0.2">
      <c r="B238" s="69">
        <v>2022</v>
      </c>
      <c r="C238" s="43">
        <v>10</v>
      </c>
      <c r="D238" s="43" t="s">
        <v>92</v>
      </c>
      <c r="E238" s="43" t="s">
        <v>130</v>
      </c>
      <c r="F238" s="70">
        <v>107.06</v>
      </c>
      <c r="G238" s="71">
        <v>95.14</v>
      </c>
      <c r="I238" s="99">
        <v>2021</v>
      </c>
      <c r="J238" s="43">
        <v>6</v>
      </c>
      <c r="K238" s="45" t="s">
        <v>142</v>
      </c>
      <c r="L238" s="45" t="s">
        <v>68</v>
      </c>
      <c r="M238" s="103">
        <v>127.26</v>
      </c>
      <c r="N238" s="134">
        <v>115.82</v>
      </c>
    </row>
    <row r="239" spans="2:14" x14ac:dyDescent="0.2">
      <c r="B239" s="69">
        <v>2022</v>
      </c>
      <c r="C239" s="43">
        <v>2</v>
      </c>
      <c r="D239" s="43" t="s">
        <v>116</v>
      </c>
      <c r="E239" s="43" t="s">
        <v>71</v>
      </c>
      <c r="F239" s="70">
        <v>106.86</v>
      </c>
      <c r="G239" s="71">
        <v>65.099999999999994</v>
      </c>
      <c r="I239" s="69">
        <v>2023</v>
      </c>
      <c r="J239" s="43">
        <v>15</v>
      </c>
      <c r="K239" s="43" t="s">
        <v>39</v>
      </c>
      <c r="L239" s="43" t="s">
        <v>37</v>
      </c>
      <c r="M239" s="70">
        <v>116.56</v>
      </c>
      <c r="N239" s="71">
        <v>116.08</v>
      </c>
    </row>
    <row r="240" spans="2:14" x14ac:dyDescent="0.2">
      <c r="B240" s="69">
        <v>2023</v>
      </c>
      <c r="C240" s="43">
        <v>14</v>
      </c>
      <c r="D240" s="43" t="s">
        <v>39</v>
      </c>
      <c r="E240" s="43" t="s">
        <v>25</v>
      </c>
      <c r="F240" s="70">
        <v>106.42</v>
      </c>
      <c r="G240" s="71">
        <v>83.38</v>
      </c>
      <c r="I240" s="69">
        <v>2023</v>
      </c>
      <c r="J240" s="43">
        <v>14</v>
      </c>
      <c r="K240" s="43" t="s">
        <v>41</v>
      </c>
      <c r="L240" s="43" t="s">
        <v>31</v>
      </c>
      <c r="M240" s="70">
        <v>129.72</v>
      </c>
      <c r="N240" s="71">
        <v>116.2</v>
      </c>
    </row>
    <row r="241" spans="2:14" x14ac:dyDescent="0.2">
      <c r="B241" s="69">
        <v>2023</v>
      </c>
      <c r="C241" s="43">
        <v>9</v>
      </c>
      <c r="D241" s="43" t="s">
        <v>35</v>
      </c>
      <c r="E241" s="43" t="s">
        <v>25</v>
      </c>
      <c r="F241" s="70">
        <v>106.2</v>
      </c>
      <c r="G241" s="71">
        <v>104.68</v>
      </c>
      <c r="I241" s="69">
        <v>2023</v>
      </c>
      <c r="J241" s="43">
        <v>5</v>
      </c>
      <c r="K241" s="43" t="s">
        <v>29</v>
      </c>
      <c r="L241" s="43" t="s">
        <v>25</v>
      </c>
      <c r="M241" s="70">
        <v>120.84</v>
      </c>
      <c r="N241" s="71">
        <v>116.52</v>
      </c>
    </row>
    <row r="242" spans="2:14" x14ac:dyDescent="0.2">
      <c r="B242" s="99">
        <v>2021</v>
      </c>
      <c r="C242" s="43">
        <v>15</v>
      </c>
      <c r="D242" s="45" t="s">
        <v>31</v>
      </c>
      <c r="E242" s="45" t="s">
        <v>39</v>
      </c>
      <c r="F242" s="103">
        <v>106.12</v>
      </c>
      <c r="G242" s="134">
        <v>84.4</v>
      </c>
      <c r="I242" s="69">
        <v>2022</v>
      </c>
      <c r="J242" s="43">
        <v>1</v>
      </c>
      <c r="K242" s="43" t="s">
        <v>92</v>
      </c>
      <c r="L242" s="43" t="s">
        <v>23</v>
      </c>
      <c r="M242" s="70">
        <v>126.88</v>
      </c>
      <c r="N242" s="71">
        <v>117.8</v>
      </c>
    </row>
    <row r="243" spans="2:14" x14ac:dyDescent="0.2">
      <c r="B243" s="99">
        <v>2021</v>
      </c>
      <c r="C243" s="43">
        <v>4</v>
      </c>
      <c r="D243" s="45" t="s">
        <v>25</v>
      </c>
      <c r="E243" s="45" t="s">
        <v>142</v>
      </c>
      <c r="F243" s="103">
        <v>106.04</v>
      </c>
      <c r="G243" s="134">
        <v>105.72</v>
      </c>
      <c r="I243" s="99">
        <v>2021</v>
      </c>
      <c r="J243" s="43">
        <v>16</v>
      </c>
      <c r="K243" s="45" t="s">
        <v>78</v>
      </c>
      <c r="L243" s="45" t="s">
        <v>127</v>
      </c>
      <c r="M243" s="103">
        <v>137.88</v>
      </c>
      <c r="N243" s="134">
        <v>118.24</v>
      </c>
    </row>
    <row r="244" spans="2:14" x14ac:dyDescent="0.2">
      <c r="B244" s="99">
        <v>2021</v>
      </c>
      <c r="C244" s="43">
        <v>4</v>
      </c>
      <c r="D244" s="45" t="s">
        <v>83</v>
      </c>
      <c r="E244" s="45" t="s">
        <v>70</v>
      </c>
      <c r="F244" s="103">
        <v>105.62</v>
      </c>
      <c r="G244" s="134">
        <v>87.88</v>
      </c>
      <c r="I244" s="69">
        <v>2023</v>
      </c>
      <c r="J244" s="43">
        <v>4</v>
      </c>
      <c r="K244" s="43" t="s">
        <v>29</v>
      </c>
      <c r="L244" s="43" t="s">
        <v>27</v>
      </c>
      <c r="M244" s="70">
        <v>148.02000000000001</v>
      </c>
      <c r="N244" s="71">
        <v>118.3</v>
      </c>
    </row>
    <row r="245" spans="2:14" x14ac:dyDescent="0.2">
      <c r="B245" s="69">
        <v>2022</v>
      </c>
      <c r="C245" s="43">
        <v>16</v>
      </c>
      <c r="D245" s="43" t="s">
        <v>45</v>
      </c>
      <c r="E245" s="43" t="s">
        <v>130</v>
      </c>
      <c r="F245" s="70">
        <v>105.58</v>
      </c>
      <c r="G245" s="71">
        <v>94.26</v>
      </c>
      <c r="I245" s="69">
        <v>2023</v>
      </c>
      <c r="J245" s="43">
        <v>11</v>
      </c>
      <c r="K245" s="43" t="s">
        <v>39</v>
      </c>
      <c r="L245" s="43" t="s">
        <v>45</v>
      </c>
      <c r="M245" s="70">
        <v>138.78</v>
      </c>
      <c r="N245" s="71">
        <v>118.4</v>
      </c>
    </row>
    <row r="246" spans="2:14" x14ac:dyDescent="0.2">
      <c r="B246" s="99">
        <v>2021</v>
      </c>
      <c r="C246" s="43">
        <v>7</v>
      </c>
      <c r="D246" s="45" t="s">
        <v>70</v>
      </c>
      <c r="E246" s="45" t="s">
        <v>78</v>
      </c>
      <c r="F246" s="103">
        <v>105.14</v>
      </c>
      <c r="G246" s="134">
        <v>93.66</v>
      </c>
      <c r="I246" s="99">
        <v>2021</v>
      </c>
      <c r="J246" s="43">
        <v>1</v>
      </c>
      <c r="K246" s="45" t="s">
        <v>33</v>
      </c>
      <c r="L246" s="45" t="s">
        <v>83</v>
      </c>
      <c r="M246" s="103">
        <v>154.96</v>
      </c>
      <c r="N246" s="134">
        <v>118.82</v>
      </c>
    </row>
    <row r="247" spans="2:14" x14ac:dyDescent="0.2">
      <c r="B247" s="99">
        <v>2021</v>
      </c>
      <c r="C247" s="43">
        <v>9</v>
      </c>
      <c r="D247" s="45" t="s">
        <v>70</v>
      </c>
      <c r="E247" s="45" t="s">
        <v>27</v>
      </c>
      <c r="F247" s="103">
        <v>105.1</v>
      </c>
      <c r="G247" s="134">
        <v>77.94</v>
      </c>
      <c r="I247" s="99">
        <v>2021</v>
      </c>
      <c r="J247" s="43">
        <v>3</v>
      </c>
      <c r="K247" s="45" t="s">
        <v>78</v>
      </c>
      <c r="L247" s="45" t="s">
        <v>83</v>
      </c>
      <c r="M247" s="103">
        <v>130.12</v>
      </c>
      <c r="N247" s="134">
        <v>119.32</v>
      </c>
    </row>
    <row r="248" spans="2:14" x14ac:dyDescent="0.2">
      <c r="B248" s="99">
        <v>2021</v>
      </c>
      <c r="C248" s="43">
        <v>11</v>
      </c>
      <c r="D248" s="45" t="s">
        <v>71</v>
      </c>
      <c r="E248" s="45" t="s">
        <v>31</v>
      </c>
      <c r="F248" s="103">
        <v>105.02</v>
      </c>
      <c r="G248" s="134">
        <v>92.1</v>
      </c>
      <c r="I248" s="69">
        <v>2023</v>
      </c>
      <c r="J248" s="43">
        <v>14</v>
      </c>
      <c r="K248" s="43" t="s">
        <v>45</v>
      </c>
      <c r="L248" s="43" t="s">
        <v>27</v>
      </c>
      <c r="M248" s="70">
        <v>131.63999999999999</v>
      </c>
      <c r="N248" s="71">
        <v>119.36</v>
      </c>
    </row>
    <row r="249" spans="2:14" x14ac:dyDescent="0.2">
      <c r="B249" s="99">
        <v>2021</v>
      </c>
      <c r="C249" s="43">
        <v>2</v>
      </c>
      <c r="D249" s="45" t="s">
        <v>25</v>
      </c>
      <c r="E249" s="45" t="s">
        <v>27</v>
      </c>
      <c r="F249" s="103">
        <v>104.94</v>
      </c>
      <c r="G249" s="134">
        <v>99.98</v>
      </c>
      <c r="I249" s="99">
        <v>2021</v>
      </c>
      <c r="J249" s="43">
        <v>17</v>
      </c>
      <c r="K249" s="45" t="s">
        <v>31</v>
      </c>
      <c r="L249" s="45" t="s">
        <v>127</v>
      </c>
      <c r="M249" s="103">
        <v>124.62</v>
      </c>
      <c r="N249" s="134">
        <v>119.78</v>
      </c>
    </row>
    <row r="250" spans="2:14" x14ac:dyDescent="0.2">
      <c r="B250" s="69">
        <v>2023</v>
      </c>
      <c r="C250" s="43">
        <v>14</v>
      </c>
      <c r="D250" s="43" t="s">
        <v>37</v>
      </c>
      <c r="E250" s="43" t="s">
        <v>33</v>
      </c>
      <c r="F250" s="70">
        <v>104.52</v>
      </c>
      <c r="G250" s="71">
        <v>101.5</v>
      </c>
      <c r="I250" s="69">
        <v>2023</v>
      </c>
      <c r="J250" s="43">
        <v>6</v>
      </c>
      <c r="K250" s="43" t="s">
        <v>23</v>
      </c>
      <c r="L250" s="43" t="s">
        <v>43</v>
      </c>
      <c r="M250" s="70">
        <v>123.36</v>
      </c>
      <c r="N250" s="71">
        <v>119.94</v>
      </c>
    </row>
    <row r="251" spans="2:14" x14ac:dyDescent="0.2">
      <c r="B251" s="69">
        <v>2022</v>
      </c>
      <c r="C251" s="43">
        <v>10</v>
      </c>
      <c r="D251" s="43" t="s">
        <v>31</v>
      </c>
      <c r="E251" s="43" t="s">
        <v>27</v>
      </c>
      <c r="F251" s="70">
        <v>104.1</v>
      </c>
      <c r="G251" s="71">
        <v>84.62</v>
      </c>
      <c r="I251" s="69">
        <v>2023</v>
      </c>
      <c r="J251" s="43">
        <v>2</v>
      </c>
      <c r="K251" s="43" t="s">
        <v>31</v>
      </c>
      <c r="L251" s="43" t="s">
        <v>35</v>
      </c>
      <c r="M251" s="70">
        <v>133.54</v>
      </c>
      <c r="N251" s="71">
        <v>120.18</v>
      </c>
    </row>
    <row r="252" spans="2:14" x14ac:dyDescent="0.2">
      <c r="B252" s="69">
        <v>2023</v>
      </c>
      <c r="C252" s="43">
        <v>2</v>
      </c>
      <c r="D252" s="43" t="s">
        <v>27</v>
      </c>
      <c r="E252" s="43" t="s">
        <v>39</v>
      </c>
      <c r="F252" s="70">
        <v>103.74</v>
      </c>
      <c r="G252" s="71">
        <v>87.14</v>
      </c>
      <c r="I252" s="69">
        <v>2023</v>
      </c>
      <c r="J252" s="43">
        <v>13</v>
      </c>
      <c r="K252" s="43" t="s">
        <v>23</v>
      </c>
      <c r="L252" s="43" t="s">
        <v>37</v>
      </c>
      <c r="M252" s="70">
        <v>122.24</v>
      </c>
      <c r="N252" s="71">
        <v>121.52</v>
      </c>
    </row>
    <row r="253" spans="2:14" x14ac:dyDescent="0.2">
      <c r="B253" s="69">
        <v>2023</v>
      </c>
      <c r="C253" s="43">
        <v>1</v>
      </c>
      <c r="D253" s="43" t="s">
        <v>45</v>
      </c>
      <c r="E253" s="43" t="s">
        <v>43</v>
      </c>
      <c r="F253" s="70">
        <v>103.16</v>
      </c>
      <c r="G253" s="71">
        <v>84.46</v>
      </c>
      <c r="I253" s="69">
        <v>2022</v>
      </c>
      <c r="J253" s="43">
        <v>5</v>
      </c>
      <c r="K253" s="43" t="s">
        <v>92</v>
      </c>
      <c r="L253" s="43" t="s">
        <v>33</v>
      </c>
      <c r="M253" s="70">
        <v>134.36000000000001</v>
      </c>
      <c r="N253" s="71">
        <v>121.68</v>
      </c>
    </row>
    <row r="254" spans="2:14" x14ac:dyDescent="0.2">
      <c r="B254" s="69">
        <v>2023</v>
      </c>
      <c r="C254" s="43">
        <v>6</v>
      </c>
      <c r="D254" s="43" t="s">
        <v>29</v>
      </c>
      <c r="E254" s="43" t="s">
        <v>37</v>
      </c>
      <c r="F254" s="70">
        <v>103</v>
      </c>
      <c r="G254" s="71">
        <v>92.84</v>
      </c>
      <c r="I254" s="69">
        <v>2022</v>
      </c>
      <c r="J254" s="43">
        <v>2</v>
      </c>
      <c r="K254" s="43" t="s">
        <v>130</v>
      </c>
      <c r="L254" s="43" t="s">
        <v>45</v>
      </c>
      <c r="M254" s="70">
        <v>164.76</v>
      </c>
      <c r="N254" s="71">
        <v>121.72</v>
      </c>
    </row>
    <row r="255" spans="2:14" x14ac:dyDescent="0.2">
      <c r="B255" s="69">
        <v>2022</v>
      </c>
      <c r="C255" s="43">
        <v>7</v>
      </c>
      <c r="D255" s="43" t="s">
        <v>45</v>
      </c>
      <c r="E255" s="43" t="s">
        <v>25</v>
      </c>
      <c r="F255" s="70">
        <v>102.8</v>
      </c>
      <c r="G255" s="71">
        <v>87.12</v>
      </c>
      <c r="I255" s="69">
        <v>2023</v>
      </c>
      <c r="J255" s="43">
        <v>14</v>
      </c>
      <c r="K255" s="43" t="s">
        <v>23</v>
      </c>
      <c r="L255" s="43" t="s">
        <v>35</v>
      </c>
      <c r="M255" s="70">
        <v>124.22</v>
      </c>
      <c r="N255" s="71">
        <v>122.24</v>
      </c>
    </row>
    <row r="256" spans="2:14" x14ac:dyDescent="0.2">
      <c r="B256" s="99">
        <v>2021</v>
      </c>
      <c r="C256" s="43">
        <v>9</v>
      </c>
      <c r="D256" s="45" t="s">
        <v>39</v>
      </c>
      <c r="E256" s="45" t="s">
        <v>68</v>
      </c>
      <c r="F256" s="103">
        <v>102.44</v>
      </c>
      <c r="G256" s="134">
        <v>97.86</v>
      </c>
      <c r="I256" s="69">
        <v>2023</v>
      </c>
      <c r="J256" s="43">
        <v>15</v>
      </c>
      <c r="K256" s="43" t="s">
        <v>33</v>
      </c>
      <c r="L256" s="43" t="s">
        <v>35</v>
      </c>
      <c r="M256" s="70">
        <v>134.47999999999999</v>
      </c>
      <c r="N256" s="71">
        <v>122.64</v>
      </c>
    </row>
    <row r="257" spans="2:14" x14ac:dyDescent="0.2">
      <c r="B257" s="69">
        <v>2022</v>
      </c>
      <c r="C257" s="43">
        <v>5</v>
      </c>
      <c r="D257" s="43" t="s">
        <v>71</v>
      </c>
      <c r="E257" s="43" t="s">
        <v>130</v>
      </c>
      <c r="F257" s="70">
        <v>102.14</v>
      </c>
      <c r="G257" s="71">
        <v>87.06</v>
      </c>
      <c r="I257" s="69">
        <v>2023</v>
      </c>
      <c r="J257" s="43">
        <v>3</v>
      </c>
      <c r="K257" s="43" t="s">
        <v>43</v>
      </c>
      <c r="L257" s="43" t="s">
        <v>29</v>
      </c>
      <c r="M257" s="70">
        <v>158.44</v>
      </c>
      <c r="N257" s="71">
        <v>123.06</v>
      </c>
    </row>
    <row r="258" spans="2:14" x14ac:dyDescent="0.2">
      <c r="B258" s="99">
        <v>2021</v>
      </c>
      <c r="C258" s="43">
        <v>1</v>
      </c>
      <c r="D258" s="45" t="s">
        <v>78</v>
      </c>
      <c r="E258" s="45" t="s">
        <v>71</v>
      </c>
      <c r="F258" s="103">
        <v>101.64</v>
      </c>
      <c r="G258" s="134">
        <v>91.62</v>
      </c>
      <c r="I258" s="69">
        <v>2022</v>
      </c>
      <c r="J258" s="43">
        <v>4</v>
      </c>
      <c r="K258" s="43" t="s">
        <v>31</v>
      </c>
      <c r="L258" s="43" t="s">
        <v>33</v>
      </c>
      <c r="M258" s="70">
        <v>124.68</v>
      </c>
      <c r="N258" s="71">
        <v>123.98</v>
      </c>
    </row>
    <row r="259" spans="2:14" x14ac:dyDescent="0.2">
      <c r="B259" s="99">
        <v>2021</v>
      </c>
      <c r="C259" s="43">
        <v>10</v>
      </c>
      <c r="D259" s="45" t="s">
        <v>78</v>
      </c>
      <c r="E259" s="45" t="s">
        <v>142</v>
      </c>
      <c r="F259" s="103">
        <v>101.32</v>
      </c>
      <c r="G259" s="134">
        <v>67.58</v>
      </c>
      <c r="I259" s="69">
        <v>2023</v>
      </c>
      <c r="J259" s="43">
        <v>10</v>
      </c>
      <c r="K259" s="43" t="s">
        <v>39</v>
      </c>
      <c r="L259" s="43" t="s">
        <v>43</v>
      </c>
      <c r="M259" s="70">
        <v>126.26</v>
      </c>
      <c r="N259" s="71">
        <v>124.84</v>
      </c>
    </row>
    <row r="260" spans="2:14" x14ac:dyDescent="0.2">
      <c r="B260" s="69">
        <v>2022</v>
      </c>
      <c r="C260" s="43">
        <v>4</v>
      </c>
      <c r="D260" s="43" t="s">
        <v>116</v>
      </c>
      <c r="E260" s="43" t="s">
        <v>27</v>
      </c>
      <c r="F260" s="70">
        <v>100.94</v>
      </c>
      <c r="G260" s="71">
        <v>84.26</v>
      </c>
      <c r="I260" s="69">
        <v>2022</v>
      </c>
      <c r="J260" s="43">
        <v>15</v>
      </c>
      <c r="K260" s="43" t="s">
        <v>23</v>
      </c>
      <c r="L260" s="43" t="s">
        <v>45</v>
      </c>
      <c r="M260" s="70">
        <v>142.74</v>
      </c>
      <c r="N260" s="71">
        <v>125</v>
      </c>
    </row>
    <row r="261" spans="2:14" x14ac:dyDescent="0.2">
      <c r="B261" s="69">
        <v>2023</v>
      </c>
      <c r="C261" s="43">
        <v>14</v>
      </c>
      <c r="D261" s="43" t="s">
        <v>43</v>
      </c>
      <c r="E261" s="43" t="s">
        <v>29</v>
      </c>
      <c r="F261" s="70">
        <v>100.44</v>
      </c>
      <c r="G261" s="71">
        <v>97.74</v>
      </c>
      <c r="I261" s="99">
        <v>2021</v>
      </c>
      <c r="J261" s="43">
        <v>14</v>
      </c>
      <c r="K261" s="45" t="s">
        <v>78</v>
      </c>
      <c r="L261" s="45" t="s">
        <v>83</v>
      </c>
      <c r="M261" s="103">
        <v>160.38</v>
      </c>
      <c r="N261" s="134">
        <v>125.24</v>
      </c>
    </row>
    <row r="262" spans="2:14" x14ac:dyDescent="0.2">
      <c r="B262" s="69">
        <v>2022</v>
      </c>
      <c r="C262" s="43">
        <v>10</v>
      </c>
      <c r="D262" s="43" t="s">
        <v>78</v>
      </c>
      <c r="E262" s="43" t="s">
        <v>23</v>
      </c>
      <c r="F262" s="70">
        <v>100.14</v>
      </c>
      <c r="G262" s="71">
        <v>96.54</v>
      </c>
      <c r="I262" s="99">
        <v>2021</v>
      </c>
      <c r="J262" s="43">
        <v>5</v>
      </c>
      <c r="K262" s="45" t="s">
        <v>39</v>
      </c>
      <c r="L262" s="45" t="s">
        <v>25</v>
      </c>
      <c r="M262" s="103">
        <v>139.47999999999999</v>
      </c>
      <c r="N262" s="134">
        <v>125.28</v>
      </c>
    </row>
    <row r="263" spans="2:14" x14ac:dyDescent="0.2">
      <c r="B263" s="99">
        <v>2021</v>
      </c>
      <c r="C263" s="43">
        <v>15</v>
      </c>
      <c r="D263" s="45" t="s">
        <v>142</v>
      </c>
      <c r="E263" s="45" t="s">
        <v>25</v>
      </c>
      <c r="F263" s="103">
        <v>99.58</v>
      </c>
      <c r="G263" s="134">
        <v>80.959999999999994</v>
      </c>
      <c r="I263" s="69">
        <v>2023</v>
      </c>
      <c r="J263" s="43">
        <v>4</v>
      </c>
      <c r="K263" s="43" t="s">
        <v>23</v>
      </c>
      <c r="L263" s="43" t="s">
        <v>41</v>
      </c>
      <c r="M263" s="70">
        <v>133.1</v>
      </c>
      <c r="N263" s="71">
        <v>125.7</v>
      </c>
    </row>
    <row r="264" spans="2:14" x14ac:dyDescent="0.2">
      <c r="B264" s="69">
        <v>2023</v>
      </c>
      <c r="C264" s="43">
        <v>7</v>
      </c>
      <c r="D264" s="43" t="s">
        <v>41</v>
      </c>
      <c r="E264" s="43" t="s">
        <v>45</v>
      </c>
      <c r="F264" s="70">
        <v>98.36</v>
      </c>
      <c r="G264" s="71">
        <v>74.959999999999994</v>
      </c>
      <c r="I264" s="99">
        <v>2021</v>
      </c>
      <c r="J264" s="43">
        <v>4</v>
      </c>
      <c r="K264" s="45" t="s">
        <v>71</v>
      </c>
      <c r="L264" s="45" t="s">
        <v>127</v>
      </c>
      <c r="M264" s="103">
        <v>127.92</v>
      </c>
      <c r="N264" s="134">
        <v>126.08</v>
      </c>
    </row>
    <row r="265" spans="2:14" x14ac:dyDescent="0.2">
      <c r="B265" s="69">
        <v>2022</v>
      </c>
      <c r="C265" s="43">
        <v>15</v>
      </c>
      <c r="D265" s="43" t="s">
        <v>116</v>
      </c>
      <c r="E265" s="43" t="s">
        <v>27</v>
      </c>
      <c r="F265" s="70">
        <v>97.18</v>
      </c>
      <c r="G265" s="71">
        <v>86.52</v>
      </c>
      <c r="I265" s="69">
        <v>2023</v>
      </c>
      <c r="J265" s="43">
        <v>1</v>
      </c>
      <c r="K265" s="43" t="s">
        <v>27</v>
      </c>
      <c r="L265" s="43" t="s">
        <v>33</v>
      </c>
      <c r="M265" s="70">
        <v>132.06</v>
      </c>
      <c r="N265" s="71">
        <v>126.24</v>
      </c>
    </row>
    <row r="266" spans="2:14" x14ac:dyDescent="0.2">
      <c r="B266" s="99">
        <v>2021</v>
      </c>
      <c r="C266" s="43">
        <v>15</v>
      </c>
      <c r="D266" s="45" t="s">
        <v>68</v>
      </c>
      <c r="E266" s="45" t="s">
        <v>27</v>
      </c>
      <c r="F266" s="103">
        <v>96.3</v>
      </c>
      <c r="G266" s="134">
        <v>89.84</v>
      </c>
      <c r="I266" s="99">
        <v>2021</v>
      </c>
      <c r="J266" s="43">
        <v>5</v>
      </c>
      <c r="K266" s="45" t="s">
        <v>142</v>
      </c>
      <c r="L266" s="45" t="s">
        <v>71</v>
      </c>
      <c r="M266" s="103">
        <v>132.66</v>
      </c>
      <c r="N266" s="134">
        <v>126.78</v>
      </c>
    </row>
    <row r="267" spans="2:14" x14ac:dyDescent="0.2">
      <c r="B267" s="99">
        <v>2021</v>
      </c>
      <c r="C267" s="43">
        <v>14</v>
      </c>
      <c r="D267" s="45" t="s">
        <v>68</v>
      </c>
      <c r="E267" s="45" t="s">
        <v>70</v>
      </c>
      <c r="F267" s="103">
        <v>96.22</v>
      </c>
      <c r="G267" s="134">
        <v>70.680000000000007</v>
      </c>
      <c r="I267" s="69">
        <v>2022</v>
      </c>
      <c r="J267" s="43">
        <v>11</v>
      </c>
      <c r="K267" s="43" t="s">
        <v>116</v>
      </c>
      <c r="L267" s="43" t="s">
        <v>78</v>
      </c>
      <c r="M267" s="70">
        <v>129.1</v>
      </c>
      <c r="N267" s="71">
        <v>126.9</v>
      </c>
    </row>
    <row r="268" spans="2:14" x14ac:dyDescent="0.2">
      <c r="B268" s="69">
        <v>2023</v>
      </c>
      <c r="C268" s="43">
        <v>1</v>
      </c>
      <c r="D268" s="43" t="s">
        <v>31</v>
      </c>
      <c r="E268" s="43" t="s">
        <v>37</v>
      </c>
      <c r="F268" s="70">
        <v>95.84</v>
      </c>
      <c r="G268" s="71">
        <v>90.24</v>
      </c>
      <c r="I268" s="99">
        <v>2021</v>
      </c>
      <c r="J268" s="43">
        <v>3</v>
      </c>
      <c r="K268" s="45" t="s">
        <v>39</v>
      </c>
      <c r="L268" s="45" t="s">
        <v>142</v>
      </c>
      <c r="M268" s="103">
        <v>142.69999999999999</v>
      </c>
      <c r="N268" s="134">
        <v>127.04</v>
      </c>
    </row>
    <row r="269" spans="2:14" x14ac:dyDescent="0.2">
      <c r="B269" s="69">
        <v>2023</v>
      </c>
      <c r="C269" s="43">
        <v>7</v>
      </c>
      <c r="D269" s="43" t="s">
        <v>39</v>
      </c>
      <c r="E269" s="43" t="s">
        <v>31</v>
      </c>
      <c r="F269" s="70">
        <v>95.64</v>
      </c>
      <c r="G269" s="71">
        <v>84.56</v>
      </c>
      <c r="I269" s="99">
        <v>2021</v>
      </c>
      <c r="J269" s="43">
        <v>5</v>
      </c>
      <c r="K269" s="45" t="s">
        <v>127</v>
      </c>
      <c r="L269" s="45" t="s">
        <v>68</v>
      </c>
      <c r="M269" s="103">
        <v>170.72</v>
      </c>
      <c r="N269" s="134">
        <v>127.5</v>
      </c>
    </row>
    <row r="270" spans="2:14" x14ac:dyDescent="0.2">
      <c r="B270" s="99">
        <v>2021</v>
      </c>
      <c r="C270" s="43">
        <v>8</v>
      </c>
      <c r="D270" s="45" t="s">
        <v>25</v>
      </c>
      <c r="E270" s="45" t="s">
        <v>83</v>
      </c>
      <c r="F270" s="103">
        <v>94.9</v>
      </c>
      <c r="G270" s="134">
        <v>94.48</v>
      </c>
      <c r="I270" s="69">
        <v>2023</v>
      </c>
      <c r="J270" s="43">
        <v>12</v>
      </c>
      <c r="K270" s="43" t="s">
        <v>39</v>
      </c>
      <c r="L270" s="43" t="s">
        <v>29</v>
      </c>
      <c r="M270" s="70">
        <v>131.82</v>
      </c>
      <c r="N270" s="71">
        <v>129.04</v>
      </c>
    </row>
    <row r="271" spans="2:14" x14ac:dyDescent="0.2">
      <c r="B271" s="69">
        <v>2023</v>
      </c>
      <c r="C271" s="43">
        <v>2</v>
      </c>
      <c r="D271" s="43" t="s">
        <v>23</v>
      </c>
      <c r="E271" s="43" t="s">
        <v>37</v>
      </c>
      <c r="F271" s="70">
        <v>94.76</v>
      </c>
      <c r="G271" s="71">
        <v>92.9</v>
      </c>
      <c r="I271" s="99">
        <v>2021</v>
      </c>
      <c r="J271" s="43">
        <v>15</v>
      </c>
      <c r="K271" s="45" t="s">
        <v>83</v>
      </c>
      <c r="L271" s="45" t="s">
        <v>70</v>
      </c>
      <c r="M271" s="103">
        <v>131.28</v>
      </c>
      <c r="N271" s="134">
        <v>130.24</v>
      </c>
    </row>
    <row r="272" spans="2:14" x14ac:dyDescent="0.2">
      <c r="B272" s="99">
        <v>2021</v>
      </c>
      <c r="C272" s="43">
        <v>8</v>
      </c>
      <c r="D272" s="45" t="s">
        <v>27</v>
      </c>
      <c r="E272" s="45" t="s">
        <v>78</v>
      </c>
      <c r="F272" s="103">
        <v>94.06</v>
      </c>
      <c r="G272" s="134">
        <v>88.6</v>
      </c>
      <c r="I272" s="69">
        <v>2022</v>
      </c>
      <c r="J272" s="43">
        <v>4</v>
      </c>
      <c r="K272" s="43" t="s">
        <v>130</v>
      </c>
      <c r="L272" s="43" t="s">
        <v>115</v>
      </c>
      <c r="M272" s="70">
        <v>145.58000000000001</v>
      </c>
      <c r="N272" s="71">
        <v>132.66</v>
      </c>
    </row>
    <row r="273" spans="2:14" x14ac:dyDescent="0.2">
      <c r="B273" s="69">
        <v>2023</v>
      </c>
      <c r="C273" s="43">
        <v>1</v>
      </c>
      <c r="D273" s="43" t="s">
        <v>29</v>
      </c>
      <c r="E273" s="43" t="s">
        <v>39</v>
      </c>
      <c r="F273" s="70">
        <v>94.02</v>
      </c>
      <c r="G273" s="71">
        <v>93.9</v>
      </c>
      <c r="I273" s="69">
        <v>2023</v>
      </c>
      <c r="J273" s="43">
        <v>5</v>
      </c>
      <c r="K273" s="43" t="s">
        <v>37</v>
      </c>
      <c r="L273" s="43" t="s">
        <v>45</v>
      </c>
      <c r="M273" s="70">
        <v>136.04</v>
      </c>
      <c r="N273" s="71">
        <v>132.84</v>
      </c>
    </row>
    <row r="274" spans="2:14" x14ac:dyDescent="0.2">
      <c r="B274" s="99">
        <v>2021</v>
      </c>
      <c r="C274" s="43">
        <v>1</v>
      </c>
      <c r="D274" s="45" t="s">
        <v>31</v>
      </c>
      <c r="E274" s="45" t="s">
        <v>68</v>
      </c>
      <c r="F274" s="103">
        <v>93.02</v>
      </c>
      <c r="G274" s="134">
        <v>73.099999999999994</v>
      </c>
      <c r="I274" s="69">
        <v>2022</v>
      </c>
      <c r="J274" s="43">
        <v>2</v>
      </c>
      <c r="K274" s="43" t="s">
        <v>115</v>
      </c>
      <c r="L274" s="43" t="s">
        <v>78</v>
      </c>
      <c r="M274" s="70">
        <v>137.22</v>
      </c>
      <c r="N274" s="71">
        <v>132.86000000000001</v>
      </c>
    </row>
    <row r="275" spans="2:14" x14ac:dyDescent="0.2">
      <c r="B275" s="99">
        <v>2021</v>
      </c>
      <c r="C275" s="43">
        <v>15</v>
      </c>
      <c r="D275" s="45" t="s">
        <v>127</v>
      </c>
      <c r="E275" s="45" t="s">
        <v>71</v>
      </c>
      <c r="F275" s="103">
        <v>92.44</v>
      </c>
      <c r="G275" s="134">
        <v>82.36</v>
      </c>
      <c r="I275" s="99">
        <v>2021</v>
      </c>
      <c r="J275" s="43">
        <v>1</v>
      </c>
      <c r="K275" s="45" t="s">
        <v>127</v>
      </c>
      <c r="L275" s="45" t="s">
        <v>39</v>
      </c>
      <c r="M275" s="103">
        <v>148.38</v>
      </c>
      <c r="N275" s="134">
        <v>133.18</v>
      </c>
    </row>
    <row r="276" spans="2:14" x14ac:dyDescent="0.2">
      <c r="B276" s="69">
        <v>2022</v>
      </c>
      <c r="C276" s="43">
        <v>14</v>
      </c>
      <c r="D276" s="43" t="s">
        <v>33</v>
      </c>
      <c r="E276" s="43" t="s">
        <v>23</v>
      </c>
      <c r="F276" s="70">
        <v>91.56</v>
      </c>
      <c r="G276" s="71">
        <v>72.78</v>
      </c>
      <c r="I276" s="99">
        <v>2021</v>
      </c>
      <c r="J276" s="43">
        <v>11</v>
      </c>
      <c r="K276" s="45" t="s">
        <v>78</v>
      </c>
      <c r="L276" s="45" t="s">
        <v>25</v>
      </c>
      <c r="M276" s="103">
        <v>141.04</v>
      </c>
      <c r="N276" s="134">
        <v>134.18</v>
      </c>
    </row>
    <row r="277" spans="2:14" x14ac:dyDescent="0.2">
      <c r="B277" s="69">
        <v>2023</v>
      </c>
      <c r="C277" s="43">
        <v>4</v>
      </c>
      <c r="D277" s="43" t="s">
        <v>37</v>
      </c>
      <c r="E277" s="43" t="s">
        <v>39</v>
      </c>
      <c r="F277" s="70">
        <v>91.24</v>
      </c>
      <c r="G277" s="71">
        <v>72.66</v>
      </c>
      <c r="I277" s="99">
        <v>2021</v>
      </c>
      <c r="J277" s="43">
        <v>14</v>
      </c>
      <c r="K277" s="45" t="s">
        <v>142</v>
      </c>
      <c r="L277" s="45" t="s">
        <v>39</v>
      </c>
      <c r="M277" s="103">
        <v>187.22</v>
      </c>
      <c r="N277" s="134">
        <v>137.91999999999999</v>
      </c>
    </row>
    <row r="278" spans="2:14" x14ac:dyDescent="0.2">
      <c r="B278" s="69">
        <v>2022</v>
      </c>
      <c r="C278" s="43">
        <v>6</v>
      </c>
      <c r="D278" s="43" t="s">
        <v>23</v>
      </c>
      <c r="E278" s="43" t="s">
        <v>115</v>
      </c>
      <c r="F278" s="70">
        <v>89.72</v>
      </c>
      <c r="G278" s="71">
        <v>81</v>
      </c>
      <c r="I278" s="99">
        <v>2021</v>
      </c>
      <c r="J278" s="43">
        <v>13</v>
      </c>
      <c r="K278" s="45" t="s">
        <v>83</v>
      </c>
      <c r="L278" s="45" t="s">
        <v>31</v>
      </c>
      <c r="M278" s="103">
        <v>170.52</v>
      </c>
      <c r="N278" s="134">
        <v>139.1</v>
      </c>
    </row>
    <row r="279" spans="2:14" x14ac:dyDescent="0.2">
      <c r="B279" s="69">
        <v>2022</v>
      </c>
      <c r="C279" s="43">
        <v>17</v>
      </c>
      <c r="D279" s="43" t="s">
        <v>92</v>
      </c>
      <c r="E279" s="43" t="s">
        <v>45</v>
      </c>
      <c r="F279" s="70">
        <v>89.42</v>
      </c>
      <c r="G279" s="71">
        <v>89.38</v>
      </c>
      <c r="I279" s="69">
        <v>2023</v>
      </c>
      <c r="J279" s="43">
        <v>12</v>
      </c>
      <c r="K279" s="43" t="s">
        <v>23</v>
      </c>
      <c r="L279" s="43" t="s">
        <v>25</v>
      </c>
      <c r="M279" s="70">
        <v>148.36000000000001</v>
      </c>
      <c r="N279" s="71">
        <v>139.5</v>
      </c>
    </row>
    <row r="280" spans="2:14" x14ac:dyDescent="0.2">
      <c r="B280" s="99">
        <v>2021</v>
      </c>
      <c r="C280" s="43">
        <v>13</v>
      </c>
      <c r="D280" s="45" t="s">
        <v>27</v>
      </c>
      <c r="E280" s="45" t="s">
        <v>25</v>
      </c>
      <c r="F280" s="103">
        <v>88.76</v>
      </c>
      <c r="G280" s="134">
        <v>86.92</v>
      </c>
      <c r="I280" s="99">
        <v>2021</v>
      </c>
      <c r="J280" s="43">
        <v>5</v>
      </c>
      <c r="K280" s="45" t="s">
        <v>78</v>
      </c>
      <c r="L280" s="45" t="s">
        <v>31</v>
      </c>
      <c r="M280" s="103">
        <v>145.5</v>
      </c>
      <c r="N280" s="134">
        <v>142.46</v>
      </c>
    </row>
    <row r="281" spans="2:14" x14ac:dyDescent="0.2">
      <c r="B281" s="69">
        <v>2022</v>
      </c>
      <c r="C281" s="43">
        <v>9</v>
      </c>
      <c r="D281" s="43" t="s">
        <v>45</v>
      </c>
      <c r="E281" s="43" t="s">
        <v>78</v>
      </c>
      <c r="F281" s="70">
        <v>88.54</v>
      </c>
      <c r="G281" s="71">
        <v>82</v>
      </c>
      <c r="I281" s="69">
        <v>2023</v>
      </c>
      <c r="J281" s="43">
        <v>2</v>
      </c>
      <c r="K281" s="43" t="s">
        <v>25</v>
      </c>
      <c r="L281" s="43" t="s">
        <v>33</v>
      </c>
      <c r="M281" s="70">
        <v>146.47999999999999</v>
      </c>
      <c r="N281" s="71">
        <v>142.56</v>
      </c>
    </row>
    <row r="282" spans="2:14" x14ac:dyDescent="0.2">
      <c r="B282" s="99">
        <v>2021</v>
      </c>
      <c r="C282" s="43">
        <v>9</v>
      </c>
      <c r="D282" s="45" t="s">
        <v>31</v>
      </c>
      <c r="E282" s="45" t="s">
        <v>142</v>
      </c>
      <c r="F282" s="103">
        <v>87.88</v>
      </c>
      <c r="G282" s="134">
        <v>83.18</v>
      </c>
      <c r="I282" s="99">
        <v>2021</v>
      </c>
      <c r="J282" s="43">
        <v>6</v>
      </c>
      <c r="K282" s="45" t="s">
        <v>78</v>
      </c>
      <c r="L282" s="45" t="s">
        <v>39</v>
      </c>
      <c r="M282" s="103">
        <v>148.94</v>
      </c>
      <c r="N282" s="134">
        <v>146.38</v>
      </c>
    </row>
    <row r="283" spans="2:14" x14ac:dyDescent="0.2">
      <c r="B283" s="69">
        <v>2022</v>
      </c>
      <c r="C283" s="43">
        <v>9</v>
      </c>
      <c r="D283" s="43" t="s">
        <v>23</v>
      </c>
      <c r="E283" s="43" t="s">
        <v>27</v>
      </c>
      <c r="F283" s="70">
        <v>83.84</v>
      </c>
      <c r="G283" s="71">
        <v>76.400000000000006</v>
      </c>
      <c r="I283" s="72">
        <v>2023</v>
      </c>
      <c r="J283" s="73">
        <v>16</v>
      </c>
      <c r="K283" s="73" t="s">
        <v>33</v>
      </c>
      <c r="L283" s="73" t="s">
        <v>23</v>
      </c>
      <c r="M283" s="74">
        <v>167.22</v>
      </c>
      <c r="N283" s="75">
        <v>152.58000000000001</v>
      </c>
    </row>
    <row r="284" spans="2:14" x14ac:dyDescent="0.2">
      <c r="B284" s="72">
        <v>2022</v>
      </c>
      <c r="C284" s="73">
        <v>6</v>
      </c>
      <c r="D284" s="73" t="s">
        <v>45</v>
      </c>
      <c r="E284" s="73" t="s">
        <v>92</v>
      </c>
      <c r="F284" s="74">
        <v>81.540000000000006</v>
      </c>
      <c r="G284" s="75">
        <v>73.5</v>
      </c>
    </row>
  </sheetData>
  <sortState ref="I4:N283">
    <sortCondition ref="N4:N283"/>
  </sortState>
  <mergeCells count="2">
    <mergeCell ref="B2:G2"/>
    <mergeCell ref="I2:N2"/>
  </mergeCells>
  <conditionalFormatting sqref="F4:F28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28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scores</vt:lpstr>
      <vt:lpstr>sims</vt:lpstr>
      <vt:lpstr>worst teams 8 weeks</vt:lpstr>
      <vt:lpstr>midseason split</vt:lpstr>
      <vt:lpstr>pa-raw</vt:lpstr>
      <vt:lpstr>pa-clean</vt:lpstr>
      <vt:lpstr>h2h</vt:lpstr>
      <vt:lpstr>margin-game</vt:lpstr>
      <vt:lpstr>top scores by game</vt:lpstr>
      <vt:lpstr>top scores per matchup</vt:lpstr>
      <vt:lpstr>non-playoffs</vt:lpstr>
      <vt:lpstr>faab</vt:lpstr>
      <vt:lpstr>best and worst</vt:lpstr>
      <vt:lpstr>parity</vt:lpstr>
      <vt:lpstr>Win % by Pts</vt:lpstr>
      <vt:lpstr>pa-half</vt:lpstr>
      <vt:lpstr>last 5 wks</vt:lpstr>
      <vt:lpstr>champs</vt:lpstr>
      <vt:lpstr>standings</vt:lpstr>
      <vt:lpstr>comebacks</vt:lpstr>
      <vt:lpstr>playoffrecord</vt:lpstr>
      <vt:lpstr>5th</vt:lpstr>
      <vt:lpstr>11-win teams</vt:lpstr>
      <vt:lpstr>wins-per-team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2023-12-22T03:11:33Z</dcterms:created>
  <dcterms:modified xsi:type="dcterms:W3CDTF">2025-01-05T04:28:11Z</dcterms:modified>
</cp:coreProperties>
</file>