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Brenton/Documents/Fantasy Football/2022 Report/"/>
    </mc:Choice>
  </mc:AlternateContent>
  <bookViews>
    <workbookView xWindow="660" yWindow="460" windowWidth="21440" windowHeight="14840" tabRatio="500" activeTab="3"/>
  </bookViews>
  <sheets>
    <sheet name="scores" sheetId="1" r:id="rId1"/>
    <sheet name="week 6 split" sheetId="19" r:id="rId2"/>
    <sheet name="scores reformatted" sheetId="16" r:id="rId3"/>
    <sheet name="standings" sheetId="18" r:id="rId4"/>
    <sheet name="parity" sheetId="13" r:id="rId5"/>
    <sheet name="H2H" sheetId="15" r:id="rId6"/>
    <sheet name="H2H raw" sheetId="14" r:id="rId7"/>
    <sheet name="champs" sheetId="17" r:id="rId8"/>
    <sheet name="most expensive faab" sheetId="9" r:id="rId9"/>
    <sheet name="playoff streaks" sheetId="10" r:id="rId10"/>
    <sheet name="vs. 2021" sheetId="11" r:id="rId11"/>
    <sheet name="avg by year" sheetId="12" r:id="rId12"/>
    <sheet name="1-3 starts" sheetId="8" r:id="rId13"/>
    <sheet name="pa-raw" sheetId="5" r:id="rId14"/>
    <sheet name="pa-clean" sheetId="6" r:id="rId15"/>
    <sheet name="worst starts" sheetId="4" r:id="rId16"/>
    <sheet name="3-wk scores" sheetId="3" r:id="rId17"/>
    <sheet name="sims" sheetId="2" r:id="rId1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9" l="1"/>
  <c r="F6" i="19"/>
  <c r="F7" i="19"/>
  <c r="F8" i="19"/>
  <c r="F9" i="19"/>
  <c r="F10" i="19"/>
  <c r="F11" i="19"/>
  <c r="F12" i="19"/>
  <c r="F13" i="19"/>
  <c r="F14" i="19"/>
  <c r="F15" i="19"/>
  <c r="F16" i="19"/>
  <c r="F4" i="19"/>
  <c r="Q3" i="1"/>
  <c r="Q4" i="1"/>
  <c r="Q5" i="1"/>
  <c r="Q6" i="1"/>
  <c r="Q7" i="1"/>
  <c r="Q8" i="1"/>
  <c r="Q9" i="1"/>
  <c r="Q10" i="1"/>
  <c r="Q11" i="1"/>
  <c r="Q12" i="1"/>
  <c r="Q13" i="1"/>
  <c r="Q14" i="1"/>
  <c r="Q2" i="1"/>
  <c r="Q4" i="15"/>
  <c r="Q5" i="15"/>
  <c r="Q6" i="15"/>
  <c r="Q7" i="15"/>
  <c r="Q8" i="15"/>
  <c r="Q9" i="15"/>
  <c r="Q10" i="15"/>
  <c r="Q11" i="15"/>
  <c r="Q12" i="15"/>
  <c r="Q13" i="15"/>
  <c r="G6" i="17"/>
  <c r="I6" i="17"/>
  <c r="G7" i="17"/>
  <c r="I7" i="17"/>
  <c r="G8" i="17"/>
  <c r="I8" i="17"/>
  <c r="G9" i="17"/>
  <c r="I9" i="17"/>
  <c r="G10" i="17"/>
  <c r="I10" i="17"/>
  <c r="G11" i="17"/>
  <c r="I11" i="17"/>
  <c r="G12" i="17"/>
  <c r="I12" i="17"/>
  <c r="G13" i="17"/>
  <c r="I13" i="17"/>
  <c r="G14" i="17"/>
  <c r="I14" i="17"/>
  <c r="G5" i="17"/>
  <c r="I5" i="17"/>
  <c r="G4" i="17"/>
  <c r="I4" i="17"/>
  <c r="H50" i="14"/>
  <c r="H80" i="14"/>
  <c r="H51" i="14"/>
  <c r="H33" i="14"/>
  <c r="H8" i="14"/>
  <c r="H86" i="14"/>
  <c r="H87" i="14"/>
  <c r="H20" i="14"/>
  <c r="H74" i="14"/>
  <c r="H14" i="14"/>
  <c r="H56" i="14"/>
  <c r="H26" i="14"/>
  <c r="H38" i="14"/>
  <c r="H62" i="14"/>
  <c r="H21" i="14"/>
  <c r="H81" i="14"/>
  <c r="H57" i="14"/>
  <c r="H15" i="14"/>
  <c r="H82" i="14"/>
  <c r="H34" i="14"/>
  <c r="H39" i="14"/>
  <c r="H27" i="14"/>
  <c r="H58" i="14"/>
  <c r="H16" i="14"/>
  <c r="H44" i="14"/>
  <c r="H9" i="14"/>
  <c r="H45" i="14"/>
  <c r="H63" i="14"/>
  <c r="H10" i="14"/>
  <c r="H17" i="14"/>
  <c r="H18" i="14"/>
  <c r="H52" i="14"/>
  <c r="H68" i="14"/>
  <c r="H2" i="14"/>
  <c r="H3" i="14"/>
  <c r="H59" i="14"/>
  <c r="H69" i="14"/>
  <c r="H64" i="14"/>
  <c r="H75" i="14"/>
  <c r="H60" i="14"/>
  <c r="H88" i="14"/>
  <c r="H4" i="14"/>
  <c r="H11" i="14"/>
  <c r="H22" i="14"/>
  <c r="H76" i="14"/>
  <c r="H28" i="14"/>
  <c r="H5" i="14"/>
  <c r="H6" i="14"/>
  <c r="H40" i="14"/>
  <c r="H19" i="14"/>
  <c r="H35" i="14"/>
  <c r="H77" i="14"/>
  <c r="H78" i="14"/>
  <c r="H89" i="14"/>
  <c r="H36" i="14"/>
  <c r="H83" i="14"/>
  <c r="H70" i="14"/>
  <c r="H53" i="14"/>
  <c r="H71" i="14"/>
  <c r="H90" i="14"/>
  <c r="H84" i="14"/>
  <c r="H29" i="14"/>
  <c r="H65" i="14"/>
  <c r="H41" i="14"/>
  <c r="H85" i="14"/>
  <c r="H46" i="14"/>
  <c r="H42" i="14"/>
  <c r="H43" i="14"/>
  <c r="H30" i="14"/>
  <c r="H72" i="14"/>
  <c r="H7" i="14"/>
  <c r="H54" i="14"/>
  <c r="H79" i="14"/>
  <c r="H23" i="14"/>
  <c r="H66" i="14"/>
  <c r="H67" i="14"/>
  <c r="H31" i="14"/>
  <c r="H47" i="14"/>
  <c r="H48" i="14"/>
  <c r="H49" i="14"/>
  <c r="H61" i="14"/>
  <c r="H37" i="14"/>
  <c r="H91" i="14"/>
  <c r="H12" i="14"/>
  <c r="H24" i="14"/>
  <c r="H25" i="14"/>
  <c r="H55" i="14"/>
  <c r="H13" i="14"/>
  <c r="H73" i="14"/>
  <c r="H32" i="14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3" i="15"/>
  <c r="G12" i="15"/>
  <c r="G11" i="15"/>
  <c r="G10" i="15"/>
  <c r="G9" i="15"/>
  <c r="G8" i="15"/>
  <c r="G7" i="15"/>
  <c r="G6" i="15"/>
  <c r="G5" i="15"/>
  <c r="G4" i="15"/>
  <c r="G69" i="14"/>
  <c r="G73" i="14"/>
  <c r="G68" i="14"/>
  <c r="G72" i="14"/>
  <c r="G70" i="14"/>
  <c r="G75" i="14"/>
  <c r="G78" i="14"/>
  <c r="G76" i="14"/>
  <c r="G79" i="14"/>
  <c r="G77" i="14"/>
  <c r="G74" i="14"/>
  <c r="G80" i="14"/>
  <c r="G85" i="14"/>
  <c r="G83" i="14"/>
  <c r="G81" i="14"/>
  <c r="G84" i="14"/>
  <c r="G82" i="14"/>
  <c r="G89" i="14"/>
  <c r="G91" i="14"/>
  <c r="G86" i="14"/>
  <c r="G87" i="14"/>
  <c r="G88" i="14"/>
  <c r="G90" i="14"/>
  <c r="G71" i="14"/>
  <c r="G62" i="14"/>
  <c r="G63" i="14"/>
  <c r="G67" i="14"/>
  <c r="G66" i="14"/>
  <c r="G64" i="14"/>
  <c r="G65" i="14"/>
  <c r="G61" i="14"/>
  <c r="G58" i="14"/>
  <c r="G57" i="14"/>
  <c r="G56" i="14"/>
  <c r="G60" i="14"/>
  <c r="G59" i="14"/>
  <c r="G53" i="14"/>
  <c r="G55" i="14"/>
  <c r="G50" i="14"/>
  <c r="G54" i="14"/>
  <c r="G51" i="14"/>
  <c r="G52" i="14"/>
  <c r="G46" i="14"/>
  <c r="G45" i="14"/>
  <c r="G49" i="14"/>
  <c r="G44" i="14"/>
  <c r="G48" i="14"/>
  <c r="G47" i="14"/>
  <c r="G41" i="14"/>
  <c r="G40" i="14"/>
  <c r="G43" i="14"/>
  <c r="G42" i="14"/>
  <c r="G38" i="14"/>
  <c r="G39" i="14"/>
  <c r="G33" i="14"/>
  <c r="G36" i="14"/>
  <c r="G34" i="14"/>
  <c r="G35" i="14"/>
  <c r="G32" i="14"/>
  <c r="G37" i="14"/>
  <c r="G5" i="14"/>
  <c r="G6" i="14"/>
  <c r="G4" i="14"/>
  <c r="G2" i="14"/>
  <c r="G7" i="14"/>
  <c r="G10" i="14"/>
  <c r="G13" i="14"/>
  <c r="G9" i="14"/>
  <c r="G12" i="14"/>
  <c r="G8" i="14"/>
  <c r="G11" i="14"/>
  <c r="G16" i="14"/>
  <c r="G18" i="14"/>
  <c r="G17" i="14"/>
  <c r="G19" i="14"/>
  <c r="G14" i="14"/>
  <c r="G15" i="14"/>
  <c r="G23" i="14"/>
  <c r="G22" i="14"/>
  <c r="G21" i="14"/>
  <c r="G25" i="14"/>
  <c r="G20" i="14"/>
  <c r="G24" i="14"/>
  <c r="G31" i="14"/>
  <c r="G27" i="14"/>
  <c r="G30" i="14"/>
  <c r="G26" i="14"/>
  <c r="G28" i="14"/>
  <c r="G29" i="14"/>
  <c r="G3" i="14"/>
  <c r="E13" i="12"/>
  <c r="E12" i="12"/>
  <c r="E11" i="12"/>
  <c r="E10" i="12"/>
  <c r="E9" i="12"/>
  <c r="E8" i="12"/>
  <c r="E7" i="12"/>
  <c r="E6" i="12"/>
  <c r="E4" i="12"/>
  <c r="G12" i="8"/>
  <c r="G27" i="8"/>
  <c r="G42" i="8"/>
  <c r="G47" i="8"/>
  <c r="G36" i="8"/>
  <c r="G45" i="8"/>
  <c r="G44" i="8"/>
  <c r="G23" i="8"/>
  <c r="G37" i="8"/>
  <c r="G7" i="8"/>
  <c r="G6" i="8"/>
  <c r="P5" i="6"/>
  <c r="P6" i="6"/>
  <c r="P7" i="6"/>
  <c r="P8" i="6"/>
  <c r="P9" i="6"/>
  <c r="P10" i="6"/>
  <c r="P11" i="6"/>
  <c r="P12" i="6"/>
  <c r="P13" i="6"/>
  <c r="P14" i="6"/>
  <c r="P4" i="6"/>
  <c r="E30" i="3"/>
  <c r="E29" i="3"/>
  <c r="E28" i="3"/>
  <c r="E27" i="3"/>
  <c r="E26" i="3"/>
  <c r="E25" i="3"/>
  <c r="E24" i="3"/>
  <c r="E23" i="3"/>
  <c r="E22" i="3"/>
  <c r="E21" i="3"/>
  <c r="L21" i="2"/>
  <c r="L20" i="2"/>
  <c r="L30" i="2"/>
  <c r="L29" i="2"/>
  <c r="L28" i="2"/>
  <c r="L27" i="2"/>
  <c r="L26" i="2"/>
  <c r="L25" i="2"/>
  <c r="L24" i="2"/>
  <c r="L23" i="2"/>
  <c r="L22" i="2"/>
  <c r="L19" i="2"/>
  <c r="L15" i="2"/>
  <c r="L14" i="2"/>
  <c r="L13" i="2"/>
  <c r="L12" i="2"/>
  <c r="L9" i="2"/>
  <c r="L7" i="2"/>
  <c r="L8" i="2"/>
  <c r="L10" i="2"/>
  <c r="L11" i="2"/>
  <c r="L6" i="2"/>
  <c r="L4" i="2"/>
  <c r="L5" i="2"/>
  <c r="V14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S14" i="1"/>
  <c r="R14" i="1"/>
  <c r="V13" i="1"/>
  <c r="S13" i="1"/>
  <c r="R13" i="1"/>
  <c r="V12" i="1"/>
  <c r="S12" i="1"/>
  <c r="R12" i="1"/>
  <c r="V11" i="1"/>
  <c r="S11" i="1"/>
  <c r="R11" i="1"/>
  <c r="V10" i="1"/>
  <c r="S10" i="1"/>
  <c r="R10" i="1"/>
  <c r="V9" i="1"/>
  <c r="S9" i="1"/>
  <c r="R9" i="1"/>
  <c r="V8" i="1"/>
  <c r="S8" i="1"/>
  <c r="R8" i="1"/>
  <c r="V7" i="1"/>
  <c r="S7" i="1"/>
  <c r="R7" i="1"/>
  <c r="V6" i="1"/>
  <c r="S6" i="1"/>
  <c r="R6" i="1"/>
  <c r="V5" i="1"/>
  <c r="S5" i="1"/>
  <c r="R5" i="1"/>
  <c r="V4" i="1"/>
  <c r="S4" i="1"/>
  <c r="R4" i="1"/>
  <c r="V3" i="1"/>
  <c r="S3" i="1"/>
  <c r="R3" i="1"/>
  <c r="V2" i="1"/>
  <c r="S2" i="1"/>
  <c r="R2" i="1"/>
</calcChain>
</file>

<file path=xl/sharedStrings.xml><?xml version="1.0" encoding="utf-8"?>
<sst xmlns="http://schemas.openxmlformats.org/spreadsheetml/2006/main" count="1465" uniqueCount="265">
  <si>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</si>
  <si>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</si>
  <si>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</si>
  <si>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</si>
  <si>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</si>
  <si>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</si>
  <si>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</si>
  <si>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</si>
  <si>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</si>
  <si>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</si>
  <si>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</si>
  <si>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</si>
  <si>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</si>
  <si>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</si>
  <si>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</si>
  <si>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TOTAL</t>
  </si>
  <si>
    <t>Mean</t>
  </si>
  <si>
    <t>Std</t>
  </si>
  <si>
    <t>Median</t>
  </si>
  <si>
    <t>Year</t>
  </si>
  <si>
    <t>Owner</t>
  </si>
  <si>
    <t>Playoffs</t>
  </si>
  <si>
    <t>Place</t>
  </si>
  <si>
    <t>Gee Whiz Darnell</t>
  </si>
  <si>
    <t>Brenton</t>
  </si>
  <si>
    <t>Null Hypothesis</t>
  </si>
  <si>
    <t>Eli</t>
  </si>
  <si>
    <t>Pierogi Night</t>
  </si>
  <si>
    <t>Mike</t>
  </si>
  <si>
    <t>Movin' On Up</t>
  </si>
  <si>
    <t>Todd</t>
  </si>
  <si>
    <t>PurpleVector Reunion Tour</t>
  </si>
  <si>
    <t>Kevin</t>
  </si>
  <si>
    <t>GOBias Industries</t>
  </si>
  <si>
    <t>Schulwolf</t>
  </si>
  <si>
    <t>Brady = Washed Up IV</t>
  </si>
  <si>
    <t>Will</t>
  </si>
  <si>
    <t>Pay Dirt &amp; Pylons II</t>
  </si>
  <si>
    <t>Cam</t>
  </si>
  <si>
    <t>Sackwash Lyfe</t>
  </si>
  <si>
    <t>Tommy</t>
  </si>
  <si>
    <t>Mr. Fans Noodle Haus</t>
  </si>
  <si>
    <t>Jay/Brand</t>
  </si>
  <si>
    <t>Jasjaap's Primo Team</t>
  </si>
  <si>
    <t>Jasjaap</t>
  </si>
  <si>
    <t>Schmop</t>
  </si>
  <si>
    <t>Burnett</t>
  </si>
  <si>
    <t>Team</t>
  </si>
  <si>
    <t>Expected Wins</t>
  </si>
  <si>
    <t>Expected Losses</t>
  </si>
  <si>
    <t>Actual Record</t>
  </si>
  <si>
    <t>Total Points</t>
  </si>
  <si>
    <t>Playoffs
(% of sims)</t>
  </si>
  <si>
    <t>Top 
(% of sims)</t>
  </si>
  <si>
    <t>Sacko
(% of sims)</t>
  </si>
  <si>
    <t>Avg. Place</t>
  </si>
  <si>
    <t>8-7</t>
  </si>
  <si>
    <t>9-6</t>
  </si>
  <si>
    <t>6-9</t>
  </si>
  <si>
    <t>4-10-1</t>
  </si>
  <si>
    <t>Season Simulations (Random/Fair Model)</t>
  </si>
  <si>
    <t>Season Simulations (Regular/Actual Model)</t>
  </si>
  <si>
    <t>Diff. Wins
(Act-Exp)</t>
  </si>
  <si>
    <t>Weeks</t>
  </si>
  <si>
    <t>8-10</t>
  </si>
  <si>
    <t>7-9</t>
  </si>
  <si>
    <t>PPG</t>
  </si>
  <si>
    <t>Brady=Washed Up IV</t>
  </si>
  <si>
    <t>12-14</t>
  </si>
  <si>
    <t>4-6</t>
  </si>
  <si>
    <t>11-13</t>
  </si>
  <si>
    <t>Points</t>
  </si>
  <si>
    <t>2-4</t>
  </si>
  <si>
    <t>5-7</t>
  </si>
  <si>
    <t>Best 3-Week Point Totals</t>
  </si>
  <si>
    <t>Record</t>
  </si>
  <si>
    <t>2-1</t>
  </si>
  <si>
    <t>3-0</t>
  </si>
  <si>
    <t>1-2</t>
  </si>
  <si>
    <t>Baseline PPG</t>
  </si>
  <si>
    <t>PPG vs. Baseline</t>
  </si>
  <si>
    <t>Rudy's Revengencers</t>
  </si>
  <si>
    <t>Osborn</t>
  </si>
  <si>
    <t>Shiva Volodarskaya</t>
  </si>
  <si>
    <t>Jay</t>
  </si>
  <si>
    <t>Champagne or Bust</t>
  </si>
  <si>
    <t>Radical Shizzlam</t>
  </si>
  <si>
    <t>ArchersOfLoafcrosse</t>
  </si>
  <si>
    <t>Dak to Dak</t>
  </si>
  <si>
    <t>Team Name</t>
  </si>
  <si>
    <t>Points 
Weeks 1-4</t>
  </si>
  <si>
    <t>PPG
Weeks 1-4</t>
  </si>
  <si>
    <t>That Sackwash Feel</t>
  </si>
  <si>
    <t>Burnett = Microdong</t>
  </si>
  <si>
    <t>Peyton Teabag</t>
  </si>
  <si>
    <t>Kitchitis</t>
  </si>
  <si>
    <t>Watch Me Pey Pey</t>
  </si>
  <si>
    <t>Worst 4-Week Starts (by Points per Game)</t>
  </si>
  <si>
    <t>Worst 4-Week Starts (by Points per Game below League Baseline)</t>
  </si>
  <si>
    <t>Points Against</t>
  </si>
  <si>
    <t>Pay Dirt &amp; Pylons</t>
  </si>
  <si>
    <t>Brady = Washed Up III</t>
  </si>
  <si>
    <t>Herbin Legends</t>
  </si>
  <si>
    <t>GoBias Industries</t>
  </si>
  <si>
    <t>Lesean Hara</t>
  </si>
  <si>
    <t>Winners Circle</t>
  </si>
  <si>
    <t>Peyton Teabag Party</t>
  </si>
  <si>
    <t>Brother Omega</t>
  </si>
  <si>
    <t>Brady = Washed Up II</t>
  </si>
  <si>
    <t>Wakandan Warriors</t>
  </si>
  <si>
    <t>Big Whack</t>
  </si>
  <si>
    <t>Tom Brady=washed up</t>
  </si>
  <si>
    <t>I = Microdong</t>
  </si>
  <si>
    <t>Jasjaap Sanu</t>
  </si>
  <si>
    <t>TheMarathonContinues</t>
  </si>
  <si>
    <t>Redemption317</t>
  </si>
  <si>
    <t>Lowest of the Low</t>
  </si>
  <si>
    <t>Oh Crud. David Brand</t>
  </si>
  <si>
    <t>While Brand Studies</t>
  </si>
  <si>
    <t>PVGP Allstar</t>
  </si>
  <si>
    <t>EBDB Vinegar Strokes</t>
  </si>
  <si>
    <t>Turban Legends</t>
  </si>
  <si>
    <t>Taco's #1 Guest Bong</t>
  </si>
  <si>
    <t>Someone Has To Lose</t>
  </si>
  <si>
    <t>Bullsack</t>
  </si>
  <si>
    <t>E.V.I.L.</t>
  </si>
  <si>
    <t>B' Word Fat</t>
  </si>
  <si>
    <t>57 Varieties</t>
  </si>
  <si>
    <t>Walk Means Anal</t>
  </si>
  <si>
    <t>Kitchtits</t>
  </si>
  <si>
    <t>The Comeback Kid</t>
  </si>
  <si>
    <t>Cheefin' Cheebahs</t>
  </si>
  <si>
    <t>Tynes of Blow</t>
  </si>
  <si>
    <t>Kevin's Optimal Team</t>
  </si>
  <si>
    <t>Cooper Clux Clan</t>
  </si>
  <si>
    <t>Rafi Bombs!</t>
  </si>
  <si>
    <t>Kegel the Elf</t>
  </si>
  <si>
    <t>Runcible Spooning</t>
  </si>
  <si>
    <t>HOLDmyDIIIIIIIIIICK</t>
  </si>
  <si>
    <t>Lannister Incest</t>
  </si>
  <si>
    <t>JaBlackus Russell</t>
  </si>
  <si>
    <t>Rudy's Revanchists</t>
  </si>
  <si>
    <t>Team BULL</t>
  </si>
  <si>
    <t>Foster's Foster's</t>
  </si>
  <si>
    <t>Yes</t>
  </si>
  <si>
    <t>Wolf</t>
  </si>
  <si>
    <t>Brand/Kevin</t>
  </si>
  <si>
    <t>Brand</t>
  </si>
  <si>
    <t>Codola</t>
  </si>
  <si>
    <t>Lerner</t>
  </si>
  <si>
    <t>PPGA</t>
  </si>
  <si>
    <t>Baseline PPGA</t>
  </si>
  <si>
    <t>PPGA vs. Baseline</t>
  </si>
  <si>
    <t>Top 10 Teams by Points per Game Allowed (PPGA) vs. Baseline</t>
  </si>
  <si>
    <t>Extreme Scoring Teams per Year</t>
  </si>
  <si>
    <t>PPG - PPGA</t>
  </si>
  <si>
    <t>Most Points</t>
  </si>
  <si>
    <t>Most Points Against</t>
  </si>
  <si>
    <t>LeSean Hara</t>
  </si>
  <si>
    <t>E.V.I.L</t>
  </si>
  <si>
    <t>Final Record</t>
  </si>
  <si>
    <t>1-3</t>
  </si>
  <si>
    <t>0-4</t>
  </si>
  <si>
    <t>No</t>
  </si>
  <si>
    <t>7-8</t>
  </si>
  <si>
    <t>3-12</t>
  </si>
  <si>
    <t>3-11</t>
  </si>
  <si>
    <t>4-10</t>
  </si>
  <si>
    <t>6-8</t>
  </si>
  <si>
    <t>7-7</t>
  </si>
  <si>
    <t>5-9</t>
  </si>
  <si>
    <t>9-5</t>
  </si>
  <si>
    <t>2-12</t>
  </si>
  <si>
    <t>0-14</t>
  </si>
  <si>
    <t>Team Bull</t>
  </si>
  <si>
    <t>8-6</t>
  </si>
  <si>
    <t>Bergoff(?)</t>
  </si>
  <si>
    <t>Win % after Week 4</t>
  </si>
  <si>
    <t>Record after Week 4</t>
  </si>
  <si>
    <t>Best "Rebounds" from Teams starting 1-3 or Worse</t>
  </si>
  <si>
    <t>*44 teams total (only top 10 shown)</t>
  </si>
  <si>
    <t>Player</t>
  </si>
  <si>
    <t>Amount</t>
  </si>
  <si>
    <t>Date</t>
  </si>
  <si>
    <t>Week</t>
  </si>
  <si>
    <t>Jeff Wilson, Jr</t>
  </si>
  <si>
    <t>Secondary Offer</t>
  </si>
  <si>
    <t>Curtis Samuel</t>
  </si>
  <si>
    <t>Sterling Shepard</t>
  </si>
  <si>
    <t>Chris Olave</t>
  </si>
  <si>
    <t>Jakobi Meyers</t>
  </si>
  <si>
    <t>Jimmy Garoppolo</t>
  </si>
  <si>
    <t>Mack Hollins</t>
  </si>
  <si>
    <t>Zay Jones</t>
  </si>
  <si>
    <t>Chris Godwin</t>
  </si>
  <si>
    <t>Tyler Allgeier</t>
  </si>
  <si>
    <t>Eno Benjamin</t>
  </si>
  <si>
    <t>Taysom Hill</t>
  </si>
  <si>
    <t>Kenyan Drake</t>
  </si>
  <si>
    <t>Harrison Butker</t>
  </si>
  <si>
    <t>Joshua Palmer</t>
  </si>
  <si>
    <t>Nyheim Hines</t>
  </si>
  <si>
    <t>Donovan Peoples-Jones</t>
  </si>
  <si>
    <t>Brandin Cooks</t>
  </si>
  <si>
    <t>Foster Moreau</t>
  </si>
  <si>
    <t>Christian Watson</t>
  </si>
  <si>
    <t>Treylon Burks</t>
  </si>
  <si>
    <t>James Cook</t>
  </si>
  <si>
    <t>David Njoku</t>
  </si>
  <si>
    <t>New England DEF</t>
  </si>
  <si>
    <t>Zonovan Knight</t>
  </si>
  <si>
    <t>Latavius Murray</t>
  </si>
  <si>
    <t>FAAB Bids over $10</t>
  </si>
  <si>
    <t>Manager</t>
  </si>
  <si>
    <t>Final Week Total</t>
  </si>
  <si>
    <t>Worst Final Game Performances</t>
  </si>
  <si>
    <t>Longest Playoff Streaks</t>
  </si>
  <si>
    <t>Streak</t>
  </si>
  <si>
    <t>Score</t>
  </si>
  <si>
    <t>PPG by Year</t>
  </si>
  <si>
    <t>Format</t>
  </si>
  <si>
    <t>0.5 PPR</t>
  </si>
  <si>
    <t>Standard</t>
  </si>
  <si>
    <t>Diff</t>
  </si>
  <si>
    <t>YoY Diff</t>
  </si>
  <si>
    <t>N/A</t>
  </si>
  <si>
    <t>Variance in PPG Scoring by Year</t>
  </si>
  <si>
    <t>Std Dev</t>
  </si>
  <si>
    <t>Range 
(Max-Min)</t>
  </si>
  <si>
    <r>
      <rPr>
        <i/>
        <sz val="10"/>
        <color theme="1"/>
        <rFont val="Calibri"/>
        <family val="2"/>
        <scheme val="minor"/>
      </rPr>
      <t>Std Dev:</t>
    </r>
    <r>
      <rPr>
        <sz val="10"/>
        <color theme="1"/>
        <rFont val="Calibri"/>
        <family val="2"/>
        <scheme val="minor"/>
      </rPr>
      <t xml:space="preserve"> the average distance to the mean (110.8 PPG this year)</t>
    </r>
  </si>
  <si>
    <r>
      <rPr>
        <i/>
        <sz val="10"/>
        <color theme="1"/>
        <rFont val="Calibri"/>
        <family val="2"/>
        <scheme val="minor"/>
      </rPr>
      <t>Range:</t>
    </r>
    <r>
      <rPr>
        <sz val="10"/>
        <color theme="1"/>
        <rFont val="Calibri"/>
        <family val="2"/>
        <scheme val="minor"/>
      </rPr>
      <t xml:space="preserve"> the distance between the maximum and minimum PPG (118.2 and 101.8 this year)</t>
    </r>
  </si>
  <si>
    <t>TeamW</t>
  </si>
  <si>
    <t>TeamL</t>
  </si>
  <si>
    <t>ScoreW</t>
  </si>
  <si>
    <t>ScoreL</t>
  </si>
  <si>
    <t>Total</t>
  </si>
  <si>
    <t>Lowest Scoring Games: 2022 Season</t>
  </si>
  <si>
    <t>Team (Winner)</t>
  </si>
  <si>
    <t>Team (Loser)</t>
  </si>
  <si>
    <t>Score (Winner)</t>
  </si>
  <si>
    <t>Score (Loser)</t>
  </si>
  <si>
    <t>Average</t>
  </si>
  <si>
    <t>Mean (PPG)</t>
  </si>
  <si>
    <t>Total Pts</t>
  </si>
  <si>
    <t>Team #1</t>
  </si>
  <si>
    <t>Team #2</t>
  </si>
  <si>
    <t>Diff from Baseline</t>
  </si>
  <si>
    <t>Runcible Spooling</t>
  </si>
  <si>
    <t>HOLDmyDIIIIIICK</t>
  </si>
  <si>
    <t>Strength of Championship Teams Relative to League Average</t>
  </si>
  <si>
    <t>Composite PPG</t>
  </si>
  <si>
    <t>League Baseline</t>
  </si>
  <si>
    <t>Highest Scoring Games: 2022 Season</t>
  </si>
  <si>
    <t>Regular Season Standings</t>
  </si>
  <si>
    <t>Points For</t>
  </si>
  <si>
    <t>Expected W-L</t>
  </si>
  <si>
    <t>Semifinals</t>
  </si>
  <si>
    <t>Championship</t>
  </si>
  <si>
    <t>Weeks 1-6 PPG</t>
  </si>
  <si>
    <t>Weeks 7-15 PPG</t>
  </si>
  <si>
    <t>League Average</t>
  </si>
  <si>
    <t>2nd Half Improvement</t>
  </si>
  <si>
    <t>PPG before and after Week 6</t>
  </si>
  <si>
    <t>Overall PPG</t>
  </si>
  <si>
    <t xml:space="preserve">Movin' On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</si>
</sst>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i/>
      <sz val="11"/>
      <color theme="1"/>
      <name val="Calibri"/>
      <scheme val="minor"/>
    </font>
    <font>
      <b/>
      <sz val="10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7E79"/>
      <name val="Calibri"/>
      <family val="2"/>
      <scheme val="minor"/>
    </font>
    <font>
      <b/>
      <sz val="14"/>
      <color rgb="FF000000"/>
      <name val="Helvetica Neue"/>
    </font>
    <font>
      <sz val="14"/>
      <color rgb="FF000000"/>
      <name val="Helvetica Neue"/>
    </font>
    <font>
      <sz val="18"/>
      <color theme="1"/>
      <name val="Calibri"/>
      <family val="2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DD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FFE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5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3" borderId="1" xfId="0" applyFont="1" applyFill="1" applyBorder="1"/>
    <xf numFmtId="0" fontId="3" fillId="3" borderId="3" xfId="0" applyFont="1" applyFill="1" applyBorder="1"/>
    <xf numFmtId="0" fontId="4" fillId="0" borderId="0" xfId="0" applyFont="1"/>
    <xf numFmtId="2" fontId="4" fillId="0" borderId="0" xfId="0" applyNumberFormat="1" applyFont="1"/>
    <xf numFmtId="0" fontId="4" fillId="0" borderId="4" xfId="0" applyFont="1" applyBorder="1"/>
    <xf numFmtId="1" fontId="4" fillId="0" borderId="0" xfId="0" applyNumberFormat="1" applyFont="1"/>
    <xf numFmtId="0" fontId="4" fillId="0" borderId="5" xfId="0" applyFont="1" applyBorder="1"/>
    <xf numFmtId="0" fontId="4" fillId="0" borderId="6" xfId="0" applyFont="1" applyBorder="1"/>
    <xf numFmtId="2" fontId="4" fillId="0" borderId="5" xfId="0" applyNumberFormat="1" applyFont="1" applyBorder="1"/>
    <xf numFmtId="0" fontId="6" fillId="2" borderId="4" xfId="0" applyFont="1" applyFill="1" applyBorder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/>
    </xf>
    <xf numFmtId="0" fontId="0" fillId="0" borderId="4" xfId="0" applyFont="1" applyBorder="1" applyAlignment="1">
      <alignment horizontal="left" vertical="top"/>
    </xf>
    <xf numFmtId="2" fontId="0" fillId="0" borderId="0" xfId="0" applyNumberFormat="1" applyBorder="1"/>
    <xf numFmtId="49" fontId="0" fillId="0" borderId="0" xfId="0" applyNumberFormat="1" applyBorder="1" applyAlignment="1">
      <alignment horizontal="right"/>
    </xf>
    <xf numFmtId="0" fontId="0" fillId="0" borderId="0" xfId="0" applyBorder="1"/>
    <xf numFmtId="9" fontId="0" fillId="0" borderId="0" xfId="1" applyNumberFormat="1" applyFont="1" applyBorder="1"/>
    <xf numFmtId="0" fontId="0" fillId="0" borderId="0" xfId="0" applyFill="1" applyBorder="1"/>
    <xf numFmtId="0" fontId="0" fillId="4" borderId="6" xfId="0" applyFont="1" applyFill="1" applyBorder="1" applyAlignment="1">
      <alignment horizontal="left" vertical="top"/>
    </xf>
    <xf numFmtId="2" fontId="0" fillId="4" borderId="5" xfId="0" applyNumberFormat="1" applyFill="1" applyBorder="1"/>
    <xf numFmtId="49" fontId="0" fillId="4" borderId="5" xfId="0" applyNumberFormat="1" applyFill="1" applyBorder="1" applyAlignment="1">
      <alignment horizontal="right"/>
    </xf>
    <xf numFmtId="0" fontId="0" fillId="4" borderId="5" xfId="0" applyFill="1" applyBorder="1"/>
    <xf numFmtId="9" fontId="0" fillId="4" borderId="5" xfId="1" applyNumberFormat="1" applyFont="1" applyFill="1" applyBorder="1"/>
    <xf numFmtId="2" fontId="0" fillId="4" borderId="7" xfId="0" applyNumberFormat="1" applyFill="1" applyBorder="1"/>
    <xf numFmtId="0" fontId="0" fillId="4" borderId="9" xfId="0" applyFont="1" applyFill="1" applyBorder="1" applyAlignment="1">
      <alignment horizontal="left" vertical="top"/>
    </xf>
    <xf numFmtId="2" fontId="0" fillId="4" borderId="3" xfId="0" applyNumberFormat="1" applyFill="1" applyBorder="1"/>
    <xf numFmtId="49" fontId="0" fillId="4" borderId="3" xfId="0" applyNumberFormat="1" applyFill="1" applyBorder="1" applyAlignment="1">
      <alignment horizontal="right"/>
    </xf>
    <xf numFmtId="0" fontId="0" fillId="4" borderId="3" xfId="0" applyFill="1" applyBorder="1"/>
    <xf numFmtId="9" fontId="0" fillId="4" borderId="3" xfId="1" applyNumberFormat="1" applyFont="1" applyFill="1" applyBorder="1"/>
    <xf numFmtId="2" fontId="0" fillId="4" borderId="10" xfId="0" applyNumberFormat="1" applyFill="1" applyBorder="1"/>
    <xf numFmtId="0" fontId="0" fillId="5" borderId="4" xfId="0" applyFont="1" applyFill="1" applyBorder="1" applyAlignment="1">
      <alignment horizontal="left" vertical="top"/>
    </xf>
    <xf numFmtId="2" fontId="0" fillId="5" borderId="0" xfId="0" applyNumberFormat="1" applyFill="1" applyBorder="1"/>
    <xf numFmtId="49" fontId="0" fillId="5" borderId="0" xfId="0" applyNumberFormat="1" applyFill="1" applyBorder="1" applyAlignment="1">
      <alignment horizontal="right"/>
    </xf>
    <xf numFmtId="0" fontId="0" fillId="5" borderId="0" xfId="0" applyFill="1" applyBorder="1"/>
    <xf numFmtId="9" fontId="0" fillId="5" borderId="0" xfId="1" applyNumberFormat="1" applyFont="1" applyFill="1" applyBorder="1"/>
    <xf numFmtId="2" fontId="0" fillId="5" borderId="8" xfId="0" applyNumberFormat="1" applyFill="1" applyBorder="1"/>
    <xf numFmtId="0" fontId="0" fillId="5" borderId="9" xfId="0" applyFont="1" applyFill="1" applyBorder="1" applyAlignment="1">
      <alignment horizontal="left" vertical="top"/>
    </xf>
    <xf numFmtId="2" fontId="0" fillId="5" borderId="3" xfId="0" applyNumberFormat="1" applyFill="1" applyBorder="1"/>
    <xf numFmtId="49" fontId="0" fillId="5" borderId="3" xfId="0" applyNumberFormat="1" applyFill="1" applyBorder="1" applyAlignment="1">
      <alignment horizontal="right"/>
    </xf>
    <xf numFmtId="0" fontId="0" fillId="5" borderId="3" xfId="0" applyFill="1" applyBorder="1"/>
    <xf numFmtId="9" fontId="0" fillId="5" borderId="3" xfId="1" applyNumberFormat="1" applyFont="1" applyFill="1" applyBorder="1"/>
    <xf numFmtId="2" fontId="0" fillId="5" borderId="10" xfId="0" applyNumberFormat="1" applyFill="1" applyBorder="1"/>
    <xf numFmtId="0" fontId="0" fillId="6" borderId="6" xfId="0" applyFont="1" applyFill="1" applyBorder="1" applyAlignment="1">
      <alignment horizontal="left" vertical="top"/>
    </xf>
    <xf numFmtId="2" fontId="0" fillId="6" borderId="5" xfId="0" applyNumberFormat="1" applyFill="1" applyBorder="1"/>
    <xf numFmtId="49" fontId="0" fillId="6" borderId="5" xfId="0" applyNumberFormat="1" applyFill="1" applyBorder="1" applyAlignment="1">
      <alignment horizontal="right"/>
    </xf>
    <xf numFmtId="9" fontId="0" fillId="6" borderId="5" xfId="1" applyNumberFormat="1" applyFont="1" applyFill="1" applyBorder="1"/>
    <xf numFmtId="2" fontId="0" fillId="6" borderId="7" xfId="0" applyNumberFormat="1" applyFill="1" applyBorder="1"/>
    <xf numFmtId="49" fontId="0" fillId="0" borderId="0" xfId="0" applyNumberFormat="1" applyAlignment="1">
      <alignment horizontal="right"/>
    </xf>
    <xf numFmtId="2" fontId="0" fillId="0" borderId="0" xfId="0" applyNumberFormat="1"/>
    <xf numFmtId="0" fontId="0" fillId="0" borderId="5" xfId="0" applyBorder="1"/>
    <xf numFmtId="49" fontId="0" fillId="0" borderId="5" xfId="0" applyNumberFormat="1" applyBorder="1" applyAlignment="1">
      <alignment horizontal="right"/>
    </xf>
    <xf numFmtId="9" fontId="0" fillId="0" borderId="5" xfId="1" applyFont="1" applyBorder="1"/>
    <xf numFmtId="9" fontId="0" fillId="0" borderId="0" xfId="1" applyFont="1" applyBorder="1"/>
    <xf numFmtId="0" fontId="0" fillId="0" borderId="3" xfId="0" applyBorder="1"/>
    <xf numFmtId="49" fontId="0" fillId="0" borderId="3" xfId="0" applyNumberFormat="1" applyBorder="1" applyAlignment="1">
      <alignment horizontal="right"/>
    </xf>
    <xf numFmtId="9" fontId="0" fillId="5" borderId="0" xfId="1" applyFont="1" applyFill="1" applyBorder="1"/>
    <xf numFmtId="9" fontId="0" fillId="5" borderId="3" xfId="1" applyFont="1" applyFill="1" applyBorder="1"/>
    <xf numFmtId="9" fontId="0" fillId="6" borderId="5" xfId="1" applyFont="1" applyFill="1" applyBorder="1"/>
    <xf numFmtId="9" fontId="0" fillId="4" borderId="3" xfId="1" applyFont="1" applyFill="1" applyBorder="1"/>
    <xf numFmtId="9" fontId="0" fillId="4" borderId="5" xfId="1" applyFont="1" applyFill="1" applyBorder="1"/>
    <xf numFmtId="0" fontId="0" fillId="6" borderId="5" xfId="0" applyFont="1" applyFill="1" applyBorder="1"/>
    <xf numFmtId="49" fontId="0" fillId="6" borderId="5" xfId="0" applyNumberFormat="1" applyFont="1" applyFill="1" applyBorder="1" applyAlignment="1">
      <alignment horizontal="right"/>
    </xf>
    <xf numFmtId="0" fontId="0" fillId="5" borderId="0" xfId="0" applyFont="1" applyFill="1" applyBorder="1"/>
    <xf numFmtId="49" fontId="0" fillId="5" borderId="0" xfId="0" applyNumberFormat="1" applyFont="1" applyFill="1" applyBorder="1" applyAlignment="1">
      <alignment horizontal="right"/>
    </xf>
    <xf numFmtId="2" fontId="0" fillId="5" borderId="8" xfId="0" applyNumberFormat="1" applyFont="1" applyFill="1" applyBorder="1"/>
    <xf numFmtId="0" fontId="0" fillId="5" borderId="3" xfId="0" applyFont="1" applyFill="1" applyBorder="1"/>
    <xf numFmtId="49" fontId="0" fillId="5" borderId="3" xfId="0" applyNumberFormat="1" applyFont="1" applyFill="1" applyBorder="1" applyAlignment="1">
      <alignment horizontal="right"/>
    </xf>
    <xf numFmtId="2" fontId="0" fillId="5" borderId="10" xfId="0" applyNumberFormat="1" applyFont="1" applyFill="1" applyBorder="1"/>
    <xf numFmtId="0" fontId="0" fillId="0" borderId="6" xfId="0" applyFont="1" applyBorder="1" applyAlignment="1">
      <alignment horizontal="left" vertical="top"/>
    </xf>
    <xf numFmtId="0" fontId="0" fillId="0" borderId="5" xfId="0" applyFont="1" applyBorder="1"/>
    <xf numFmtId="49" fontId="0" fillId="0" borderId="5" xfId="0" applyNumberFormat="1" applyFont="1" applyBorder="1" applyAlignment="1">
      <alignment horizontal="right"/>
    </xf>
    <xf numFmtId="2" fontId="0" fillId="0" borderId="7" xfId="0" applyNumberFormat="1" applyFont="1" applyBorder="1"/>
    <xf numFmtId="0" fontId="0" fillId="0" borderId="0" xfId="0" applyFont="1" applyBorder="1"/>
    <xf numFmtId="49" fontId="0" fillId="0" borderId="0" xfId="0" applyNumberFormat="1" applyFont="1" applyBorder="1" applyAlignment="1">
      <alignment horizontal="right"/>
    </xf>
    <xf numFmtId="2" fontId="0" fillId="0" borderId="8" xfId="0" applyNumberFormat="1" applyFont="1" applyBorder="1"/>
    <xf numFmtId="0" fontId="0" fillId="0" borderId="0" xfId="0" applyFont="1" applyFill="1" applyBorder="1"/>
    <xf numFmtId="0" fontId="0" fillId="4" borderId="5" xfId="0" applyFont="1" applyFill="1" applyBorder="1"/>
    <xf numFmtId="49" fontId="0" fillId="4" borderId="5" xfId="0" applyNumberFormat="1" applyFont="1" applyFill="1" applyBorder="1" applyAlignment="1">
      <alignment horizontal="right"/>
    </xf>
    <xf numFmtId="2" fontId="0" fillId="4" borderId="7" xfId="0" applyNumberFormat="1" applyFont="1" applyFill="1" applyBorder="1"/>
    <xf numFmtId="0" fontId="0" fillId="4" borderId="3" xfId="0" applyFont="1" applyFill="1" applyBorder="1"/>
    <xf numFmtId="49" fontId="0" fillId="4" borderId="3" xfId="0" applyNumberFormat="1" applyFont="1" applyFill="1" applyBorder="1" applyAlignment="1">
      <alignment horizontal="right"/>
    </xf>
    <xf numFmtId="2" fontId="0" fillId="4" borderId="10" xfId="0" applyNumberFormat="1" applyFont="1" applyFill="1" applyBorder="1"/>
    <xf numFmtId="2" fontId="8" fillId="6" borderId="5" xfId="0" applyNumberFormat="1" applyFont="1" applyFill="1" applyBorder="1"/>
    <xf numFmtId="0" fontId="0" fillId="7" borderId="0" xfId="0" applyFill="1"/>
    <xf numFmtId="2" fontId="0" fillId="5" borderId="3" xfId="0" applyNumberFormat="1" applyFont="1" applyFill="1" applyBorder="1"/>
    <xf numFmtId="0" fontId="0" fillId="7" borderId="12" xfId="0" applyFill="1" applyBorder="1"/>
    <xf numFmtId="0" fontId="0" fillId="7" borderId="13" xfId="0" applyFill="1" applyBorder="1"/>
    <xf numFmtId="2" fontId="0" fillId="7" borderId="14" xfId="0" applyNumberFormat="1" applyFill="1" applyBorder="1"/>
    <xf numFmtId="0" fontId="0" fillId="7" borderId="14" xfId="0" applyFill="1" applyBorder="1"/>
    <xf numFmtId="2" fontId="0" fillId="6" borderId="8" xfId="0" applyNumberFormat="1" applyFont="1" applyFill="1" applyBorder="1"/>
    <xf numFmtId="0" fontId="6" fillId="2" borderId="3" xfId="0" applyFont="1" applyFill="1" applyBorder="1" applyAlignment="1">
      <alignment horizontal="center"/>
    </xf>
    <xf numFmtId="0" fontId="6" fillId="2" borderId="10" xfId="0" applyFont="1" applyFill="1" applyBorder="1" applyAlignment="1">
      <alignment wrapText="1"/>
    </xf>
    <xf numFmtId="2" fontId="0" fillId="7" borderId="12" xfId="0" applyNumberFormat="1" applyFill="1" applyBorder="1"/>
    <xf numFmtId="2" fontId="0" fillId="7" borderId="13" xfId="0" applyNumberFormat="1" applyFill="1" applyBorder="1"/>
    <xf numFmtId="0" fontId="0" fillId="0" borderId="4" xfId="0" applyBorder="1"/>
    <xf numFmtId="0" fontId="0" fillId="0" borderId="9" xfId="0" applyBorder="1"/>
    <xf numFmtId="2" fontId="0" fillId="0" borderId="3" xfId="0" applyNumberFormat="1" applyBorder="1"/>
    <xf numFmtId="0" fontId="0" fillId="0" borderId="6" xfId="0" applyBorder="1"/>
    <xf numFmtId="2" fontId="0" fillId="0" borderId="5" xfId="0" applyNumberFormat="1" applyBorder="1"/>
    <xf numFmtId="49" fontId="0" fillId="0" borderId="7" xfId="0" applyNumberFormat="1" applyBorder="1" applyAlignment="1">
      <alignment horizontal="right"/>
    </xf>
    <xf numFmtId="49" fontId="0" fillId="0" borderId="8" xfId="0" applyNumberFormat="1" applyBorder="1" applyAlignment="1">
      <alignment horizontal="right"/>
    </xf>
    <xf numFmtId="49" fontId="0" fillId="0" borderId="10" xfId="0" applyNumberFormat="1" applyBorder="1" applyAlignment="1">
      <alignment horizontal="right"/>
    </xf>
    <xf numFmtId="0" fontId="0" fillId="2" borderId="9" xfId="0" applyFill="1" applyBorder="1"/>
    <xf numFmtId="0" fontId="0" fillId="2" borderId="3" xfId="0" applyFill="1" applyBorder="1"/>
    <xf numFmtId="0" fontId="0" fillId="2" borderId="10" xfId="0" applyFill="1" applyBorder="1"/>
    <xf numFmtId="2" fontId="0" fillId="0" borderId="0" xfId="0" applyNumberFormat="1" applyFill="1" applyBorder="1"/>
    <xf numFmtId="49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0" fillId="0" borderId="0" xfId="0" applyNumberFormat="1" applyBorder="1"/>
    <xf numFmtId="164" fontId="0" fillId="0" borderId="8" xfId="0" applyNumberFormat="1" applyBorder="1"/>
    <xf numFmtId="164" fontId="0" fillId="0" borderId="3" xfId="0" applyNumberFormat="1" applyBorder="1"/>
    <xf numFmtId="164" fontId="0" fillId="0" borderId="10" xfId="0" applyNumberFormat="1" applyBorder="1"/>
    <xf numFmtId="0" fontId="6" fillId="2" borderId="9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 wrapText="1"/>
    </xf>
    <xf numFmtId="0" fontId="6" fillId="2" borderId="10" xfId="0" applyFont="1" applyFill="1" applyBorder="1" applyAlignment="1">
      <alignment horizontal="center" vertical="top" wrapText="1"/>
    </xf>
    <xf numFmtId="0" fontId="9" fillId="0" borderId="4" xfId="0" applyFont="1" applyFill="1" applyBorder="1" applyAlignment="1">
      <alignment horizontal="left" vertical="top"/>
    </xf>
    <xf numFmtId="0" fontId="9" fillId="0" borderId="4" xfId="0" quotePrefix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9" fillId="0" borderId="0" xfId="0" quotePrefix="1" applyFont="1" applyFill="1" applyBorder="1" applyAlignment="1">
      <alignment horizontal="left" vertical="top"/>
    </xf>
    <xf numFmtId="0" fontId="0" fillId="0" borderId="0" xfId="0" applyFill="1"/>
    <xf numFmtId="0" fontId="6" fillId="2" borderId="9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0" fillId="8" borderId="4" xfId="0" applyFill="1" applyBorder="1"/>
    <xf numFmtId="0" fontId="0" fillId="8" borderId="0" xfId="0" applyFill="1" applyBorder="1"/>
    <xf numFmtId="164" fontId="0" fillId="8" borderId="0" xfId="0" applyNumberFormat="1" applyFill="1" applyBorder="1"/>
    <xf numFmtId="0" fontId="0" fillId="8" borderId="9" xfId="0" applyFill="1" applyBorder="1"/>
    <xf numFmtId="0" fontId="0" fillId="8" borderId="3" xfId="0" applyFill="1" applyBorder="1"/>
    <xf numFmtId="164" fontId="0" fillId="8" borderId="3" xfId="0" applyNumberFormat="1" applyFill="1" applyBorder="1"/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7" fillId="0" borderId="8" xfId="0" applyFont="1" applyBorder="1"/>
    <xf numFmtId="0" fontId="7" fillId="0" borderId="10" xfId="0" applyFont="1" applyBorder="1"/>
    <xf numFmtId="1" fontId="7" fillId="0" borderId="4" xfId="0" applyNumberFormat="1" applyFont="1" applyFill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5" xfId="0" applyFont="1" applyFill="1" applyBorder="1" applyAlignment="1">
      <alignment horizontal="center" wrapText="1"/>
    </xf>
    <xf numFmtId="0" fontId="7" fillId="0" borderId="4" xfId="0" applyFont="1" applyBorder="1"/>
    <xf numFmtId="0" fontId="7" fillId="0" borderId="8" xfId="0" applyFont="1" applyBorder="1" applyAlignment="1">
      <alignment horizontal="right"/>
    </xf>
    <xf numFmtId="164" fontId="7" fillId="0" borderId="8" xfId="0" applyNumberFormat="1" applyFont="1" applyBorder="1" applyAlignment="1">
      <alignment horizontal="right"/>
    </xf>
    <xf numFmtId="0" fontId="7" fillId="0" borderId="9" xfId="0" applyFont="1" applyBorder="1"/>
    <xf numFmtId="0" fontId="10" fillId="2" borderId="11" xfId="0" applyFont="1" applyFill="1" applyBorder="1" applyAlignment="1">
      <alignment horizontal="center" wrapText="1"/>
    </xf>
    <xf numFmtId="0" fontId="6" fillId="2" borderId="11" xfId="0" applyFont="1" applyFill="1" applyBorder="1" applyAlignment="1">
      <alignment horizontal="center"/>
    </xf>
    <xf numFmtId="9" fontId="0" fillId="0" borderId="0" xfId="1" applyFon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1" applyNumberFormat="1" applyFont="1" applyAlignment="1">
      <alignment horizontal="right"/>
    </xf>
    <xf numFmtId="9" fontId="0" fillId="0" borderId="0" xfId="1" applyNumberFormat="1" applyFont="1" applyBorder="1" applyAlignment="1">
      <alignment horizontal="right"/>
    </xf>
    <xf numFmtId="9" fontId="0" fillId="0" borderId="0" xfId="1" applyFont="1" applyBorder="1" applyAlignment="1">
      <alignment horizontal="right"/>
    </xf>
    <xf numFmtId="9" fontId="0" fillId="0" borderId="3" xfId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/>
    </xf>
    <xf numFmtId="49" fontId="7" fillId="0" borderId="0" xfId="0" applyNumberFormat="1" applyFont="1" applyBorder="1" applyAlignment="1">
      <alignment horizontal="right"/>
    </xf>
    <xf numFmtId="9" fontId="7" fillId="0" borderId="0" xfId="1" applyFont="1" applyBorder="1" applyAlignment="1">
      <alignment horizontal="right"/>
    </xf>
    <xf numFmtId="9" fontId="0" fillId="0" borderId="5" xfId="0" applyNumberFormat="1" applyFont="1" applyBorder="1" applyAlignment="1">
      <alignment horizontal="right"/>
    </xf>
    <xf numFmtId="49" fontId="11" fillId="0" borderId="7" xfId="0" applyNumberFormat="1" applyFont="1" applyBorder="1" applyAlignment="1">
      <alignment horizontal="right"/>
    </xf>
    <xf numFmtId="0" fontId="11" fillId="0" borderId="8" xfId="0" applyFont="1" applyBorder="1" applyAlignment="1">
      <alignment horizontal="right"/>
    </xf>
    <xf numFmtId="49" fontId="0" fillId="9" borderId="0" xfId="0" applyNumberFormat="1" applyFont="1" applyFill="1" applyBorder="1" applyAlignment="1">
      <alignment horizontal="right"/>
    </xf>
    <xf numFmtId="9" fontId="0" fillId="9" borderId="0" xfId="1" applyFont="1" applyFill="1" applyBorder="1" applyAlignment="1">
      <alignment horizontal="right"/>
    </xf>
    <xf numFmtId="0" fontId="11" fillId="9" borderId="8" xfId="0" applyFont="1" applyFill="1" applyBorder="1" applyAlignment="1">
      <alignment horizontal="right"/>
    </xf>
    <xf numFmtId="0" fontId="12" fillId="0" borderId="8" xfId="0" applyFont="1" applyBorder="1" applyAlignment="1">
      <alignment horizontal="right"/>
    </xf>
    <xf numFmtId="9" fontId="0" fillId="0" borderId="0" xfId="0" applyNumberFormat="1" applyFont="1" applyBorder="1" applyAlignment="1">
      <alignment horizontal="right"/>
    </xf>
    <xf numFmtId="49" fontId="0" fillId="0" borderId="3" xfId="0" applyNumberFormat="1" applyFont="1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0" fillId="9" borderId="0" xfId="0" applyFont="1" applyFill="1" applyBorder="1"/>
    <xf numFmtId="0" fontId="0" fillId="0" borderId="3" xfId="0" applyFont="1" applyBorder="1"/>
    <xf numFmtId="0" fontId="0" fillId="0" borderId="6" xfId="0" applyFont="1" applyBorder="1"/>
    <xf numFmtId="0" fontId="0" fillId="0" borderId="4" xfId="0" applyFont="1" applyBorder="1"/>
    <xf numFmtId="0" fontId="0" fillId="9" borderId="4" xfId="0" applyFont="1" applyFill="1" applyBorder="1"/>
    <xf numFmtId="0" fontId="0" fillId="0" borderId="9" xfId="0" applyFont="1" applyBorder="1"/>
    <xf numFmtId="0" fontId="7" fillId="7" borderId="0" xfId="0" applyFont="1" applyFill="1" applyBorder="1"/>
    <xf numFmtId="49" fontId="7" fillId="7" borderId="0" xfId="0" applyNumberFormat="1" applyFont="1" applyFill="1" applyBorder="1" applyAlignment="1">
      <alignment horizontal="right"/>
    </xf>
    <xf numFmtId="9" fontId="7" fillId="7" borderId="0" xfId="1" applyFont="1" applyFill="1" applyBorder="1" applyAlignment="1">
      <alignment horizontal="right"/>
    </xf>
    <xf numFmtId="0" fontId="7" fillId="7" borderId="0" xfId="0" applyFont="1" applyFill="1" applyBorder="1" applyAlignment="1">
      <alignment horizontal="right"/>
    </xf>
    <xf numFmtId="49" fontId="0" fillId="7" borderId="0" xfId="0" applyNumberFormat="1" applyFill="1"/>
    <xf numFmtId="6" fontId="0" fillId="0" borderId="0" xfId="0" applyNumberFormat="1" applyBorder="1"/>
    <xf numFmtId="16" fontId="0" fillId="0" borderId="0" xfId="0" applyNumberFormat="1" applyBorder="1"/>
    <xf numFmtId="0" fontId="0" fillId="0" borderId="8" xfId="0" applyBorder="1"/>
    <xf numFmtId="6" fontId="0" fillId="0" borderId="3" xfId="0" applyNumberFormat="1" applyBorder="1"/>
    <xf numFmtId="16" fontId="0" fillId="0" borderId="3" xfId="0" applyNumberFormat="1" applyBorder="1"/>
    <xf numFmtId="0" fontId="0" fillId="0" borderId="10" xfId="0" applyBorder="1"/>
    <xf numFmtId="0" fontId="0" fillId="5" borderId="4" xfId="0" applyFill="1" applyBorder="1"/>
    <xf numFmtId="0" fontId="13" fillId="0" borderId="0" xfId="0" applyFont="1"/>
    <xf numFmtId="0" fontId="14" fillId="0" borderId="0" xfId="0" applyFont="1"/>
    <xf numFmtId="2" fontId="14" fillId="0" borderId="0" xfId="0" applyNumberFormat="1" applyFont="1"/>
    <xf numFmtId="0" fontId="0" fillId="0" borderId="0" xfId="0" applyAlignment="1"/>
    <xf numFmtId="0" fontId="5" fillId="0" borderId="0" xfId="0" applyFont="1" applyAlignment="1">
      <alignment horizontal="center"/>
    </xf>
    <xf numFmtId="0" fontId="17" fillId="0" borderId="4" xfId="0" applyFont="1" applyBorder="1"/>
    <xf numFmtId="0" fontId="17" fillId="0" borderId="0" xfId="0" applyFont="1" applyBorder="1"/>
    <xf numFmtId="2" fontId="17" fillId="0" borderId="0" xfId="0" applyNumberFormat="1" applyFont="1" applyBorder="1"/>
    <xf numFmtId="0" fontId="17" fillId="0" borderId="8" xfId="0" applyFont="1" applyBorder="1"/>
    <xf numFmtId="0" fontId="17" fillId="0" borderId="9" xfId="0" applyFont="1" applyBorder="1"/>
    <xf numFmtId="0" fontId="17" fillId="0" borderId="3" xfId="0" applyFont="1" applyBorder="1"/>
    <xf numFmtId="2" fontId="17" fillId="0" borderId="3" xfId="0" applyNumberFormat="1" applyFont="1" applyBorder="1"/>
    <xf numFmtId="0" fontId="17" fillId="0" borderId="10" xfId="0" applyFont="1" applyBorder="1"/>
    <xf numFmtId="0" fontId="16" fillId="2" borderId="9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 wrapText="1"/>
    </xf>
    <xf numFmtId="0" fontId="16" fillId="2" borderId="10" xfId="0" applyFont="1" applyFill="1" applyBorder="1" applyAlignment="1">
      <alignment horizontal="center"/>
    </xf>
    <xf numFmtId="0" fontId="17" fillId="4" borderId="4" xfId="0" applyFont="1" applyFill="1" applyBorder="1"/>
    <xf numFmtId="0" fontId="17" fillId="4" borderId="0" xfId="0" applyFont="1" applyFill="1" applyBorder="1"/>
    <xf numFmtId="2" fontId="17" fillId="4" borderId="0" xfId="0" applyNumberFormat="1" applyFont="1" applyFill="1" applyBorder="1"/>
    <xf numFmtId="0" fontId="17" fillId="4" borderId="8" xfId="0" applyFont="1" applyFill="1" applyBorder="1"/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2" borderId="4" xfId="0" applyFill="1" applyBorder="1"/>
    <xf numFmtId="0" fontId="0" fillId="2" borderId="8" xfId="0" applyFill="1" applyBorder="1"/>
    <xf numFmtId="0" fontId="0" fillId="2" borderId="0" xfId="0" applyFill="1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16" xfId="0" applyNumberFormat="1" applyBorder="1"/>
    <xf numFmtId="2" fontId="4" fillId="0" borderId="0" xfId="0" applyNumberFormat="1" applyFont="1" applyFill="1" applyBorder="1"/>
    <xf numFmtId="0" fontId="2" fillId="2" borderId="0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18" fillId="7" borderId="0" xfId="0" applyFont="1" applyFill="1"/>
    <xf numFmtId="2" fontId="0" fillId="0" borderId="8" xfId="0" applyNumberFormat="1" applyBorder="1"/>
    <xf numFmtId="0" fontId="3" fillId="2" borderId="15" xfId="0" applyFont="1" applyFill="1" applyBorder="1"/>
    <xf numFmtId="2" fontId="4" fillId="0" borderId="0" xfId="0" applyNumberFormat="1" applyFont="1" applyBorder="1"/>
    <xf numFmtId="2" fontId="4" fillId="0" borderId="8" xfId="0" applyNumberFormat="1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15" xfId="0" applyFont="1" applyBorder="1"/>
    <xf numFmtId="0" fontId="3" fillId="3" borderId="15" xfId="0" applyFont="1" applyFill="1" applyBorder="1"/>
    <xf numFmtId="2" fontId="4" fillId="0" borderId="15" xfId="0" applyNumberFormat="1" applyFont="1" applyBorder="1"/>
    <xf numFmtId="0" fontId="0" fillId="0" borderId="3" xfId="0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0" fillId="0" borderId="18" xfId="0" applyFill="1" applyBorder="1"/>
    <xf numFmtId="164" fontId="0" fillId="0" borderId="19" xfId="0" applyNumberFormat="1" applyBorder="1"/>
    <xf numFmtId="164" fontId="0" fillId="0" borderId="4" xfId="0" applyNumberFormat="1" applyBorder="1"/>
    <xf numFmtId="164" fontId="0" fillId="0" borderId="17" xfId="0" applyNumberFormat="1" applyBorder="1"/>
    <xf numFmtId="164" fontId="0" fillId="0" borderId="9" xfId="0" applyNumberFormat="1" applyBorder="1"/>
    <xf numFmtId="2" fontId="0" fillId="7" borderId="0" xfId="0" applyNumberFormat="1" applyFill="1"/>
    <xf numFmtId="2" fontId="0" fillId="0" borderId="10" xfId="0" applyNumberFormat="1" applyBorder="1"/>
    <xf numFmtId="0" fontId="0" fillId="6" borderId="9" xfId="0" applyFill="1" applyBorder="1"/>
    <xf numFmtId="49" fontId="0" fillId="6" borderId="3" xfId="0" applyNumberFormat="1" applyFill="1" applyBorder="1" applyAlignment="1">
      <alignment horizontal="right"/>
    </xf>
    <xf numFmtId="0" fontId="0" fillId="4" borderId="9" xfId="0" applyFill="1" applyBorder="1"/>
    <xf numFmtId="49" fontId="0" fillId="4" borderId="3" xfId="0" applyNumberFormat="1" applyFill="1" applyBorder="1" applyAlignment="1">
      <alignment horizontal="right" vertical="center"/>
    </xf>
    <xf numFmtId="0" fontId="0" fillId="4" borderId="6" xfId="0" applyFill="1" applyBorder="1"/>
    <xf numFmtId="49" fontId="0" fillId="4" borderId="5" xfId="0" applyNumberFormat="1" applyFill="1" applyBorder="1" applyAlignment="1">
      <alignment horizontal="right" vertical="center"/>
    </xf>
    <xf numFmtId="2" fontId="0" fillId="6" borderId="3" xfId="0" applyNumberFormat="1" applyFill="1" applyBorder="1"/>
    <xf numFmtId="164" fontId="0" fillId="5" borderId="0" xfId="0" applyNumberFormat="1" applyFill="1" applyBorder="1"/>
    <xf numFmtId="164" fontId="0" fillId="6" borderId="3" xfId="0" applyNumberFormat="1" applyFill="1" applyBorder="1"/>
    <xf numFmtId="164" fontId="0" fillId="0" borderId="0" xfId="0" applyNumberFormat="1" applyFill="1" applyBorder="1"/>
    <xf numFmtId="164" fontId="0" fillId="4" borderId="5" xfId="0" applyNumberFormat="1" applyFill="1" applyBorder="1"/>
    <xf numFmtId="164" fontId="0" fillId="4" borderId="3" xfId="0" applyNumberFormat="1" applyFill="1" applyBorder="1"/>
    <xf numFmtId="49" fontId="0" fillId="4" borderId="7" xfId="0" applyNumberFormat="1" applyFill="1" applyBorder="1" applyAlignment="1">
      <alignment horizontal="right"/>
    </xf>
    <xf numFmtId="49" fontId="0" fillId="4" borderId="10" xfId="0" applyNumberFormat="1" applyFill="1" applyBorder="1" applyAlignment="1">
      <alignment horizontal="right"/>
    </xf>
    <xf numFmtId="2" fontId="0" fillId="0" borderId="5" xfId="0" applyNumberFormat="1" applyFill="1" applyBorder="1"/>
    <xf numFmtId="164" fontId="0" fillId="0" borderId="5" xfId="0" applyNumberFormat="1" applyFill="1" applyBorder="1"/>
    <xf numFmtId="49" fontId="0" fillId="0" borderId="7" xfId="0" applyNumberFormat="1" applyFill="1" applyBorder="1" applyAlignment="1">
      <alignment horizontal="right"/>
    </xf>
    <xf numFmtId="49" fontId="0" fillId="0" borderId="8" xfId="0" applyNumberFormat="1" applyFill="1" applyBorder="1" applyAlignment="1">
      <alignment horizontal="right"/>
    </xf>
    <xf numFmtId="2" fontId="0" fillId="0" borderId="3" xfId="0" applyNumberFormat="1" applyFill="1" applyBorder="1"/>
    <xf numFmtId="164" fontId="0" fillId="0" borderId="3" xfId="0" applyNumberFormat="1" applyFill="1" applyBorder="1"/>
    <xf numFmtId="0" fontId="0" fillId="5" borderId="6" xfId="0" applyFill="1" applyBorder="1"/>
    <xf numFmtId="49" fontId="0" fillId="5" borderId="5" xfId="0" applyNumberFormat="1" applyFill="1" applyBorder="1" applyAlignment="1">
      <alignment horizontal="right"/>
    </xf>
    <xf numFmtId="2" fontId="0" fillId="5" borderId="5" xfId="0" applyNumberFormat="1" applyFill="1" applyBorder="1"/>
    <xf numFmtId="164" fontId="0" fillId="5" borderId="5" xfId="0" applyNumberFormat="1" applyFill="1" applyBorder="1"/>
    <xf numFmtId="49" fontId="0" fillId="5" borderId="7" xfId="0" applyNumberFormat="1" applyFill="1" applyBorder="1" applyAlignment="1">
      <alignment horizontal="right"/>
    </xf>
    <xf numFmtId="49" fontId="0" fillId="5" borderId="8" xfId="0" applyNumberFormat="1" applyFill="1" applyBorder="1" applyAlignment="1">
      <alignment horizontal="right"/>
    </xf>
    <xf numFmtId="49" fontId="0" fillId="6" borderId="10" xfId="0" applyNumberFormat="1" applyFill="1" applyBorder="1" applyAlignment="1">
      <alignment horizontal="right"/>
    </xf>
    <xf numFmtId="164" fontId="0" fillId="0" borderId="5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0" fontId="0" fillId="2" borderId="10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5" fillId="3" borderId="6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8" fillId="7" borderId="0" xfId="0" applyFont="1" applyFill="1" applyAlignment="1">
      <alignment horizontal="left" vertical="top" wrapText="1"/>
    </xf>
    <xf numFmtId="0" fontId="5" fillId="3" borderId="6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9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right"/>
    </xf>
    <xf numFmtId="0" fontId="0" fillId="0" borderId="4" xfId="0" applyFill="1" applyBorder="1"/>
    <xf numFmtId="0" fontId="0" fillId="0" borderId="8" xfId="0" applyFill="1" applyBorder="1"/>
    <xf numFmtId="0" fontId="2" fillId="0" borderId="4" xfId="0" applyFont="1" applyFill="1" applyBorder="1"/>
    <xf numFmtId="0" fontId="2" fillId="0" borderId="8" xfId="0" applyFon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4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FFDDDC"/>
      <color rgb="FFFF7E79"/>
      <color rgb="FFFDFFE4"/>
      <color rgb="FFFFB3A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topLeftCell="D1" workbookViewId="0">
      <selection activeCell="Q2" sqref="Q2:Q14"/>
    </sheetView>
  </sheetViews>
  <sheetFormatPr baseColWidth="10" defaultRowHeight="16" x14ac:dyDescent="0.2"/>
  <cols>
    <col min="1" max="1" width="23.1640625" customWidth="1"/>
    <col min="2" max="10" width="10.83203125" customWidth="1"/>
    <col min="28" max="28" width="18.6640625" customWidth="1"/>
  </cols>
  <sheetData>
    <row r="1" spans="1:42" x14ac:dyDescent="0.2">
      <c r="A1" s="1" t="s">
        <v>89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3" t="s">
        <v>14</v>
      </c>
      <c r="Q1" s="3"/>
      <c r="R1" s="4" t="s">
        <v>15</v>
      </c>
      <c r="S1" s="5" t="s">
        <v>16</v>
      </c>
      <c r="T1" s="5"/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</row>
    <row r="2" spans="1:42" x14ac:dyDescent="0.2">
      <c r="A2" s="6" t="s">
        <v>23</v>
      </c>
      <c r="B2" s="7">
        <v>94.62</v>
      </c>
      <c r="C2" s="7">
        <v>108.86</v>
      </c>
      <c r="D2" s="7">
        <v>121.1</v>
      </c>
      <c r="E2" s="7">
        <v>123.98</v>
      </c>
      <c r="F2" s="7">
        <v>121.68</v>
      </c>
      <c r="G2" s="7">
        <v>150.1</v>
      </c>
      <c r="H2" s="7">
        <v>114.94</v>
      </c>
      <c r="I2" s="7">
        <v>110.54</v>
      </c>
      <c r="J2" s="7">
        <v>110.94</v>
      </c>
      <c r="K2" s="7">
        <v>117.18</v>
      </c>
      <c r="L2" s="7">
        <v>139.91999999999999</v>
      </c>
      <c r="M2" s="7">
        <v>113.3</v>
      </c>
      <c r="N2" s="7">
        <v>105.84</v>
      </c>
      <c r="O2" s="7">
        <v>91.56</v>
      </c>
      <c r="P2" s="7">
        <v>126.2</v>
      </c>
      <c r="Q2" s="7">
        <f>AVERAGE(H2:P2)</f>
        <v>114.49111111111112</v>
      </c>
      <c r="R2" s="8">
        <f t="shared" ref="R2:R14" si="0">SUM(B2:P2)</f>
        <v>1750.76</v>
      </c>
      <c r="S2" s="7">
        <f t="shared" ref="S2:S14" si="1">AVERAGE(B2:P2)</f>
        <v>116.71733333333333</v>
      </c>
      <c r="T2" s="7"/>
      <c r="U2" s="7">
        <f t="shared" ref="U2:U13" si="2">_xlfn.STDEV.S(B2:P2)</f>
        <v>15.182450144194465</v>
      </c>
      <c r="V2" s="7">
        <f t="shared" ref="V2:V14" si="3">MEDIAN(B2:P2)</f>
        <v>114.94</v>
      </c>
      <c r="W2" s="9">
        <v>2022</v>
      </c>
      <c r="X2" s="6" t="s">
        <v>24</v>
      </c>
      <c r="Y2" s="6">
        <v>1</v>
      </c>
      <c r="Z2" s="6">
        <v>1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6"/>
      <c r="AP2" s="52"/>
    </row>
    <row r="3" spans="1:42" x14ac:dyDescent="0.2">
      <c r="A3" s="6" t="s">
        <v>25</v>
      </c>
      <c r="B3" s="7">
        <v>122.5</v>
      </c>
      <c r="C3" s="7">
        <v>164.76</v>
      </c>
      <c r="D3" s="7">
        <v>74.459999999999994</v>
      </c>
      <c r="E3" s="7">
        <v>145.58000000000001</v>
      </c>
      <c r="F3" s="7">
        <v>87.06</v>
      </c>
      <c r="G3" s="7">
        <v>118.32</v>
      </c>
      <c r="H3" s="7">
        <v>138.12</v>
      </c>
      <c r="I3" s="7">
        <v>153.86000000000001</v>
      </c>
      <c r="J3" s="7">
        <v>131.5</v>
      </c>
      <c r="K3" s="7">
        <v>95.14</v>
      </c>
      <c r="L3" s="7">
        <v>99.62</v>
      </c>
      <c r="M3" s="7">
        <v>116.58</v>
      </c>
      <c r="N3" s="7">
        <v>78.64</v>
      </c>
      <c r="O3" s="7">
        <v>77.599999999999994</v>
      </c>
      <c r="P3" s="7">
        <v>116.78</v>
      </c>
      <c r="Q3" s="7">
        <f t="shared" ref="Q3:Q14" si="4">AVERAGE(H3:P3)</f>
        <v>111.98222222222222</v>
      </c>
      <c r="R3" s="8">
        <f t="shared" si="0"/>
        <v>1720.52</v>
      </c>
      <c r="S3" s="7">
        <f t="shared" si="1"/>
        <v>114.70133333333334</v>
      </c>
      <c r="T3" s="7"/>
      <c r="U3" s="7">
        <f t="shared" si="2"/>
        <v>28.754609535234689</v>
      </c>
      <c r="V3" s="7">
        <f t="shared" si="3"/>
        <v>116.78</v>
      </c>
      <c r="W3" s="9">
        <v>2022</v>
      </c>
      <c r="X3" s="6" t="s">
        <v>26</v>
      </c>
      <c r="Y3" s="6">
        <v>1</v>
      </c>
      <c r="Z3" s="6">
        <v>2</v>
      </c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6"/>
      <c r="AP3" s="52"/>
    </row>
    <row r="4" spans="1:42" x14ac:dyDescent="0.2">
      <c r="A4" s="6" t="s">
        <v>27</v>
      </c>
      <c r="B4" s="7">
        <v>143.22</v>
      </c>
      <c r="C4" s="7">
        <v>121.72</v>
      </c>
      <c r="D4" s="7">
        <v>104.4</v>
      </c>
      <c r="E4" s="7">
        <v>84.86</v>
      </c>
      <c r="F4" s="7">
        <v>73.86</v>
      </c>
      <c r="G4" s="7">
        <v>81.540000000000006</v>
      </c>
      <c r="H4" s="7">
        <v>102.8</v>
      </c>
      <c r="I4" s="7">
        <v>147.88</v>
      </c>
      <c r="J4" s="7">
        <v>88.54</v>
      </c>
      <c r="K4" s="7">
        <v>122.8</v>
      </c>
      <c r="L4" s="7">
        <v>125.86</v>
      </c>
      <c r="M4" s="7">
        <v>121.02</v>
      </c>
      <c r="N4" s="7">
        <v>148.74</v>
      </c>
      <c r="O4" s="7">
        <v>114.68</v>
      </c>
      <c r="P4" s="7">
        <v>125</v>
      </c>
      <c r="Q4" s="7">
        <f t="shared" si="4"/>
        <v>121.92444444444443</v>
      </c>
      <c r="R4" s="8">
        <f t="shared" si="0"/>
        <v>1706.9199999999998</v>
      </c>
      <c r="S4" s="7">
        <f t="shared" si="1"/>
        <v>113.79466666666666</v>
      </c>
      <c r="T4" s="7"/>
      <c r="U4" s="7">
        <f t="shared" si="2"/>
        <v>23.958537358965675</v>
      </c>
      <c r="V4" s="7">
        <f t="shared" si="3"/>
        <v>121.02</v>
      </c>
      <c r="W4" s="9">
        <v>2022</v>
      </c>
      <c r="X4" s="6" t="s">
        <v>28</v>
      </c>
      <c r="Y4" s="6">
        <v>1</v>
      </c>
      <c r="Z4" s="6">
        <v>3</v>
      </c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6"/>
      <c r="AP4" s="52"/>
    </row>
    <row r="5" spans="1:42" x14ac:dyDescent="0.2">
      <c r="A5" s="6" t="s">
        <v>29</v>
      </c>
      <c r="B5" s="7">
        <v>126.88</v>
      </c>
      <c r="C5" s="7">
        <v>71.739999999999995</v>
      </c>
      <c r="D5" s="7">
        <v>105.4</v>
      </c>
      <c r="E5" s="7">
        <v>102.14</v>
      </c>
      <c r="F5" s="7">
        <v>134.36000000000001</v>
      </c>
      <c r="G5" s="7">
        <v>73.5</v>
      </c>
      <c r="H5" s="7">
        <v>129.80000000000001</v>
      </c>
      <c r="I5" s="7">
        <v>110.58</v>
      </c>
      <c r="J5" s="7">
        <v>125</v>
      </c>
      <c r="K5" s="7">
        <v>107.06</v>
      </c>
      <c r="L5" s="7">
        <v>111.28</v>
      </c>
      <c r="M5" s="7">
        <v>113.46</v>
      </c>
      <c r="N5" s="7">
        <v>109.02</v>
      </c>
      <c r="O5" s="7">
        <v>112.58</v>
      </c>
      <c r="P5" s="7">
        <v>120.66</v>
      </c>
      <c r="Q5" s="7">
        <f t="shared" si="4"/>
        <v>115.49333333333334</v>
      </c>
      <c r="R5" s="8">
        <f t="shared" si="0"/>
        <v>1653.46</v>
      </c>
      <c r="S5" s="7">
        <f t="shared" si="1"/>
        <v>110.23066666666666</v>
      </c>
      <c r="T5" s="7"/>
      <c r="U5" s="7">
        <f t="shared" si="2"/>
        <v>17.963147778027047</v>
      </c>
      <c r="V5" s="7">
        <f t="shared" si="3"/>
        <v>111.28</v>
      </c>
      <c r="W5" s="9">
        <v>2022</v>
      </c>
      <c r="X5" s="6" t="s">
        <v>30</v>
      </c>
      <c r="Y5" s="6">
        <v>1</v>
      </c>
      <c r="Z5" s="6">
        <v>4</v>
      </c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6"/>
      <c r="AP5" s="52"/>
    </row>
    <row r="6" spans="1:42" x14ac:dyDescent="0.2">
      <c r="A6" s="6" t="s">
        <v>31</v>
      </c>
      <c r="B6" s="7">
        <v>117.8</v>
      </c>
      <c r="C6" s="7">
        <v>112.1</v>
      </c>
      <c r="D6" s="7">
        <v>83.38</v>
      </c>
      <c r="E6" s="7">
        <v>136.16</v>
      </c>
      <c r="F6" s="7">
        <v>81.28</v>
      </c>
      <c r="G6" s="7">
        <v>89.72</v>
      </c>
      <c r="H6" s="7">
        <v>135.82</v>
      </c>
      <c r="I6" s="7">
        <v>110.14</v>
      </c>
      <c r="J6" s="7">
        <v>83.84</v>
      </c>
      <c r="K6" s="7">
        <v>96.54</v>
      </c>
      <c r="L6" s="7">
        <v>150.46</v>
      </c>
      <c r="M6" s="7">
        <v>116</v>
      </c>
      <c r="N6" s="7">
        <v>111.42</v>
      </c>
      <c r="O6" s="7">
        <v>72.78</v>
      </c>
      <c r="P6" s="7">
        <v>142.74</v>
      </c>
      <c r="Q6" s="7">
        <f t="shared" si="4"/>
        <v>113.30444444444443</v>
      </c>
      <c r="R6" s="8">
        <f t="shared" si="0"/>
        <v>1640.18</v>
      </c>
      <c r="S6" s="7">
        <f t="shared" si="1"/>
        <v>109.34533333333334</v>
      </c>
      <c r="T6" s="7"/>
      <c r="U6" s="7">
        <f t="shared" si="2"/>
        <v>24.425369091133359</v>
      </c>
      <c r="V6" s="7">
        <f t="shared" si="3"/>
        <v>111.42</v>
      </c>
      <c r="W6" s="9">
        <v>2022</v>
      </c>
      <c r="X6" s="6" t="s">
        <v>32</v>
      </c>
      <c r="Y6" s="6">
        <v>0</v>
      </c>
      <c r="Z6" s="6">
        <v>5</v>
      </c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6"/>
      <c r="AP6" s="52"/>
    </row>
    <row r="7" spans="1:42" x14ac:dyDescent="0.2">
      <c r="A7" s="6" t="s">
        <v>33</v>
      </c>
      <c r="B7" s="7">
        <v>110.92</v>
      </c>
      <c r="C7" s="7">
        <v>135.88</v>
      </c>
      <c r="D7" s="7">
        <v>97.76</v>
      </c>
      <c r="E7" s="7">
        <v>124.68</v>
      </c>
      <c r="F7" s="7">
        <v>126.8</v>
      </c>
      <c r="G7" s="7">
        <v>121.98</v>
      </c>
      <c r="H7" s="7">
        <v>142.06</v>
      </c>
      <c r="I7" s="7">
        <v>95.34</v>
      </c>
      <c r="J7" s="7">
        <v>113.9</v>
      </c>
      <c r="K7" s="7">
        <v>104.1</v>
      </c>
      <c r="L7" s="7">
        <v>99.6</v>
      </c>
      <c r="M7" s="7">
        <v>177.74</v>
      </c>
      <c r="N7" s="7">
        <v>112.58</v>
      </c>
      <c r="O7" s="7">
        <v>107.26</v>
      </c>
      <c r="P7" s="7">
        <v>101.8</v>
      </c>
      <c r="Q7" s="7">
        <f t="shared" si="4"/>
        <v>117.15333333333335</v>
      </c>
      <c r="R7" s="8">
        <f t="shared" si="0"/>
        <v>1772.3999999999996</v>
      </c>
      <c r="S7" s="7">
        <f t="shared" si="1"/>
        <v>118.15999999999998</v>
      </c>
      <c r="T7" s="7"/>
      <c r="U7" s="7">
        <f t="shared" si="2"/>
        <v>21.603518231991931</v>
      </c>
      <c r="V7" s="7">
        <f t="shared" si="3"/>
        <v>112.58</v>
      </c>
      <c r="W7" s="9">
        <v>2022</v>
      </c>
      <c r="X7" s="6" t="s">
        <v>34</v>
      </c>
      <c r="Y7" s="6">
        <v>0</v>
      </c>
      <c r="Z7" s="6">
        <v>6</v>
      </c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6"/>
      <c r="AP7" s="52"/>
    </row>
    <row r="8" spans="1:42" x14ac:dyDescent="0.2">
      <c r="A8" s="6" t="s">
        <v>35</v>
      </c>
      <c r="B8" s="7">
        <v>137.52000000000001</v>
      </c>
      <c r="C8" s="7">
        <v>137.22</v>
      </c>
      <c r="D8" s="7">
        <v>107.82</v>
      </c>
      <c r="E8" s="7">
        <v>132.66</v>
      </c>
      <c r="F8" s="7">
        <v>116.56</v>
      </c>
      <c r="G8" s="7">
        <v>81</v>
      </c>
      <c r="H8" s="7">
        <v>93.1</v>
      </c>
      <c r="I8" s="7">
        <v>98.12</v>
      </c>
      <c r="J8" s="7">
        <v>175.12</v>
      </c>
      <c r="K8" s="7">
        <v>101.48</v>
      </c>
      <c r="L8" s="7">
        <v>93.96</v>
      </c>
      <c r="M8" s="7">
        <v>137.26</v>
      </c>
      <c r="N8" s="7">
        <v>146.63999999999999</v>
      </c>
      <c r="O8" s="7">
        <v>129.86000000000001</v>
      </c>
      <c r="P8" s="7">
        <v>59</v>
      </c>
      <c r="Q8" s="7">
        <f t="shared" si="4"/>
        <v>114.94888888888889</v>
      </c>
      <c r="R8" s="8">
        <f t="shared" si="0"/>
        <v>1747.3200000000002</v>
      </c>
      <c r="S8" s="7">
        <f t="shared" si="1"/>
        <v>116.48800000000001</v>
      </c>
      <c r="T8" s="7"/>
      <c r="U8" s="7">
        <f t="shared" si="2"/>
        <v>29.697734208906454</v>
      </c>
      <c r="V8" s="7">
        <f t="shared" si="3"/>
        <v>116.56</v>
      </c>
      <c r="W8" s="9">
        <v>2022</v>
      </c>
      <c r="X8" s="6" t="s">
        <v>36</v>
      </c>
      <c r="Y8" s="6">
        <v>0</v>
      </c>
      <c r="Z8" s="6">
        <v>7</v>
      </c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6"/>
      <c r="AP8" s="52"/>
    </row>
    <row r="9" spans="1:42" x14ac:dyDescent="0.2">
      <c r="A9" s="6" t="s">
        <v>37</v>
      </c>
      <c r="B9" s="7">
        <v>77.8</v>
      </c>
      <c r="C9" s="7">
        <v>106.86</v>
      </c>
      <c r="D9" s="7">
        <v>113.94</v>
      </c>
      <c r="E9" s="7">
        <v>100.94</v>
      </c>
      <c r="F9" s="7">
        <v>149.97999999999999</v>
      </c>
      <c r="G9" s="7">
        <v>105.04</v>
      </c>
      <c r="H9" s="7">
        <v>96.06</v>
      </c>
      <c r="I9" s="7">
        <v>159.1</v>
      </c>
      <c r="J9" s="7">
        <v>102.14</v>
      </c>
      <c r="K9" s="7">
        <v>97.44</v>
      </c>
      <c r="L9" s="7">
        <v>129.1</v>
      </c>
      <c r="M9" s="7">
        <v>105.1</v>
      </c>
      <c r="N9" s="7">
        <v>107.28</v>
      </c>
      <c r="O9" s="7">
        <v>153.4</v>
      </c>
      <c r="P9" s="7">
        <v>97.18</v>
      </c>
      <c r="Q9" s="7">
        <f t="shared" si="4"/>
        <v>116.3111111111111</v>
      </c>
      <c r="R9" s="8">
        <f t="shared" si="0"/>
        <v>1701.36</v>
      </c>
      <c r="S9" s="7">
        <f t="shared" si="1"/>
        <v>113.42399999999999</v>
      </c>
      <c r="T9" s="7"/>
      <c r="U9" s="7">
        <f t="shared" si="2"/>
        <v>23.694860443323442</v>
      </c>
      <c r="V9" s="7">
        <f t="shared" si="3"/>
        <v>105.1</v>
      </c>
      <c r="W9" s="9">
        <v>2022</v>
      </c>
      <c r="X9" s="6" t="s">
        <v>38</v>
      </c>
      <c r="Y9" s="6">
        <v>0</v>
      </c>
      <c r="Z9" s="6">
        <v>8</v>
      </c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6"/>
      <c r="AP9" s="52"/>
    </row>
    <row r="10" spans="1:42" x14ac:dyDescent="0.2">
      <c r="A10" s="6" t="s">
        <v>39</v>
      </c>
      <c r="B10" s="7">
        <v>102.48</v>
      </c>
      <c r="C10" s="7">
        <v>108.38</v>
      </c>
      <c r="D10" s="7">
        <v>113.3</v>
      </c>
      <c r="E10" s="7">
        <v>169.02</v>
      </c>
      <c r="F10" s="7">
        <v>129.46</v>
      </c>
      <c r="G10" s="7">
        <v>114.86</v>
      </c>
      <c r="H10" s="7">
        <v>87.12</v>
      </c>
      <c r="I10" s="7">
        <v>74.62</v>
      </c>
      <c r="J10" s="7">
        <v>104.4</v>
      </c>
      <c r="K10" s="7">
        <v>101.2</v>
      </c>
      <c r="L10" s="7">
        <v>109.7</v>
      </c>
      <c r="M10" s="7">
        <v>112.76</v>
      </c>
      <c r="N10" s="7">
        <v>73.84</v>
      </c>
      <c r="O10" s="7">
        <v>121</v>
      </c>
      <c r="P10" s="7">
        <v>99.6</v>
      </c>
      <c r="Q10" s="7">
        <f t="shared" si="4"/>
        <v>98.248888888888885</v>
      </c>
      <c r="R10" s="8">
        <f t="shared" si="0"/>
        <v>1621.74</v>
      </c>
      <c r="S10" s="7">
        <f t="shared" si="1"/>
        <v>108.116</v>
      </c>
      <c r="T10" s="7"/>
      <c r="U10" s="7">
        <f t="shared" si="2"/>
        <v>22.883160620858316</v>
      </c>
      <c r="V10" s="7">
        <f t="shared" si="3"/>
        <v>108.38</v>
      </c>
      <c r="W10" s="9">
        <v>2022</v>
      </c>
      <c r="X10" s="6" t="s">
        <v>40</v>
      </c>
      <c r="Y10" s="6">
        <v>0</v>
      </c>
      <c r="Z10" s="6">
        <v>9</v>
      </c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6"/>
      <c r="AP10" s="52"/>
    </row>
    <row r="11" spans="1:42" x14ac:dyDescent="0.2">
      <c r="A11" s="6" t="s">
        <v>41</v>
      </c>
      <c r="B11" s="7">
        <v>117.9</v>
      </c>
      <c r="C11" s="7">
        <v>101.18</v>
      </c>
      <c r="D11" s="7">
        <v>108.56</v>
      </c>
      <c r="E11" s="7">
        <v>84.26</v>
      </c>
      <c r="F11" s="7">
        <v>105.64</v>
      </c>
      <c r="G11" s="7">
        <v>121.12</v>
      </c>
      <c r="H11" s="7">
        <v>99.02</v>
      </c>
      <c r="I11" s="7">
        <v>127.18</v>
      </c>
      <c r="J11" s="7">
        <v>76.400000000000006</v>
      </c>
      <c r="K11" s="7">
        <v>84.62</v>
      </c>
      <c r="L11" s="7">
        <v>81.66</v>
      </c>
      <c r="M11" s="7">
        <v>100.84</v>
      </c>
      <c r="N11" s="7">
        <v>114.04</v>
      </c>
      <c r="O11" s="7">
        <v>118.22</v>
      </c>
      <c r="P11" s="7">
        <v>86.52</v>
      </c>
      <c r="Q11" s="7">
        <f t="shared" si="4"/>
        <v>98.722222222222229</v>
      </c>
      <c r="R11" s="8">
        <f t="shared" si="0"/>
        <v>1527.1599999999999</v>
      </c>
      <c r="S11" s="7">
        <f t="shared" si="1"/>
        <v>101.81066666666666</v>
      </c>
      <c r="T11" s="7"/>
      <c r="U11" s="7">
        <f t="shared" si="2"/>
        <v>16.152374202604268</v>
      </c>
      <c r="V11" s="7">
        <f t="shared" si="3"/>
        <v>101.18</v>
      </c>
      <c r="W11" s="9">
        <v>2022</v>
      </c>
      <c r="X11" s="6" t="s">
        <v>42</v>
      </c>
      <c r="Y11" s="6">
        <v>0</v>
      </c>
      <c r="Z11" s="6">
        <v>10</v>
      </c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6"/>
      <c r="AP11" s="52"/>
    </row>
    <row r="12" spans="1:42" x14ac:dyDescent="0.2">
      <c r="A12" s="6" t="s">
        <v>43</v>
      </c>
      <c r="B12" s="7">
        <v>114.16</v>
      </c>
      <c r="C12" s="7">
        <v>132.86000000000001</v>
      </c>
      <c r="D12" s="7">
        <v>121.04</v>
      </c>
      <c r="E12" s="7">
        <v>130.1</v>
      </c>
      <c r="F12" s="7">
        <v>108.22</v>
      </c>
      <c r="G12" s="7">
        <v>81.72</v>
      </c>
      <c r="H12" s="7">
        <v>85.32</v>
      </c>
      <c r="I12" s="7">
        <v>79.64</v>
      </c>
      <c r="J12" s="7">
        <v>82</v>
      </c>
      <c r="K12" s="7">
        <v>100.14</v>
      </c>
      <c r="L12" s="7">
        <v>126.9</v>
      </c>
      <c r="M12" s="7">
        <v>112.76</v>
      </c>
      <c r="N12" s="7">
        <v>101.4</v>
      </c>
      <c r="O12" s="7">
        <v>82.38</v>
      </c>
      <c r="P12" s="7">
        <v>113.82</v>
      </c>
      <c r="Q12" s="7">
        <f t="shared" si="4"/>
        <v>98.262222222222206</v>
      </c>
      <c r="R12" s="8">
        <f t="shared" si="0"/>
        <v>1572.4600000000003</v>
      </c>
      <c r="S12" s="7">
        <f t="shared" si="1"/>
        <v>104.83066666666669</v>
      </c>
      <c r="T12" s="7"/>
      <c r="U12" s="7">
        <f t="shared" si="2"/>
        <v>18.944598727668463</v>
      </c>
      <c r="V12" s="7">
        <f t="shared" si="3"/>
        <v>108.22</v>
      </c>
      <c r="W12" s="9">
        <v>2022</v>
      </c>
      <c r="X12" s="6" t="s">
        <v>44</v>
      </c>
      <c r="Y12" s="6">
        <v>0</v>
      </c>
      <c r="Z12" s="6">
        <v>11</v>
      </c>
      <c r="AB12" s="109"/>
      <c r="AC12" s="109"/>
      <c r="AD12" s="109"/>
      <c r="AE12" s="109"/>
      <c r="AF12" s="109"/>
      <c r="AG12" s="109"/>
      <c r="AH12" s="52"/>
      <c r="AI12" s="52"/>
      <c r="AJ12" s="52"/>
      <c r="AK12" s="52"/>
      <c r="AL12" s="52"/>
      <c r="AM12" s="52"/>
      <c r="AN12" s="52"/>
      <c r="AO12" s="6"/>
      <c r="AP12" s="52"/>
    </row>
    <row r="13" spans="1:42" x14ac:dyDescent="0.2">
      <c r="A13" s="6" t="s">
        <v>45</v>
      </c>
      <c r="B13" s="7">
        <v>80.680000000000007</v>
      </c>
      <c r="C13" s="7">
        <v>65.099999999999994</v>
      </c>
      <c r="D13" s="7">
        <v>89.74</v>
      </c>
      <c r="E13" s="7">
        <v>64.599999999999994</v>
      </c>
      <c r="F13" s="7">
        <v>102.14</v>
      </c>
      <c r="G13" s="7">
        <v>107.12</v>
      </c>
      <c r="H13" s="7">
        <v>96.44</v>
      </c>
      <c r="I13" s="7">
        <v>164.38</v>
      </c>
      <c r="J13" s="7">
        <v>104.88</v>
      </c>
      <c r="K13" s="7">
        <v>163.19999999999999</v>
      </c>
      <c r="L13" s="7">
        <v>91.84</v>
      </c>
      <c r="M13" s="7">
        <v>97.96</v>
      </c>
      <c r="N13" s="7">
        <v>120</v>
      </c>
      <c r="O13" s="7">
        <v>68.8</v>
      </c>
      <c r="P13" s="7">
        <v>116.6</v>
      </c>
      <c r="Q13" s="7">
        <f t="shared" si="4"/>
        <v>113.78888888888888</v>
      </c>
      <c r="R13" s="8">
        <f t="shared" si="0"/>
        <v>1533.4799999999998</v>
      </c>
      <c r="S13" s="7">
        <f t="shared" si="1"/>
        <v>102.23199999999999</v>
      </c>
      <c r="T13" s="7"/>
      <c r="U13" s="7">
        <f t="shared" si="2"/>
        <v>30.267269261884724</v>
      </c>
      <c r="V13" s="7">
        <f t="shared" si="3"/>
        <v>97.96</v>
      </c>
      <c r="W13" s="9">
        <v>2022</v>
      </c>
      <c r="X13" s="6" t="s">
        <v>46</v>
      </c>
      <c r="Y13" s="6">
        <v>0</v>
      </c>
      <c r="Z13" s="6">
        <v>12</v>
      </c>
      <c r="AB13" s="109"/>
      <c r="AC13" s="109"/>
      <c r="AD13" s="109"/>
      <c r="AE13" s="109"/>
      <c r="AF13" s="109"/>
      <c r="AG13" s="109"/>
      <c r="AH13" s="52"/>
      <c r="AI13" s="52"/>
      <c r="AJ13" s="52"/>
      <c r="AK13" s="52"/>
      <c r="AL13" s="52"/>
      <c r="AM13" s="52"/>
      <c r="AN13" s="52"/>
      <c r="AO13" s="6"/>
      <c r="AP13" s="52"/>
    </row>
    <row r="14" spans="1:42" x14ac:dyDescent="0.2">
      <c r="A14" s="10" t="s">
        <v>241</v>
      </c>
      <c r="B14" s="10">
        <v>112.21</v>
      </c>
      <c r="C14" s="10">
        <v>113.89</v>
      </c>
      <c r="D14" s="10">
        <v>103.41</v>
      </c>
      <c r="E14" s="10">
        <v>116.58</v>
      </c>
      <c r="F14" s="10">
        <v>111.42</v>
      </c>
      <c r="G14" s="10">
        <v>103.84</v>
      </c>
      <c r="H14" s="10">
        <v>110.05</v>
      </c>
      <c r="I14" s="10">
        <v>119.28</v>
      </c>
      <c r="J14" s="10">
        <v>108.22</v>
      </c>
      <c r="K14" s="10">
        <v>107.58</v>
      </c>
      <c r="L14" s="10">
        <v>113.33</v>
      </c>
      <c r="M14" s="10">
        <v>118.73</v>
      </c>
      <c r="N14" s="10">
        <v>110.79</v>
      </c>
      <c r="O14" s="10">
        <v>104.18</v>
      </c>
      <c r="P14" s="10">
        <v>108.83</v>
      </c>
      <c r="Q14" s="7">
        <f t="shared" si="4"/>
        <v>111.2211111111111</v>
      </c>
      <c r="R14" s="11">
        <f t="shared" si="0"/>
        <v>1662.34</v>
      </c>
      <c r="S14" s="12">
        <f t="shared" si="1"/>
        <v>110.82266666666666</v>
      </c>
      <c r="T14" s="12"/>
      <c r="U14" s="12">
        <f>AVERAGE(U2:U13)</f>
        <v>22.793969133732741</v>
      </c>
      <c r="V14" s="12">
        <f t="shared" si="3"/>
        <v>110.79</v>
      </c>
      <c r="W14" s="12"/>
      <c r="X14" s="10"/>
      <c r="Y14" s="10"/>
      <c r="Z14" s="10"/>
      <c r="AB14" s="21"/>
      <c r="AC14" s="21"/>
      <c r="AD14" s="21"/>
      <c r="AE14" s="21"/>
      <c r="AF14" s="21"/>
      <c r="AG14" s="21"/>
    </row>
    <row r="15" spans="1:42" x14ac:dyDescent="0.2">
      <c r="S15" s="226"/>
      <c r="T15" s="226"/>
      <c r="AB15" s="21"/>
      <c r="AC15" s="21"/>
      <c r="AD15" s="21"/>
      <c r="AE15" s="21"/>
      <c r="AF15" s="21"/>
      <c r="AG15" s="21"/>
    </row>
    <row r="16" spans="1:42" x14ac:dyDescent="0.2">
      <c r="S16" s="215"/>
      <c r="T16" s="215"/>
      <c r="AB16" s="111"/>
      <c r="AC16" s="111"/>
      <c r="AD16" s="111"/>
      <c r="AE16" s="111"/>
      <c r="AF16" s="111"/>
      <c r="AG16" s="21"/>
    </row>
    <row r="17" spans="28:33" x14ac:dyDescent="0.2">
      <c r="AB17" s="21"/>
      <c r="AC17" s="21"/>
      <c r="AD17" s="21"/>
      <c r="AE17" s="21"/>
      <c r="AF17" s="21"/>
      <c r="AG17" s="21"/>
    </row>
    <row r="18" spans="28:33" x14ac:dyDescent="0.2">
      <c r="AB18" s="21"/>
      <c r="AC18" s="110"/>
      <c r="AD18" s="21"/>
      <c r="AE18" s="109"/>
      <c r="AF18" s="110"/>
      <c r="AG18" s="21"/>
    </row>
    <row r="19" spans="28:33" x14ac:dyDescent="0.2">
      <c r="AB19" s="21"/>
      <c r="AC19" s="110"/>
      <c r="AD19" s="21"/>
      <c r="AE19" s="109"/>
      <c r="AF19" s="110"/>
      <c r="AG19" s="21"/>
    </row>
    <row r="20" spans="28:33" x14ac:dyDescent="0.2">
      <c r="AB20" s="21"/>
      <c r="AC20" s="110"/>
      <c r="AD20" s="21"/>
      <c r="AE20" s="109"/>
      <c r="AF20" s="110"/>
      <c r="AG20" s="21"/>
    </row>
    <row r="21" spans="28:33" x14ac:dyDescent="0.2">
      <c r="AB21" s="21"/>
      <c r="AC21" s="110"/>
      <c r="AD21" s="21"/>
      <c r="AE21" s="109"/>
      <c r="AF21" s="110"/>
      <c r="AG21" s="21"/>
    </row>
    <row r="22" spans="28:33" x14ac:dyDescent="0.2">
      <c r="AB22" s="21"/>
      <c r="AC22" s="110"/>
      <c r="AD22" s="21"/>
      <c r="AE22" s="109"/>
      <c r="AF22" s="110"/>
      <c r="AG22" s="21"/>
    </row>
    <row r="23" spans="28:33" x14ac:dyDescent="0.2">
      <c r="AB23" s="21"/>
      <c r="AC23" s="110"/>
      <c r="AD23" s="21"/>
      <c r="AE23" s="109"/>
      <c r="AF23" s="110"/>
      <c r="AG23" s="21"/>
    </row>
    <row r="24" spans="28:33" x14ac:dyDescent="0.2">
      <c r="AB24" s="21"/>
      <c r="AC24" s="110"/>
      <c r="AD24" s="21"/>
      <c r="AE24" s="109"/>
      <c r="AF24" s="110"/>
      <c r="AG24" s="21"/>
    </row>
    <row r="25" spans="28:33" x14ac:dyDescent="0.2">
      <c r="AB25" s="21"/>
      <c r="AC25" s="110"/>
      <c r="AD25" s="21"/>
      <c r="AE25" s="109"/>
      <c r="AF25" s="110"/>
      <c r="AG25" s="21"/>
    </row>
    <row r="26" spans="28:33" x14ac:dyDescent="0.2">
      <c r="AB26" s="21"/>
      <c r="AC26" s="110"/>
      <c r="AD26" s="109"/>
      <c r="AE26" s="109"/>
      <c r="AF26" s="110"/>
      <c r="AG26" s="21"/>
    </row>
    <row r="27" spans="28:33" x14ac:dyDescent="0.2">
      <c r="AB27" s="21"/>
      <c r="AC27" s="110"/>
      <c r="AD27" s="109"/>
      <c r="AE27" s="109"/>
      <c r="AF27" s="110"/>
      <c r="AG27" s="21"/>
    </row>
    <row r="28" spans="28:33" x14ac:dyDescent="0.2">
      <c r="AB28" s="21"/>
      <c r="AC28" s="21"/>
      <c r="AD28" s="21"/>
      <c r="AE28" s="21"/>
      <c r="AF28" s="21"/>
      <c r="AG28" s="21"/>
    </row>
    <row r="29" spans="28:33" x14ac:dyDescent="0.2">
      <c r="AB29" s="21"/>
      <c r="AC29" s="21"/>
      <c r="AD29" s="21"/>
      <c r="AE29" s="21"/>
      <c r="AF29" s="21"/>
      <c r="AG29" s="21"/>
    </row>
  </sheetData>
  <conditionalFormatting sqref="B2:Q2 B3:P13 Q3:Q1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N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1"/>
  <sheetViews>
    <sheetView topLeftCell="A3" zoomScale="110" zoomScaleNormal="110" zoomScalePageLayoutView="110" workbookViewId="0">
      <selection activeCell="J25" sqref="J25"/>
    </sheetView>
  </sheetViews>
  <sheetFormatPr baseColWidth="10" defaultRowHeight="16" x14ac:dyDescent="0.2"/>
  <cols>
    <col min="2" max="2" width="12" customWidth="1"/>
    <col min="3" max="3" width="11" customWidth="1"/>
    <col min="5" max="5" width="19.5" customWidth="1"/>
    <col min="6" max="6" width="11.6640625" customWidth="1"/>
  </cols>
  <sheetData>
    <row r="2" spans="2:9" ht="19" customHeight="1" x14ac:dyDescent="0.2">
      <c r="B2" s="296" t="s">
        <v>216</v>
      </c>
      <c r="C2" s="297"/>
    </row>
    <row r="3" spans="2:9" ht="17" customHeight="1" x14ac:dyDescent="0.25">
      <c r="B3" s="213" t="s">
        <v>213</v>
      </c>
      <c r="C3" s="214" t="s">
        <v>217</v>
      </c>
      <c r="F3" s="196"/>
      <c r="G3" s="196"/>
      <c r="H3" s="196"/>
      <c r="I3" s="196"/>
    </row>
    <row r="4" spans="2:9" ht="16" customHeight="1" x14ac:dyDescent="0.2">
      <c r="B4" s="98" t="s">
        <v>36</v>
      </c>
      <c r="C4" s="187">
        <v>6</v>
      </c>
      <c r="F4" s="192"/>
      <c r="G4" s="192"/>
      <c r="H4" s="192"/>
      <c r="I4" s="192"/>
    </row>
    <row r="5" spans="2:9" ht="16" customHeight="1" x14ac:dyDescent="0.2">
      <c r="B5" s="98" t="s">
        <v>148</v>
      </c>
      <c r="C5" s="187">
        <v>4</v>
      </c>
      <c r="F5" s="193"/>
      <c r="G5" s="193"/>
      <c r="H5" s="194"/>
      <c r="I5" s="193"/>
    </row>
    <row r="6" spans="2:9" ht="16" customHeight="1" x14ac:dyDescent="0.2">
      <c r="B6" s="98" t="s">
        <v>147</v>
      </c>
      <c r="C6" s="187">
        <v>2</v>
      </c>
      <c r="F6" s="193"/>
      <c r="G6" s="193"/>
      <c r="H6" s="194"/>
      <c r="I6" s="193"/>
    </row>
    <row r="7" spans="2:9" ht="16" customHeight="1" x14ac:dyDescent="0.2">
      <c r="B7" s="98" t="s">
        <v>38</v>
      </c>
      <c r="C7" s="187">
        <v>2</v>
      </c>
      <c r="F7" s="193"/>
      <c r="G7" s="193"/>
      <c r="H7" s="194"/>
      <c r="I7" s="193"/>
    </row>
    <row r="8" spans="2:9" ht="16" customHeight="1" x14ac:dyDescent="0.2">
      <c r="B8" s="98" t="s">
        <v>26</v>
      </c>
      <c r="C8" s="187">
        <v>2</v>
      </c>
      <c r="F8" s="193"/>
      <c r="G8" s="193"/>
      <c r="H8" s="194"/>
      <c r="I8" s="193"/>
    </row>
    <row r="9" spans="2:9" ht="16" customHeight="1" x14ac:dyDescent="0.2">
      <c r="B9" s="98" t="s">
        <v>84</v>
      </c>
      <c r="C9" s="187">
        <v>2</v>
      </c>
      <c r="F9" s="193"/>
      <c r="G9" s="193"/>
      <c r="H9" s="194"/>
      <c r="I9" s="193"/>
    </row>
    <row r="10" spans="2:9" ht="16" customHeight="1" x14ac:dyDescent="0.2">
      <c r="B10" s="98" t="s">
        <v>40</v>
      </c>
      <c r="C10" s="187">
        <v>2</v>
      </c>
      <c r="D10" s="195"/>
      <c r="F10" s="193"/>
      <c r="G10" s="193"/>
      <c r="H10" s="194"/>
      <c r="I10" s="193"/>
    </row>
    <row r="11" spans="2:9" ht="18" x14ac:dyDescent="0.2">
      <c r="B11" s="98" t="s">
        <v>24</v>
      </c>
      <c r="C11" s="187">
        <v>1</v>
      </c>
      <c r="F11" s="193"/>
      <c r="G11" s="193"/>
      <c r="H11" s="194"/>
      <c r="I11" s="193"/>
    </row>
    <row r="12" spans="2:9" ht="16" customHeight="1" x14ac:dyDescent="0.2">
      <c r="B12" s="98" t="s">
        <v>46</v>
      </c>
      <c r="C12" s="187">
        <v>1</v>
      </c>
      <c r="F12" s="193"/>
      <c r="G12" s="193"/>
      <c r="H12" s="194"/>
      <c r="I12" s="193"/>
    </row>
    <row r="13" spans="2:9" ht="16" customHeight="1" x14ac:dyDescent="0.2">
      <c r="B13" s="98" t="s">
        <v>44</v>
      </c>
      <c r="C13" s="187">
        <v>1</v>
      </c>
      <c r="F13" s="193"/>
      <c r="G13" s="193"/>
      <c r="H13" s="194"/>
      <c r="I13" s="193"/>
    </row>
    <row r="14" spans="2:9" ht="16" customHeight="1" x14ac:dyDescent="0.2">
      <c r="B14" s="98" t="s">
        <v>32</v>
      </c>
      <c r="C14" s="187">
        <v>1</v>
      </c>
      <c r="F14" s="193"/>
      <c r="G14" s="193"/>
      <c r="H14" s="194"/>
      <c r="I14" s="193"/>
    </row>
    <row r="15" spans="2:9" ht="16" customHeight="1" x14ac:dyDescent="0.2">
      <c r="B15" s="98" t="s">
        <v>28</v>
      </c>
      <c r="C15" s="187">
        <v>1</v>
      </c>
    </row>
    <row r="16" spans="2:9" x14ac:dyDescent="0.2">
      <c r="B16" s="98" t="s">
        <v>34</v>
      </c>
      <c r="C16" s="187">
        <v>1</v>
      </c>
    </row>
    <row r="17" spans="2:8" x14ac:dyDescent="0.2">
      <c r="B17" s="99" t="s">
        <v>30</v>
      </c>
      <c r="C17" s="190">
        <v>1</v>
      </c>
    </row>
    <row r="20" spans="2:8" ht="19" x14ac:dyDescent="0.25">
      <c r="E20" s="284" t="s">
        <v>215</v>
      </c>
      <c r="F20" s="285"/>
      <c r="G20" s="285"/>
      <c r="H20" s="286"/>
    </row>
    <row r="21" spans="2:8" ht="32" x14ac:dyDescent="0.2">
      <c r="E21" s="205" t="s">
        <v>89</v>
      </c>
      <c r="F21" s="206" t="s">
        <v>213</v>
      </c>
      <c r="G21" s="207" t="s">
        <v>214</v>
      </c>
      <c r="H21" s="208" t="s">
        <v>19</v>
      </c>
    </row>
    <row r="22" spans="2:8" x14ac:dyDescent="0.2">
      <c r="E22" s="197" t="s">
        <v>45</v>
      </c>
      <c r="F22" s="198" t="s">
        <v>46</v>
      </c>
      <c r="G22" s="199">
        <v>36.96</v>
      </c>
      <c r="H22" s="200">
        <v>2015</v>
      </c>
    </row>
    <row r="23" spans="2:8" x14ac:dyDescent="0.2">
      <c r="E23" s="197" t="s">
        <v>94</v>
      </c>
      <c r="F23" s="198" t="s">
        <v>36</v>
      </c>
      <c r="G23" s="199">
        <v>39.299999999999997</v>
      </c>
      <c r="H23" s="200">
        <v>2016</v>
      </c>
    </row>
    <row r="24" spans="2:8" x14ac:dyDescent="0.2">
      <c r="E24" s="197" t="s">
        <v>83</v>
      </c>
      <c r="F24" s="198" t="s">
        <v>30</v>
      </c>
      <c r="G24" s="199">
        <v>40.74</v>
      </c>
      <c r="H24" s="200">
        <v>2017</v>
      </c>
    </row>
    <row r="25" spans="2:8" x14ac:dyDescent="0.2">
      <c r="E25" s="197" t="s">
        <v>105</v>
      </c>
      <c r="F25" s="198" t="s">
        <v>38</v>
      </c>
      <c r="G25" s="199">
        <v>51.54</v>
      </c>
      <c r="H25" s="200">
        <v>2016</v>
      </c>
    </row>
    <row r="26" spans="2:8" x14ac:dyDescent="0.2">
      <c r="E26" s="197" t="s">
        <v>33</v>
      </c>
      <c r="F26" s="198" t="s">
        <v>34</v>
      </c>
      <c r="G26" s="199">
        <v>58.9</v>
      </c>
      <c r="H26" s="200">
        <v>2016</v>
      </c>
    </row>
    <row r="27" spans="2:8" x14ac:dyDescent="0.2">
      <c r="E27" s="209" t="s">
        <v>35</v>
      </c>
      <c r="F27" s="210" t="s">
        <v>36</v>
      </c>
      <c r="G27" s="211">
        <v>59</v>
      </c>
      <c r="H27" s="212">
        <v>2022</v>
      </c>
    </row>
    <row r="28" spans="2:8" x14ac:dyDescent="0.2">
      <c r="E28" s="197" t="s">
        <v>23</v>
      </c>
      <c r="F28" s="198" t="s">
        <v>24</v>
      </c>
      <c r="G28" s="199">
        <v>67.86</v>
      </c>
      <c r="H28" s="200">
        <v>2019</v>
      </c>
    </row>
    <row r="29" spans="2:8" x14ac:dyDescent="0.2">
      <c r="E29" s="197" t="s">
        <v>33</v>
      </c>
      <c r="F29" s="198" t="s">
        <v>34</v>
      </c>
      <c r="G29" s="199">
        <v>68.28</v>
      </c>
      <c r="H29" s="200">
        <v>2020</v>
      </c>
    </row>
    <row r="30" spans="2:8" x14ac:dyDescent="0.2">
      <c r="E30" s="197" t="s">
        <v>83</v>
      </c>
      <c r="F30" s="198" t="s">
        <v>30</v>
      </c>
      <c r="G30" s="199">
        <v>69.36</v>
      </c>
      <c r="H30" s="200">
        <v>2014</v>
      </c>
    </row>
    <row r="31" spans="2:8" x14ac:dyDescent="0.2">
      <c r="E31" s="201" t="s">
        <v>102</v>
      </c>
      <c r="F31" s="202" t="s">
        <v>147</v>
      </c>
      <c r="G31" s="203">
        <v>69.64</v>
      </c>
      <c r="H31" s="204">
        <v>2013</v>
      </c>
    </row>
  </sheetData>
  <mergeCells count="2">
    <mergeCell ref="E20:H20"/>
    <mergeCell ref="B2:C2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B2" sqref="B2"/>
    </sheetView>
  </sheetViews>
  <sheetFormatPr baseColWidth="10" defaultRowHeight="16" x14ac:dyDescent="0.2"/>
  <sheetData>
    <row r="1" spans="1:3" x14ac:dyDescent="0.2">
      <c r="A1" t="s">
        <v>184</v>
      </c>
      <c r="B1" t="s">
        <v>66</v>
      </c>
      <c r="C1" t="s">
        <v>19</v>
      </c>
    </row>
    <row r="2" spans="1:3" x14ac:dyDescent="0.2">
      <c r="A2">
        <v>1</v>
      </c>
      <c r="B2" s="52">
        <v>116.80166666666666</v>
      </c>
      <c r="C2">
        <v>2021</v>
      </c>
    </row>
    <row r="3" spans="1:3" x14ac:dyDescent="0.2">
      <c r="A3">
        <v>2</v>
      </c>
      <c r="B3" s="52">
        <v>113.87666666666668</v>
      </c>
      <c r="C3">
        <v>2021</v>
      </c>
    </row>
    <row r="4" spans="1:3" x14ac:dyDescent="0.2">
      <c r="A4">
        <v>3</v>
      </c>
      <c r="B4" s="52">
        <v>115.37</v>
      </c>
      <c r="C4">
        <v>2021</v>
      </c>
    </row>
    <row r="5" spans="1:3" x14ac:dyDescent="0.2">
      <c r="A5">
        <v>4</v>
      </c>
      <c r="B5" s="52">
        <v>118.10166666666669</v>
      </c>
      <c r="C5">
        <v>2021</v>
      </c>
    </row>
    <row r="6" spans="1:3" x14ac:dyDescent="0.2">
      <c r="A6">
        <v>5</v>
      </c>
      <c r="B6" s="52">
        <v>128.49500000000003</v>
      </c>
      <c r="C6">
        <v>2021</v>
      </c>
    </row>
    <row r="7" spans="1:3" x14ac:dyDescent="0.2">
      <c r="A7">
        <v>6</v>
      </c>
      <c r="B7" s="52">
        <v>119.54833333333333</v>
      </c>
      <c r="C7">
        <v>2021</v>
      </c>
    </row>
    <row r="8" spans="1:3" x14ac:dyDescent="0.2">
      <c r="A8">
        <v>7</v>
      </c>
      <c r="B8" s="52">
        <v>112.17166666666667</v>
      </c>
      <c r="C8">
        <v>2021</v>
      </c>
    </row>
    <row r="9" spans="1:3" x14ac:dyDescent="0.2">
      <c r="A9">
        <v>8</v>
      </c>
      <c r="B9" s="52">
        <v>103.49499999999999</v>
      </c>
      <c r="C9">
        <v>2021</v>
      </c>
    </row>
    <row r="10" spans="1:3" x14ac:dyDescent="0.2">
      <c r="A10">
        <v>9</v>
      </c>
      <c r="B10" s="52">
        <v>100.28666666666668</v>
      </c>
      <c r="C10">
        <v>2021</v>
      </c>
    </row>
    <row r="11" spans="1:3" x14ac:dyDescent="0.2">
      <c r="A11">
        <v>10</v>
      </c>
      <c r="B11" s="52">
        <v>106.08333333333333</v>
      </c>
      <c r="C11">
        <v>2021</v>
      </c>
    </row>
    <row r="12" spans="1:3" x14ac:dyDescent="0.2">
      <c r="A12">
        <v>11</v>
      </c>
      <c r="B12" s="52">
        <v>111.78333333333332</v>
      </c>
      <c r="C12">
        <v>2021</v>
      </c>
    </row>
    <row r="13" spans="1:3" x14ac:dyDescent="0.2">
      <c r="A13">
        <v>12</v>
      </c>
      <c r="B13" s="52">
        <v>109.78333333333332</v>
      </c>
      <c r="C13">
        <v>2021</v>
      </c>
    </row>
    <row r="14" spans="1:3" x14ac:dyDescent="0.2">
      <c r="A14">
        <v>13</v>
      </c>
      <c r="B14" s="52">
        <v>115.88999999999999</v>
      </c>
      <c r="C14">
        <v>2021</v>
      </c>
    </row>
    <row r="15" spans="1:3" x14ac:dyDescent="0.2">
      <c r="A15">
        <v>14</v>
      </c>
      <c r="B15" s="52">
        <v>120.04166666666667</v>
      </c>
      <c r="C15">
        <v>2021</v>
      </c>
    </row>
    <row r="16" spans="1:3" x14ac:dyDescent="0.2">
      <c r="A16">
        <v>15</v>
      </c>
      <c r="B16" s="52">
        <v>100.47666666666667</v>
      </c>
      <c r="C16">
        <v>2021</v>
      </c>
    </row>
    <row r="17" spans="1:3" x14ac:dyDescent="0.2">
      <c r="A17">
        <v>1</v>
      </c>
      <c r="B17">
        <v>112.21</v>
      </c>
      <c r="C17">
        <v>2022</v>
      </c>
    </row>
    <row r="18" spans="1:3" x14ac:dyDescent="0.2">
      <c r="A18">
        <v>2</v>
      </c>
      <c r="B18">
        <v>113.89</v>
      </c>
      <c r="C18">
        <v>2022</v>
      </c>
    </row>
    <row r="19" spans="1:3" x14ac:dyDescent="0.2">
      <c r="A19">
        <v>3</v>
      </c>
      <c r="B19">
        <v>103.41</v>
      </c>
      <c r="C19">
        <v>2022</v>
      </c>
    </row>
    <row r="20" spans="1:3" x14ac:dyDescent="0.2">
      <c r="A20">
        <v>4</v>
      </c>
      <c r="B20">
        <v>116.58</v>
      </c>
      <c r="C20">
        <v>2022</v>
      </c>
    </row>
    <row r="21" spans="1:3" x14ac:dyDescent="0.2">
      <c r="A21">
        <v>5</v>
      </c>
      <c r="B21">
        <v>111.42</v>
      </c>
      <c r="C21">
        <v>2022</v>
      </c>
    </row>
    <row r="22" spans="1:3" x14ac:dyDescent="0.2">
      <c r="A22">
        <v>6</v>
      </c>
      <c r="B22">
        <v>103.84</v>
      </c>
      <c r="C22">
        <v>2022</v>
      </c>
    </row>
    <row r="23" spans="1:3" x14ac:dyDescent="0.2">
      <c r="A23">
        <v>7</v>
      </c>
      <c r="B23">
        <v>110.05</v>
      </c>
      <c r="C23">
        <v>2022</v>
      </c>
    </row>
    <row r="24" spans="1:3" x14ac:dyDescent="0.2">
      <c r="A24">
        <v>8</v>
      </c>
      <c r="B24">
        <v>119.28</v>
      </c>
      <c r="C24">
        <v>2022</v>
      </c>
    </row>
    <row r="25" spans="1:3" x14ac:dyDescent="0.2">
      <c r="A25">
        <v>9</v>
      </c>
      <c r="B25">
        <v>108.22</v>
      </c>
      <c r="C25">
        <v>2022</v>
      </c>
    </row>
    <row r="26" spans="1:3" x14ac:dyDescent="0.2">
      <c r="A26">
        <v>10</v>
      </c>
      <c r="B26">
        <v>107.58</v>
      </c>
      <c r="C26">
        <v>2022</v>
      </c>
    </row>
    <row r="27" spans="1:3" x14ac:dyDescent="0.2">
      <c r="A27">
        <v>11</v>
      </c>
      <c r="B27">
        <v>113.33</v>
      </c>
      <c r="C27">
        <v>2022</v>
      </c>
    </row>
    <row r="28" spans="1:3" x14ac:dyDescent="0.2">
      <c r="A28">
        <v>12</v>
      </c>
      <c r="B28">
        <v>118.73</v>
      </c>
      <c r="C28">
        <v>2022</v>
      </c>
    </row>
    <row r="29" spans="1:3" x14ac:dyDescent="0.2">
      <c r="A29">
        <v>13</v>
      </c>
      <c r="B29">
        <v>110.79</v>
      </c>
      <c r="C29">
        <v>2022</v>
      </c>
    </row>
    <row r="30" spans="1:3" x14ac:dyDescent="0.2">
      <c r="A30">
        <v>14</v>
      </c>
      <c r="B30">
        <v>104.18</v>
      </c>
      <c r="C30">
        <v>2022</v>
      </c>
    </row>
    <row r="31" spans="1:3" x14ac:dyDescent="0.2">
      <c r="A31">
        <v>15</v>
      </c>
      <c r="B31">
        <v>108.83</v>
      </c>
      <c r="C31">
        <v>2022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zoomScale="120" zoomScaleNormal="120" zoomScalePageLayoutView="120" workbookViewId="0">
      <selection activeCell="C6" sqref="C6:C14"/>
    </sheetView>
  </sheetViews>
  <sheetFormatPr baseColWidth="10" defaultRowHeight="16" x14ac:dyDescent="0.2"/>
  <sheetData>
    <row r="2" spans="2:5" ht="21" customHeight="1" x14ac:dyDescent="0.25">
      <c r="B2" s="284" t="s">
        <v>219</v>
      </c>
      <c r="C2" s="285"/>
      <c r="D2" s="285"/>
      <c r="E2" s="286"/>
    </row>
    <row r="3" spans="2:5" x14ac:dyDescent="0.2">
      <c r="B3" s="216" t="s">
        <v>19</v>
      </c>
      <c r="C3" s="218" t="s">
        <v>218</v>
      </c>
      <c r="D3" s="217" t="s">
        <v>220</v>
      </c>
      <c r="E3" s="217" t="s">
        <v>224</v>
      </c>
    </row>
    <row r="4" spans="2:5" x14ac:dyDescent="0.2">
      <c r="B4" s="98">
        <v>2022</v>
      </c>
      <c r="C4" s="19">
        <v>110.8</v>
      </c>
      <c r="D4" s="219" t="s">
        <v>221</v>
      </c>
      <c r="E4" s="113">
        <f>C4-C5</f>
        <v>-2</v>
      </c>
    </row>
    <row r="5" spans="2:5" x14ac:dyDescent="0.2">
      <c r="B5" s="98">
        <v>2021</v>
      </c>
      <c r="C5" s="19">
        <v>112.8</v>
      </c>
      <c r="D5" s="219" t="s">
        <v>221</v>
      </c>
      <c r="E5" s="219" t="s">
        <v>225</v>
      </c>
    </row>
    <row r="6" spans="2:5" x14ac:dyDescent="0.2">
      <c r="B6" s="221">
        <v>2020</v>
      </c>
      <c r="C6" s="222">
        <v>100.9</v>
      </c>
      <c r="D6" s="223" t="s">
        <v>222</v>
      </c>
      <c r="E6" s="225">
        <f t="shared" ref="E6:E13" si="0">C6-C7</f>
        <v>0.10000000000000853</v>
      </c>
    </row>
    <row r="7" spans="2:5" x14ac:dyDescent="0.2">
      <c r="B7" s="98">
        <v>2019</v>
      </c>
      <c r="C7" s="19">
        <v>100.8</v>
      </c>
      <c r="D7" s="219" t="s">
        <v>222</v>
      </c>
      <c r="E7" s="113">
        <f t="shared" si="0"/>
        <v>-0.5</v>
      </c>
    </row>
    <row r="8" spans="2:5" x14ac:dyDescent="0.2">
      <c r="B8" s="98">
        <v>2018</v>
      </c>
      <c r="C8" s="19">
        <v>101.3</v>
      </c>
      <c r="D8" s="219" t="s">
        <v>222</v>
      </c>
      <c r="E8" s="113">
        <f t="shared" si="0"/>
        <v>7.8999999999999915</v>
      </c>
    </row>
    <row r="9" spans="2:5" x14ac:dyDescent="0.2">
      <c r="B9" s="98">
        <v>2017</v>
      </c>
      <c r="C9" s="19">
        <v>93.4</v>
      </c>
      <c r="D9" s="219" t="s">
        <v>222</v>
      </c>
      <c r="E9" s="113">
        <f t="shared" si="0"/>
        <v>-2.5999999999999943</v>
      </c>
    </row>
    <row r="10" spans="2:5" x14ac:dyDescent="0.2">
      <c r="B10" s="98">
        <v>2016</v>
      </c>
      <c r="C10" s="112">
        <v>96</v>
      </c>
      <c r="D10" s="219" t="s">
        <v>222</v>
      </c>
      <c r="E10" s="113">
        <f t="shared" si="0"/>
        <v>-0.70000000000000284</v>
      </c>
    </row>
    <row r="11" spans="2:5" x14ac:dyDescent="0.2">
      <c r="B11" s="98">
        <v>2015</v>
      </c>
      <c r="C11" s="19">
        <v>96.7</v>
      </c>
      <c r="D11" s="219" t="s">
        <v>222</v>
      </c>
      <c r="E11" s="113">
        <f t="shared" si="0"/>
        <v>-0.89999999999999147</v>
      </c>
    </row>
    <row r="12" spans="2:5" x14ac:dyDescent="0.2">
      <c r="B12" s="98">
        <v>2014</v>
      </c>
      <c r="C12" s="19">
        <v>97.6</v>
      </c>
      <c r="D12" s="219" t="s">
        <v>222</v>
      </c>
      <c r="E12" s="113">
        <f t="shared" si="0"/>
        <v>-1.8000000000000114</v>
      </c>
    </row>
    <row r="13" spans="2:5" x14ac:dyDescent="0.2">
      <c r="B13" s="98">
        <v>2013</v>
      </c>
      <c r="C13" s="19">
        <v>99.4</v>
      </c>
      <c r="D13" s="219" t="s">
        <v>222</v>
      </c>
      <c r="E13" s="113">
        <f t="shared" si="0"/>
        <v>1.6000000000000085</v>
      </c>
    </row>
    <row r="14" spans="2:5" x14ac:dyDescent="0.2">
      <c r="B14" s="99">
        <v>2012</v>
      </c>
      <c r="C14" s="57">
        <v>97.8</v>
      </c>
      <c r="D14" s="220" t="s">
        <v>222</v>
      </c>
      <c r="E14" s="224" t="s">
        <v>225</v>
      </c>
    </row>
  </sheetData>
  <mergeCells count="1">
    <mergeCell ref="B2:E2"/>
  </mergeCells>
  <conditionalFormatting sqref="E4:E13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opLeftCell="A4" workbookViewId="0">
      <selection activeCell="M16" sqref="M16"/>
    </sheetView>
  </sheetViews>
  <sheetFormatPr baseColWidth="10" defaultRowHeight="16" x14ac:dyDescent="0.2"/>
  <cols>
    <col min="2" max="2" width="19.1640625" customWidth="1"/>
    <col min="3" max="3" width="11.83203125" customWidth="1"/>
    <col min="4" max="4" width="9.1640625" customWidth="1"/>
    <col min="5" max="5" width="11" style="51" customWidth="1"/>
    <col min="6" max="6" width="10.1640625" customWidth="1"/>
    <col min="7" max="7" width="11.1640625" customWidth="1"/>
    <col min="8" max="8" width="9.1640625" customWidth="1"/>
  </cols>
  <sheetData>
    <row r="1" spans="1:9" x14ac:dyDescent="0.2">
      <c r="A1" s="87"/>
      <c r="B1" s="87"/>
      <c r="C1" s="87"/>
      <c r="D1" s="87"/>
      <c r="E1" s="184"/>
      <c r="F1" s="87"/>
      <c r="G1" s="87"/>
      <c r="H1" s="87"/>
      <c r="I1" s="87"/>
    </row>
    <row r="2" spans="1:9" ht="19" x14ac:dyDescent="0.25">
      <c r="A2" s="87"/>
      <c r="B2" s="284" t="s">
        <v>179</v>
      </c>
      <c r="C2" s="285"/>
      <c r="D2" s="285"/>
      <c r="E2" s="285"/>
      <c r="F2" s="285"/>
      <c r="G2" s="285"/>
      <c r="H2" s="286"/>
      <c r="I2" s="87"/>
    </row>
    <row r="3" spans="1:9" ht="32" customHeight="1" x14ac:dyDescent="0.2">
      <c r="A3" s="87"/>
      <c r="B3" s="125" t="s">
        <v>47</v>
      </c>
      <c r="C3" s="94" t="s">
        <v>20</v>
      </c>
      <c r="D3" s="94" t="s">
        <v>19</v>
      </c>
      <c r="E3" s="160" t="s">
        <v>178</v>
      </c>
      <c r="F3" s="126" t="s">
        <v>160</v>
      </c>
      <c r="G3" s="126" t="s">
        <v>177</v>
      </c>
      <c r="H3" s="161" t="s">
        <v>21</v>
      </c>
      <c r="I3" s="87"/>
    </row>
    <row r="4" spans="1:9" x14ac:dyDescent="0.2">
      <c r="A4" s="87"/>
      <c r="B4" s="176" t="s">
        <v>106</v>
      </c>
      <c r="C4" s="73" t="s">
        <v>36</v>
      </c>
      <c r="D4" s="73">
        <v>2017</v>
      </c>
      <c r="E4" s="74" t="s">
        <v>161</v>
      </c>
      <c r="F4" s="74" t="s">
        <v>171</v>
      </c>
      <c r="G4" s="164">
        <v>0.8</v>
      </c>
      <c r="H4" s="165" t="s">
        <v>144</v>
      </c>
      <c r="I4" s="87"/>
    </row>
    <row r="5" spans="1:9" x14ac:dyDescent="0.2">
      <c r="A5" s="87"/>
      <c r="B5" s="177" t="s">
        <v>130</v>
      </c>
      <c r="C5" s="76" t="s">
        <v>148</v>
      </c>
      <c r="D5" s="76">
        <v>2013</v>
      </c>
      <c r="E5" s="77" t="s">
        <v>161</v>
      </c>
      <c r="F5" s="77" t="s">
        <v>171</v>
      </c>
      <c r="G5" s="152">
        <v>0.8</v>
      </c>
      <c r="H5" s="166" t="s">
        <v>144</v>
      </c>
      <c r="I5" s="87"/>
    </row>
    <row r="6" spans="1:9" x14ac:dyDescent="0.2">
      <c r="A6" s="87"/>
      <c r="B6" s="178" t="s">
        <v>27</v>
      </c>
      <c r="C6" s="174" t="s">
        <v>28</v>
      </c>
      <c r="D6" s="174">
        <v>2022</v>
      </c>
      <c r="E6" s="167" t="s">
        <v>161</v>
      </c>
      <c r="F6" s="167" t="s">
        <v>57</v>
      </c>
      <c r="G6" s="168">
        <f>8/11</f>
        <v>0.72727272727272729</v>
      </c>
      <c r="H6" s="169" t="s">
        <v>144</v>
      </c>
      <c r="I6" s="87"/>
    </row>
    <row r="7" spans="1:9" x14ac:dyDescent="0.2">
      <c r="A7" s="87"/>
      <c r="B7" s="178" t="s">
        <v>29</v>
      </c>
      <c r="C7" s="174" t="s">
        <v>30</v>
      </c>
      <c r="D7" s="174">
        <v>2022</v>
      </c>
      <c r="E7" s="167" t="s">
        <v>161</v>
      </c>
      <c r="F7" s="167" t="s">
        <v>57</v>
      </c>
      <c r="G7" s="168">
        <f>8/11</f>
        <v>0.72727272727272729</v>
      </c>
      <c r="H7" s="169" t="s">
        <v>144</v>
      </c>
      <c r="I7" s="87"/>
    </row>
    <row r="8" spans="1:9" x14ac:dyDescent="0.2">
      <c r="A8" s="87"/>
      <c r="B8" s="177" t="s">
        <v>87</v>
      </c>
      <c r="C8" s="76" t="s">
        <v>30</v>
      </c>
      <c r="D8" s="76">
        <v>2012</v>
      </c>
      <c r="E8" s="77" t="s">
        <v>161</v>
      </c>
      <c r="F8" s="77" t="s">
        <v>175</v>
      </c>
      <c r="G8" s="152">
        <v>0.7</v>
      </c>
      <c r="H8" s="170" t="s">
        <v>163</v>
      </c>
      <c r="I8" s="87"/>
    </row>
    <row r="9" spans="1:9" x14ac:dyDescent="0.2">
      <c r="A9" s="87"/>
      <c r="B9" s="177" t="s">
        <v>116</v>
      </c>
      <c r="C9" s="76" t="s">
        <v>40</v>
      </c>
      <c r="D9" s="76">
        <v>2016</v>
      </c>
      <c r="E9" s="77" t="s">
        <v>161</v>
      </c>
      <c r="F9" s="77" t="s">
        <v>169</v>
      </c>
      <c r="G9" s="171">
        <v>0.6</v>
      </c>
      <c r="H9" s="170" t="s">
        <v>163</v>
      </c>
      <c r="I9" s="87"/>
    </row>
    <row r="10" spans="1:9" x14ac:dyDescent="0.2">
      <c r="A10" s="87"/>
      <c r="B10" s="177" t="s">
        <v>132</v>
      </c>
      <c r="C10" s="76" t="s">
        <v>40</v>
      </c>
      <c r="D10" s="76">
        <v>2013</v>
      </c>
      <c r="E10" s="77" t="s">
        <v>161</v>
      </c>
      <c r="F10" s="77" t="s">
        <v>169</v>
      </c>
      <c r="G10" s="152">
        <v>0.6</v>
      </c>
      <c r="H10" s="170" t="s">
        <v>163</v>
      </c>
      <c r="I10" s="87"/>
    </row>
    <row r="11" spans="1:9" x14ac:dyDescent="0.2">
      <c r="A11" s="87"/>
      <c r="B11" s="177" t="s">
        <v>174</v>
      </c>
      <c r="C11" s="76" t="s">
        <v>24</v>
      </c>
      <c r="D11" s="76">
        <v>2012</v>
      </c>
      <c r="E11" s="77" t="s">
        <v>161</v>
      </c>
      <c r="F11" s="77" t="s">
        <v>169</v>
      </c>
      <c r="G11" s="152">
        <v>0.6</v>
      </c>
      <c r="H11" s="170" t="s">
        <v>163</v>
      </c>
      <c r="I11" s="87"/>
    </row>
    <row r="12" spans="1:9" x14ac:dyDescent="0.2">
      <c r="A12" s="87"/>
      <c r="B12" s="177" t="s">
        <v>83</v>
      </c>
      <c r="C12" s="76" t="s">
        <v>30</v>
      </c>
      <c r="D12" s="76">
        <v>2020</v>
      </c>
      <c r="E12" s="77" t="s">
        <v>161</v>
      </c>
      <c r="F12" s="77" t="s">
        <v>169</v>
      </c>
      <c r="G12" s="153">
        <f>60%</f>
        <v>0.6</v>
      </c>
      <c r="H12" s="170" t="s">
        <v>163</v>
      </c>
      <c r="I12" s="87"/>
    </row>
    <row r="13" spans="1:9" x14ac:dyDescent="0.2">
      <c r="A13" s="87"/>
      <c r="B13" s="179" t="s">
        <v>113</v>
      </c>
      <c r="C13" s="175" t="s">
        <v>146</v>
      </c>
      <c r="D13" s="175">
        <v>2019</v>
      </c>
      <c r="E13" s="172" t="s">
        <v>161</v>
      </c>
      <c r="F13" s="172" t="s">
        <v>169</v>
      </c>
      <c r="G13" s="154">
        <v>0.6</v>
      </c>
      <c r="H13" s="173" t="s">
        <v>163</v>
      </c>
      <c r="I13" s="87"/>
    </row>
    <row r="14" spans="1:9" x14ac:dyDescent="0.2">
      <c r="A14" s="87"/>
      <c r="B14" s="180" t="s">
        <v>180</v>
      </c>
      <c r="C14" s="180"/>
      <c r="D14" s="180"/>
      <c r="E14" s="181"/>
      <c r="F14" s="181"/>
      <c r="G14" s="182"/>
      <c r="H14" s="183"/>
      <c r="I14" s="87"/>
    </row>
    <row r="15" spans="1:9" x14ac:dyDescent="0.2">
      <c r="B15" s="134"/>
      <c r="C15" s="134"/>
      <c r="D15" s="134"/>
      <c r="E15" s="162"/>
      <c r="F15" s="162"/>
      <c r="G15" s="163"/>
      <c r="H15" s="135"/>
    </row>
    <row r="16" spans="1:9" x14ac:dyDescent="0.2">
      <c r="B16" s="19"/>
      <c r="C16" s="19"/>
      <c r="D16" s="19"/>
      <c r="E16" s="18"/>
      <c r="F16" s="18"/>
      <c r="G16" s="153"/>
      <c r="H16" s="155"/>
    </row>
    <row r="17" spans="2:8" x14ac:dyDescent="0.2">
      <c r="B17" t="s">
        <v>41</v>
      </c>
      <c r="C17" t="s">
        <v>84</v>
      </c>
      <c r="D17">
        <v>2018</v>
      </c>
      <c r="E17" s="51" t="s">
        <v>161</v>
      </c>
      <c r="F17" s="51" t="s">
        <v>169</v>
      </c>
      <c r="G17" s="148">
        <v>0.6</v>
      </c>
      <c r="H17" s="149" t="s">
        <v>163</v>
      </c>
    </row>
    <row r="18" spans="2:8" x14ac:dyDescent="0.2">
      <c r="B18" t="s">
        <v>83</v>
      </c>
      <c r="C18" t="s">
        <v>30</v>
      </c>
      <c r="D18">
        <v>2018</v>
      </c>
      <c r="E18" s="51" t="s">
        <v>161</v>
      </c>
      <c r="F18" s="51" t="s">
        <v>169</v>
      </c>
      <c r="G18" s="148">
        <v>0.6</v>
      </c>
      <c r="H18" s="149" t="s">
        <v>163</v>
      </c>
    </row>
    <row r="19" spans="2:8" x14ac:dyDescent="0.2">
      <c r="B19" t="s">
        <v>92</v>
      </c>
      <c r="C19" t="s">
        <v>40</v>
      </c>
      <c r="D19">
        <v>2017</v>
      </c>
      <c r="E19" s="51" t="s">
        <v>162</v>
      </c>
      <c r="F19" s="51" t="s">
        <v>168</v>
      </c>
      <c r="G19" s="148">
        <v>0.6</v>
      </c>
      <c r="H19" s="149" t="s">
        <v>163</v>
      </c>
    </row>
    <row r="20" spans="2:8" x14ac:dyDescent="0.2">
      <c r="B20" t="s">
        <v>117</v>
      </c>
      <c r="C20" t="s">
        <v>24</v>
      </c>
      <c r="D20">
        <v>2016</v>
      </c>
      <c r="E20" s="51" t="s">
        <v>161</v>
      </c>
      <c r="F20" s="51" t="s">
        <v>169</v>
      </c>
      <c r="G20" s="150">
        <v>0.6</v>
      </c>
      <c r="H20" s="149" t="s">
        <v>163</v>
      </c>
    </row>
    <row r="21" spans="2:8" x14ac:dyDescent="0.2">
      <c r="B21" t="s">
        <v>93</v>
      </c>
      <c r="C21" t="s">
        <v>28</v>
      </c>
      <c r="D21">
        <v>2015</v>
      </c>
      <c r="E21" s="51" t="s">
        <v>161</v>
      </c>
      <c r="F21" s="51" t="s">
        <v>169</v>
      </c>
      <c r="G21" s="150">
        <v>0.6</v>
      </c>
      <c r="H21" s="149" t="s">
        <v>163</v>
      </c>
    </row>
    <row r="22" spans="2:8" x14ac:dyDescent="0.2">
      <c r="B22" t="s">
        <v>93</v>
      </c>
      <c r="C22" t="s">
        <v>28</v>
      </c>
      <c r="D22">
        <v>2014</v>
      </c>
      <c r="E22" s="51" t="s">
        <v>161</v>
      </c>
      <c r="F22" s="51" t="s">
        <v>169</v>
      </c>
      <c r="G22" s="150">
        <v>0.6</v>
      </c>
      <c r="H22" s="149" t="s">
        <v>163</v>
      </c>
    </row>
    <row r="23" spans="2:8" x14ac:dyDescent="0.2">
      <c r="B23" t="s">
        <v>88</v>
      </c>
      <c r="C23" t="s">
        <v>28</v>
      </c>
      <c r="D23">
        <v>2021</v>
      </c>
      <c r="E23" s="51" t="s">
        <v>161</v>
      </c>
      <c r="F23" s="51" t="s">
        <v>164</v>
      </c>
      <c r="G23" s="148">
        <f>6/11</f>
        <v>0.54545454545454541</v>
      </c>
      <c r="H23" s="149" t="s">
        <v>163</v>
      </c>
    </row>
    <row r="24" spans="2:8" x14ac:dyDescent="0.2">
      <c r="B24" t="s">
        <v>105</v>
      </c>
      <c r="C24" t="s">
        <v>38</v>
      </c>
      <c r="D24">
        <v>2016</v>
      </c>
      <c r="E24" s="51" t="s">
        <v>161</v>
      </c>
      <c r="F24" s="51" t="s">
        <v>168</v>
      </c>
      <c r="G24" s="150">
        <v>0.5</v>
      </c>
      <c r="H24" s="149" t="s">
        <v>163</v>
      </c>
    </row>
    <row r="25" spans="2:8" x14ac:dyDescent="0.2">
      <c r="B25" t="s">
        <v>45</v>
      </c>
      <c r="C25" t="s">
        <v>46</v>
      </c>
      <c r="D25">
        <v>2013</v>
      </c>
      <c r="E25" s="51" t="s">
        <v>161</v>
      </c>
      <c r="F25" s="51" t="s">
        <v>168</v>
      </c>
      <c r="G25" s="151">
        <v>0.5</v>
      </c>
      <c r="H25" s="149" t="s">
        <v>163</v>
      </c>
    </row>
    <row r="26" spans="2:8" x14ac:dyDescent="0.2">
      <c r="B26" t="s">
        <v>135</v>
      </c>
      <c r="C26" t="s">
        <v>24</v>
      </c>
      <c r="D26">
        <v>2013</v>
      </c>
      <c r="E26" s="51" t="s">
        <v>161</v>
      </c>
      <c r="F26" s="51" t="s">
        <v>168</v>
      </c>
      <c r="G26" s="151">
        <v>0.5</v>
      </c>
      <c r="H26" s="149" t="s">
        <v>163</v>
      </c>
    </row>
    <row r="27" spans="2:8" x14ac:dyDescent="0.2">
      <c r="B27" t="s">
        <v>110</v>
      </c>
      <c r="C27" t="s">
        <v>26</v>
      </c>
      <c r="D27">
        <v>2020</v>
      </c>
      <c r="E27" s="51" t="s">
        <v>161</v>
      </c>
      <c r="F27" s="51" t="s">
        <v>168</v>
      </c>
      <c r="G27" s="148">
        <f>50%</f>
        <v>0.5</v>
      </c>
      <c r="H27" s="149" t="s">
        <v>163</v>
      </c>
    </row>
    <row r="28" spans="2:8" x14ac:dyDescent="0.2">
      <c r="B28" t="s">
        <v>158</v>
      </c>
      <c r="C28" t="s">
        <v>26</v>
      </c>
      <c r="D28">
        <v>2019</v>
      </c>
      <c r="E28" s="51" t="s">
        <v>162</v>
      </c>
      <c r="F28" s="51" t="s">
        <v>170</v>
      </c>
      <c r="G28" s="148">
        <v>0.5</v>
      </c>
      <c r="H28" s="149" t="s">
        <v>163</v>
      </c>
    </row>
    <row r="29" spans="2:8" x14ac:dyDescent="0.2">
      <c r="B29" t="s">
        <v>86</v>
      </c>
      <c r="C29" t="s">
        <v>32</v>
      </c>
      <c r="D29">
        <v>2018</v>
      </c>
      <c r="E29" s="51" t="s">
        <v>161</v>
      </c>
      <c r="F29" s="51" t="s">
        <v>168</v>
      </c>
      <c r="G29" s="148">
        <v>0.5</v>
      </c>
      <c r="H29" s="149" t="s">
        <v>163</v>
      </c>
    </row>
    <row r="30" spans="2:8" x14ac:dyDescent="0.2">
      <c r="B30" t="s">
        <v>93</v>
      </c>
      <c r="C30" t="s">
        <v>28</v>
      </c>
      <c r="D30">
        <v>2017</v>
      </c>
      <c r="E30" s="51" t="s">
        <v>161</v>
      </c>
      <c r="F30" s="51" t="s">
        <v>168</v>
      </c>
      <c r="G30" s="148">
        <v>0.5</v>
      </c>
      <c r="H30" s="149" t="s">
        <v>163</v>
      </c>
    </row>
    <row r="31" spans="2:8" x14ac:dyDescent="0.2">
      <c r="B31" t="s">
        <v>118</v>
      </c>
      <c r="C31" t="s">
        <v>26</v>
      </c>
      <c r="D31">
        <v>2016</v>
      </c>
      <c r="E31" s="51" t="s">
        <v>161</v>
      </c>
      <c r="F31" s="51" t="s">
        <v>168</v>
      </c>
      <c r="G31" s="150">
        <v>0.5</v>
      </c>
      <c r="H31" s="149" t="s">
        <v>163</v>
      </c>
    </row>
    <row r="32" spans="2:8" x14ac:dyDescent="0.2">
      <c r="B32" t="s">
        <v>96</v>
      </c>
      <c r="C32" t="s">
        <v>36</v>
      </c>
      <c r="D32">
        <v>2015</v>
      </c>
      <c r="E32" s="51" t="s">
        <v>161</v>
      </c>
      <c r="F32" s="51" t="s">
        <v>168</v>
      </c>
      <c r="G32" s="150">
        <v>0.5</v>
      </c>
      <c r="H32" s="149" t="s">
        <v>163</v>
      </c>
    </row>
    <row r="33" spans="2:8" x14ac:dyDescent="0.2">
      <c r="B33" t="s">
        <v>122</v>
      </c>
      <c r="C33" t="s">
        <v>38</v>
      </c>
      <c r="D33">
        <v>2015</v>
      </c>
      <c r="E33" s="51" t="s">
        <v>162</v>
      </c>
      <c r="F33" s="51" t="s">
        <v>170</v>
      </c>
      <c r="G33" s="150">
        <v>0.5</v>
      </c>
      <c r="H33" s="149" t="s">
        <v>163</v>
      </c>
    </row>
    <row r="34" spans="2:8" x14ac:dyDescent="0.2">
      <c r="B34" t="s">
        <v>95</v>
      </c>
      <c r="C34" t="s">
        <v>36</v>
      </c>
      <c r="D34">
        <v>2014</v>
      </c>
      <c r="E34" s="51" t="s">
        <v>162</v>
      </c>
      <c r="F34" s="51" t="s">
        <v>170</v>
      </c>
      <c r="G34" s="150">
        <v>0.5</v>
      </c>
      <c r="H34" s="149" t="s">
        <v>163</v>
      </c>
    </row>
    <row r="35" spans="2:8" x14ac:dyDescent="0.2">
      <c r="B35" t="s">
        <v>102</v>
      </c>
      <c r="C35" t="s">
        <v>147</v>
      </c>
      <c r="D35">
        <v>2014</v>
      </c>
      <c r="E35" s="51" t="s">
        <v>161</v>
      </c>
      <c r="F35" s="51" t="s">
        <v>168</v>
      </c>
      <c r="G35" s="148">
        <v>0.5</v>
      </c>
      <c r="H35" s="149" t="s">
        <v>163</v>
      </c>
    </row>
    <row r="36" spans="2:8" x14ac:dyDescent="0.2">
      <c r="B36" t="s">
        <v>102</v>
      </c>
      <c r="C36" t="s">
        <v>146</v>
      </c>
      <c r="D36">
        <v>2021</v>
      </c>
      <c r="E36" s="51" t="s">
        <v>161</v>
      </c>
      <c r="F36" s="51" t="s">
        <v>58</v>
      </c>
      <c r="G36" s="148">
        <f>5/11</f>
        <v>0.45454545454545453</v>
      </c>
      <c r="H36" s="149" t="s">
        <v>163</v>
      </c>
    </row>
    <row r="37" spans="2:8" x14ac:dyDescent="0.2">
      <c r="B37" t="s">
        <v>45</v>
      </c>
      <c r="C37" t="s">
        <v>46</v>
      </c>
      <c r="D37">
        <v>2022</v>
      </c>
      <c r="E37" s="51" t="s">
        <v>162</v>
      </c>
      <c r="F37" s="51" t="s">
        <v>59</v>
      </c>
      <c r="G37" s="148">
        <f>4.5/11</f>
        <v>0.40909090909090912</v>
      </c>
      <c r="H37" s="149" t="s">
        <v>163</v>
      </c>
    </row>
    <row r="38" spans="2:8" x14ac:dyDescent="0.2">
      <c r="B38" t="s">
        <v>143</v>
      </c>
      <c r="C38" t="s">
        <v>176</v>
      </c>
      <c r="D38">
        <v>2012</v>
      </c>
      <c r="E38" s="51" t="s">
        <v>161</v>
      </c>
      <c r="F38" s="51" t="s">
        <v>170</v>
      </c>
      <c r="G38" s="151">
        <v>0.4</v>
      </c>
      <c r="H38" s="149" t="s">
        <v>163</v>
      </c>
    </row>
    <row r="39" spans="2:8" x14ac:dyDescent="0.2">
      <c r="B39" t="s">
        <v>43</v>
      </c>
      <c r="C39" t="s">
        <v>44</v>
      </c>
      <c r="D39">
        <v>2019</v>
      </c>
      <c r="E39" s="51" t="s">
        <v>161</v>
      </c>
      <c r="F39" s="51" t="s">
        <v>170</v>
      </c>
      <c r="G39" s="148">
        <v>0.4</v>
      </c>
      <c r="H39" s="149" t="s">
        <v>163</v>
      </c>
    </row>
    <row r="40" spans="2:8" x14ac:dyDescent="0.2">
      <c r="B40" t="s">
        <v>115</v>
      </c>
      <c r="C40" t="s">
        <v>38</v>
      </c>
      <c r="D40">
        <v>2018</v>
      </c>
      <c r="E40" s="51" t="s">
        <v>161</v>
      </c>
      <c r="F40" s="51" t="s">
        <v>170</v>
      </c>
      <c r="G40" s="148">
        <v>0.4</v>
      </c>
      <c r="H40" s="149" t="s">
        <v>163</v>
      </c>
    </row>
    <row r="41" spans="2:8" x14ac:dyDescent="0.2">
      <c r="B41" t="s">
        <v>41</v>
      </c>
      <c r="C41" t="s">
        <v>84</v>
      </c>
      <c r="D41">
        <v>2014</v>
      </c>
      <c r="E41" s="51" t="s">
        <v>161</v>
      </c>
      <c r="F41" s="51" t="s">
        <v>170</v>
      </c>
      <c r="G41" s="148">
        <v>0.4</v>
      </c>
      <c r="H41" s="149" t="s">
        <v>163</v>
      </c>
    </row>
    <row r="42" spans="2:8" x14ac:dyDescent="0.2">
      <c r="B42" t="s">
        <v>43</v>
      </c>
      <c r="C42" t="s">
        <v>44</v>
      </c>
      <c r="D42">
        <v>2020</v>
      </c>
      <c r="E42" s="51" t="s">
        <v>161</v>
      </c>
      <c r="F42" s="51" t="s">
        <v>167</v>
      </c>
      <c r="G42" s="148">
        <f>30%</f>
        <v>0.3</v>
      </c>
      <c r="H42" s="149" t="s">
        <v>163</v>
      </c>
    </row>
    <row r="43" spans="2:8" x14ac:dyDescent="0.2">
      <c r="B43" t="s">
        <v>114</v>
      </c>
      <c r="C43" t="s">
        <v>38</v>
      </c>
      <c r="D43">
        <v>2019</v>
      </c>
      <c r="E43" s="51" t="s">
        <v>161</v>
      </c>
      <c r="F43" s="51" t="s">
        <v>167</v>
      </c>
      <c r="G43" s="148">
        <v>0.3</v>
      </c>
      <c r="H43" s="149" t="s">
        <v>163</v>
      </c>
    </row>
    <row r="44" spans="2:8" x14ac:dyDescent="0.2">
      <c r="B44" t="s">
        <v>85</v>
      </c>
      <c r="C44" t="s">
        <v>26</v>
      </c>
      <c r="D44">
        <v>2021</v>
      </c>
      <c r="E44" s="51" t="s">
        <v>162</v>
      </c>
      <c r="F44" s="51" t="s">
        <v>165</v>
      </c>
      <c r="G44" s="148">
        <f>3/11</f>
        <v>0.27272727272727271</v>
      </c>
      <c r="H44" s="149" t="s">
        <v>163</v>
      </c>
    </row>
    <row r="45" spans="2:8" x14ac:dyDescent="0.2">
      <c r="B45" t="s">
        <v>41</v>
      </c>
      <c r="C45" t="s">
        <v>84</v>
      </c>
      <c r="D45">
        <v>2021</v>
      </c>
      <c r="E45" s="51" t="s">
        <v>162</v>
      </c>
      <c r="F45" s="51" t="s">
        <v>165</v>
      </c>
      <c r="G45" s="148">
        <f>3/11</f>
        <v>0.27272727272727271</v>
      </c>
      <c r="H45" s="149" t="s">
        <v>163</v>
      </c>
    </row>
    <row r="46" spans="2:8" x14ac:dyDescent="0.2">
      <c r="B46" t="s">
        <v>43</v>
      </c>
      <c r="C46" t="s">
        <v>44</v>
      </c>
      <c r="D46">
        <v>2017</v>
      </c>
      <c r="E46" s="51" t="s">
        <v>161</v>
      </c>
      <c r="F46" s="51" t="s">
        <v>166</v>
      </c>
      <c r="G46" s="150">
        <v>0.2</v>
      </c>
      <c r="H46" s="149" t="s">
        <v>163</v>
      </c>
    </row>
    <row r="47" spans="2:8" x14ac:dyDescent="0.2">
      <c r="B47" t="s">
        <v>33</v>
      </c>
      <c r="C47" t="s">
        <v>145</v>
      </c>
      <c r="D47">
        <v>2020</v>
      </c>
      <c r="E47" s="51" t="s">
        <v>161</v>
      </c>
      <c r="F47" s="51" t="s">
        <v>166</v>
      </c>
      <c r="G47" s="148">
        <f>2/10</f>
        <v>0.2</v>
      </c>
      <c r="H47" s="149" t="s">
        <v>163</v>
      </c>
    </row>
    <row r="48" spans="2:8" x14ac:dyDescent="0.2">
      <c r="B48" t="s">
        <v>86</v>
      </c>
      <c r="C48" t="s">
        <v>32</v>
      </c>
      <c r="D48">
        <v>2017</v>
      </c>
      <c r="E48" s="51" t="s">
        <v>161</v>
      </c>
      <c r="F48" s="51" t="s">
        <v>166</v>
      </c>
      <c r="G48" s="148">
        <v>0.2</v>
      </c>
      <c r="H48" s="149" t="s">
        <v>163</v>
      </c>
    </row>
    <row r="49" spans="2:8" x14ac:dyDescent="0.2">
      <c r="B49" t="s">
        <v>123</v>
      </c>
      <c r="C49" t="s">
        <v>40</v>
      </c>
      <c r="D49">
        <v>2015</v>
      </c>
      <c r="E49" s="51" t="s">
        <v>161</v>
      </c>
      <c r="F49" s="51" t="s">
        <v>172</v>
      </c>
      <c r="G49" s="150">
        <v>0.1</v>
      </c>
      <c r="H49" s="149" t="s">
        <v>163</v>
      </c>
    </row>
    <row r="50" spans="2:8" x14ac:dyDescent="0.2">
      <c r="B50" t="s">
        <v>81</v>
      </c>
      <c r="C50" t="s">
        <v>82</v>
      </c>
      <c r="D50">
        <v>2013</v>
      </c>
      <c r="E50" s="51" t="s">
        <v>162</v>
      </c>
      <c r="F50" s="51" t="s">
        <v>173</v>
      </c>
      <c r="G50" s="148">
        <v>0</v>
      </c>
      <c r="H50" s="51" t="s">
        <v>163</v>
      </c>
    </row>
    <row r="51" spans="2:8" x14ac:dyDescent="0.2">
      <c r="F51" s="51"/>
      <c r="G51" s="51"/>
    </row>
    <row r="52" spans="2:8" x14ac:dyDescent="0.2">
      <c r="F52" s="51"/>
      <c r="G52" s="51"/>
    </row>
    <row r="53" spans="2:8" x14ac:dyDescent="0.2">
      <c r="F53" s="51"/>
      <c r="G53" s="51"/>
    </row>
    <row r="54" spans="2:8" x14ac:dyDescent="0.2">
      <c r="F54" s="51"/>
      <c r="G54" s="51"/>
    </row>
    <row r="55" spans="2:8" x14ac:dyDescent="0.2">
      <c r="F55" s="51"/>
      <c r="G55" s="51"/>
    </row>
    <row r="56" spans="2:8" x14ac:dyDescent="0.2">
      <c r="F56" s="51"/>
      <c r="G56" s="51"/>
    </row>
    <row r="57" spans="2:8" x14ac:dyDescent="0.2">
      <c r="F57" s="51"/>
      <c r="G57" s="51"/>
    </row>
    <row r="58" spans="2:8" x14ac:dyDescent="0.2">
      <c r="F58" s="51"/>
      <c r="G58" s="51"/>
    </row>
    <row r="59" spans="2:8" x14ac:dyDescent="0.2">
      <c r="F59" s="51"/>
      <c r="G59" s="51"/>
    </row>
    <row r="60" spans="2:8" x14ac:dyDescent="0.2">
      <c r="F60" s="51"/>
      <c r="G60" s="51"/>
    </row>
    <row r="61" spans="2:8" x14ac:dyDescent="0.2">
      <c r="F61" s="51"/>
      <c r="G61" s="51"/>
    </row>
    <row r="62" spans="2:8" x14ac:dyDescent="0.2">
      <c r="F62" s="51"/>
      <c r="G62" s="51"/>
    </row>
    <row r="63" spans="2:8" x14ac:dyDescent="0.2">
      <c r="F63" s="51"/>
      <c r="G63" s="51"/>
    </row>
    <row r="64" spans="2:8" x14ac:dyDescent="0.2">
      <c r="F64" s="51"/>
      <c r="G64" s="51"/>
    </row>
    <row r="65" spans="6:7" x14ac:dyDescent="0.2">
      <c r="F65" s="51"/>
      <c r="G65" s="51"/>
    </row>
    <row r="66" spans="6:7" x14ac:dyDescent="0.2">
      <c r="F66" s="51"/>
      <c r="G66" s="51"/>
    </row>
    <row r="67" spans="6:7" x14ac:dyDescent="0.2">
      <c r="F67" s="51"/>
      <c r="G67" s="51"/>
    </row>
    <row r="68" spans="6:7" x14ac:dyDescent="0.2">
      <c r="F68" s="51"/>
      <c r="G68" s="51"/>
    </row>
    <row r="69" spans="6:7" x14ac:dyDescent="0.2">
      <c r="F69" s="51"/>
      <c r="G69" s="51"/>
    </row>
    <row r="70" spans="6:7" x14ac:dyDescent="0.2">
      <c r="F70" s="51"/>
      <c r="G70" s="51"/>
    </row>
    <row r="71" spans="6:7" x14ac:dyDescent="0.2">
      <c r="F71" s="51"/>
      <c r="G71" s="51"/>
    </row>
    <row r="72" spans="6:7" x14ac:dyDescent="0.2">
      <c r="F72" s="51"/>
      <c r="G72" s="51"/>
    </row>
    <row r="73" spans="6:7" x14ac:dyDescent="0.2">
      <c r="F73" s="51"/>
      <c r="G73" s="51"/>
    </row>
    <row r="74" spans="6:7" x14ac:dyDescent="0.2">
      <c r="F74" s="51"/>
      <c r="G74" s="51"/>
    </row>
    <row r="75" spans="6:7" x14ac:dyDescent="0.2">
      <c r="F75" s="51"/>
      <c r="G75" s="51"/>
    </row>
    <row r="76" spans="6:7" x14ac:dyDescent="0.2">
      <c r="F76" s="51"/>
      <c r="G76" s="51"/>
    </row>
    <row r="77" spans="6:7" x14ac:dyDescent="0.2">
      <c r="F77" s="51"/>
      <c r="G77" s="51"/>
    </row>
    <row r="78" spans="6:7" x14ac:dyDescent="0.2">
      <c r="F78" s="51"/>
      <c r="G78" s="51"/>
    </row>
    <row r="79" spans="6:7" x14ac:dyDescent="0.2">
      <c r="F79" s="51"/>
      <c r="G79" s="51"/>
    </row>
    <row r="80" spans="6:7" x14ac:dyDescent="0.2">
      <c r="F80" s="51"/>
      <c r="G80" s="51"/>
    </row>
    <row r="81" spans="6:7" x14ac:dyDescent="0.2">
      <c r="F81" s="51"/>
      <c r="G81" s="51"/>
    </row>
    <row r="82" spans="6:7" x14ac:dyDescent="0.2">
      <c r="F82" s="51"/>
      <c r="G82" s="51"/>
    </row>
    <row r="83" spans="6:7" x14ac:dyDescent="0.2">
      <c r="F83" s="51"/>
      <c r="G83" s="51"/>
    </row>
    <row r="84" spans="6:7" x14ac:dyDescent="0.2">
      <c r="F84" s="51"/>
      <c r="G84" s="51"/>
    </row>
    <row r="85" spans="6:7" x14ac:dyDescent="0.2">
      <c r="F85" s="51"/>
      <c r="G85" s="51"/>
    </row>
    <row r="86" spans="6:7" x14ac:dyDescent="0.2">
      <c r="F86" s="51"/>
      <c r="G86" s="51"/>
    </row>
    <row r="87" spans="6:7" x14ac:dyDescent="0.2">
      <c r="F87" s="51"/>
      <c r="G87" s="51"/>
    </row>
    <row r="88" spans="6:7" x14ac:dyDescent="0.2">
      <c r="F88" s="51"/>
      <c r="G88" s="51"/>
    </row>
    <row r="89" spans="6:7" x14ac:dyDescent="0.2">
      <c r="F89" s="51"/>
      <c r="G89" s="51"/>
    </row>
    <row r="90" spans="6:7" x14ac:dyDescent="0.2">
      <c r="F90" s="51"/>
      <c r="G90" s="51"/>
    </row>
    <row r="91" spans="6:7" x14ac:dyDescent="0.2">
      <c r="F91" s="51"/>
      <c r="G91" s="51"/>
    </row>
    <row r="92" spans="6:7" x14ac:dyDescent="0.2">
      <c r="F92" s="51"/>
      <c r="G92" s="51"/>
    </row>
    <row r="93" spans="6:7" x14ac:dyDescent="0.2">
      <c r="F93" s="51"/>
      <c r="G93" s="51"/>
    </row>
    <row r="94" spans="6:7" x14ac:dyDescent="0.2">
      <c r="F94" s="51"/>
      <c r="G94" s="51"/>
    </row>
    <row r="95" spans="6:7" x14ac:dyDescent="0.2">
      <c r="F95" s="51"/>
      <c r="G95" s="51"/>
    </row>
    <row r="96" spans="6:7" x14ac:dyDescent="0.2">
      <c r="F96" s="51"/>
      <c r="G96" s="51"/>
    </row>
    <row r="97" spans="6:7" x14ac:dyDescent="0.2">
      <c r="F97" s="51"/>
      <c r="G97" s="51"/>
    </row>
    <row r="98" spans="6:7" x14ac:dyDescent="0.2">
      <c r="F98" s="51"/>
      <c r="G98" s="51"/>
    </row>
    <row r="99" spans="6:7" x14ac:dyDescent="0.2">
      <c r="F99" s="51"/>
      <c r="G99" s="51"/>
    </row>
    <row r="100" spans="6:7" x14ac:dyDescent="0.2">
      <c r="F100" s="51"/>
      <c r="G100" s="51"/>
    </row>
    <row r="101" spans="6:7" x14ac:dyDescent="0.2">
      <c r="F101" s="51"/>
      <c r="G101" s="51"/>
    </row>
    <row r="102" spans="6:7" x14ac:dyDescent="0.2">
      <c r="F102" s="51"/>
      <c r="G102" s="51"/>
    </row>
    <row r="103" spans="6:7" x14ac:dyDescent="0.2">
      <c r="F103" s="51"/>
      <c r="G103" s="51"/>
    </row>
    <row r="104" spans="6:7" x14ac:dyDescent="0.2">
      <c r="F104" s="51"/>
      <c r="G104" s="51"/>
    </row>
    <row r="105" spans="6:7" x14ac:dyDescent="0.2">
      <c r="F105" s="51"/>
      <c r="G105" s="51"/>
    </row>
    <row r="106" spans="6:7" x14ac:dyDescent="0.2">
      <c r="F106" s="51"/>
      <c r="G106" s="51"/>
    </row>
    <row r="107" spans="6:7" x14ac:dyDescent="0.2">
      <c r="F107" s="51"/>
      <c r="G107" s="51"/>
    </row>
    <row r="108" spans="6:7" x14ac:dyDescent="0.2">
      <c r="F108" s="51"/>
      <c r="G108" s="51"/>
    </row>
    <row r="109" spans="6:7" x14ac:dyDescent="0.2">
      <c r="F109" s="51"/>
      <c r="G109" s="51"/>
    </row>
    <row r="110" spans="6:7" x14ac:dyDescent="0.2">
      <c r="F110" s="51"/>
      <c r="G110" s="51"/>
    </row>
    <row r="111" spans="6:7" x14ac:dyDescent="0.2">
      <c r="F111" s="51"/>
      <c r="G111" s="51"/>
    </row>
    <row r="112" spans="6:7" x14ac:dyDescent="0.2">
      <c r="F112" s="51"/>
      <c r="G112" s="51"/>
    </row>
    <row r="113" spans="6:7" x14ac:dyDescent="0.2">
      <c r="F113" s="51"/>
      <c r="G113" s="51"/>
    </row>
    <row r="114" spans="6:7" x14ac:dyDescent="0.2">
      <c r="F114" s="51"/>
      <c r="G114" s="51"/>
    </row>
    <row r="115" spans="6:7" x14ac:dyDescent="0.2">
      <c r="F115" s="51"/>
      <c r="G115" s="51"/>
    </row>
    <row r="116" spans="6:7" x14ac:dyDescent="0.2">
      <c r="F116" s="51"/>
      <c r="G116" s="51"/>
    </row>
    <row r="117" spans="6:7" x14ac:dyDescent="0.2">
      <c r="F117" s="51"/>
      <c r="G117" s="51"/>
    </row>
    <row r="118" spans="6:7" x14ac:dyDescent="0.2">
      <c r="F118" s="51"/>
      <c r="G118" s="51"/>
    </row>
    <row r="119" spans="6:7" x14ac:dyDescent="0.2">
      <c r="F119" s="51"/>
      <c r="G119" s="51"/>
    </row>
    <row r="120" spans="6:7" x14ac:dyDescent="0.2">
      <c r="F120" s="51"/>
      <c r="G120" s="51"/>
    </row>
    <row r="121" spans="6:7" x14ac:dyDescent="0.2">
      <c r="F121" s="51"/>
      <c r="G121" s="51"/>
    </row>
    <row r="122" spans="6:7" x14ac:dyDescent="0.2">
      <c r="F122" s="51"/>
      <c r="G122" s="51"/>
    </row>
    <row r="123" spans="6:7" x14ac:dyDescent="0.2">
      <c r="F123" s="51"/>
      <c r="G123" s="51"/>
    </row>
    <row r="124" spans="6:7" x14ac:dyDescent="0.2">
      <c r="F124" s="51"/>
      <c r="G124" s="51"/>
    </row>
    <row r="125" spans="6:7" x14ac:dyDescent="0.2">
      <c r="F125" s="51"/>
      <c r="G125" s="51"/>
    </row>
  </sheetData>
  <sortState ref="A4:H47">
    <sortCondition descending="1" ref="G3"/>
  </sortState>
  <mergeCells count="1">
    <mergeCell ref="B2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workbookViewId="0">
      <selection activeCell="D2" sqref="D2:D13"/>
    </sheetView>
  </sheetViews>
  <sheetFormatPr baseColWidth="10" defaultRowHeight="16" x14ac:dyDescent="0.2"/>
  <cols>
    <col min="1" max="1" width="23.33203125" customWidth="1"/>
    <col min="2" max="2" width="21.6640625" customWidth="1"/>
  </cols>
  <sheetData>
    <row r="1" spans="1:4" x14ac:dyDescent="0.2">
      <c r="A1" t="s">
        <v>47</v>
      </c>
      <c r="B1" t="s">
        <v>20</v>
      </c>
      <c r="C1" t="s">
        <v>19</v>
      </c>
      <c r="D1" t="s">
        <v>99</v>
      </c>
    </row>
    <row r="2" spans="1:4" x14ac:dyDescent="0.2">
      <c r="A2" s="124" t="s">
        <v>23</v>
      </c>
      <c r="B2" s="124" t="s">
        <v>24</v>
      </c>
      <c r="C2" s="124">
        <v>2022</v>
      </c>
      <c r="D2" s="124">
        <v>1614.82</v>
      </c>
    </row>
    <row r="3" spans="1:4" x14ac:dyDescent="0.2">
      <c r="A3" s="124" t="s">
        <v>25</v>
      </c>
      <c r="B3" s="124" t="s">
        <v>26</v>
      </c>
      <c r="C3" s="124">
        <v>2022</v>
      </c>
      <c r="D3" s="124">
        <v>1661.06</v>
      </c>
    </row>
    <row r="4" spans="1:4" x14ac:dyDescent="0.2">
      <c r="A4" s="124" t="s">
        <v>27</v>
      </c>
      <c r="B4" s="124" t="s">
        <v>28</v>
      </c>
      <c r="C4" s="124">
        <v>2022</v>
      </c>
      <c r="D4" s="124">
        <v>1599.08</v>
      </c>
    </row>
    <row r="5" spans="1:4" x14ac:dyDescent="0.2">
      <c r="A5" s="124" t="s">
        <v>29</v>
      </c>
      <c r="B5" s="124" t="s">
        <v>30</v>
      </c>
      <c r="C5" s="124">
        <v>2022</v>
      </c>
      <c r="D5" s="124">
        <v>1633.38</v>
      </c>
    </row>
    <row r="6" spans="1:4" x14ac:dyDescent="0.2">
      <c r="A6" s="124" t="s">
        <v>31</v>
      </c>
      <c r="B6" s="124" t="s">
        <v>32</v>
      </c>
      <c r="C6" s="124">
        <v>2022</v>
      </c>
      <c r="D6" s="124">
        <v>1602.5</v>
      </c>
    </row>
    <row r="7" spans="1:4" x14ac:dyDescent="0.2">
      <c r="A7" s="124" t="s">
        <v>33</v>
      </c>
      <c r="B7" s="124" t="s">
        <v>145</v>
      </c>
      <c r="C7" s="124">
        <v>2022</v>
      </c>
      <c r="D7" s="124">
        <v>1695.12</v>
      </c>
    </row>
    <row r="8" spans="1:4" x14ac:dyDescent="0.2">
      <c r="A8" s="124" t="s">
        <v>35</v>
      </c>
      <c r="B8" s="124" t="s">
        <v>36</v>
      </c>
      <c r="C8" s="124">
        <v>2022</v>
      </c>
      <c r="D8" s="124">
        <v>1633.5</v>
      </c>
    </row>
    <row r="9" spans="1:4" x14ac:dyDescent="0.2">
      <c r="A9" s="124" t="s">
        <v>37</v>
      </c>
      <c r="B9" s="124" t="s">
        <v>38</v>
      </c>
      <c r="C9" s="124">
        <v>2022</v>
      </c>
      <c r="D9" s="124">
        <v>1551.04</v>
      </c>
    </row>
    <row r="10" spans="1:4" x14ac:dyDescent="0.2">
      <c r="A10" s="124" t="s">
        <v>39</v>
      </c>
      <c r="B10" s="124" t="s">
        <v>40</v>
      </c>
      <c r="C10" s="124">
        <v>2022</v>
      </c>
      <c r="D10" s="124">
        <v>1828.24</v>
      </c>
    </row>
    <row r="11" spans="1:4" x14ac:dyDescent="0.2">
      <c r="A11" s="124" t="s">
        <v>41</v>
      </c>
      <c r="B11" s="124" t="s">
        <v>42</v>
      </c>
      <c r="C11" s="124">
        <v>2022</v>
      </c>
      <c r="D11" s="124">
        <v>1587.8</v>
      </c>
    </row>
    <row r="12" spans="1:4" x14ac:dyDescent="0.2">
      <c r="A12" s="124" t="s">
        <v>43</v>
      </c>
      <c r="B12" s="124" t="s">
        <v>44</v>
      </c>
      <c r="C12" s="124">
        <v>2022</v>
      </c>
      <c r="D12" s="124">
        <v>1775.78</v>
      </c>
    </row>
    <row r="13" spans="1:4" x14ac:dyDescent="0.2">
      <c r="A13" s="124" t="s">
        <v>45</v>
      </c>
      <c r="B13" s="124" t="s">
        <v>46</v>
      </c>
      <c r="C13" s="124">
        <v>2022</v>
      </c>
      <c r="D13" s="124">
        <v>1765.4399999999998</v>
      </c>
    </row>
    <row r="14" spans="1:4" x14ac:dyDescent="0.2">
      <c r="A14" s="21" t="s">
        <v>43</v>
      </c>
      <c r="B14" s="21" t="s">
        <v>44</v>
      </c>
      <c r="C14" s="21">
        <v>2021</v>
      </c>
      <c r="D14" s="21">
        <v>1621.26</v>
      </c>
    </row>
    <row r="15" spans="1:4" x14ac:dyDescent="0.2">
      <c r="A15" s="21" t="s">
        <v>100</v>
      </c>
      <c r="B15" s="21" t="s">
        <v>38</v>
      </c>
      <c r="C15" s="21">
        <v>2021</v>
      </c>
      <c r="D15" s="21">
        <v>1629.6</v>
      </c>
    </row>
    <row r="16" spans="1:4" x14ac:dyDescent="0.2">
      <c r="A16" s="21" t="s">
        <v>33</v>
      </c>
      <c r="B16" s="21" t="s">
        <v>145</v>
      </c>
      <c r="C16" s="21">
        <v>2021</v>
      </c>
      <c r="D16" s="21">
        <v>1588.86</v>
      </c>
    </row>
    <row r="17" spans="1:4" x14ac:dyDescent="0.2">
      <c r="A17" s="21" t="s">
        <v>101</v>
      </c>
      <c r="B17" s="21" t="s">
        <v>36</v>
      </c>
      <c r="C17" s="21">
        <v>2021</v>
      </c>
      <c r="D17" s="21">
        <v>1720.1</v>
      </c>
    </row>
    <row r="18" spans="1:4" x14ac:dyDescent="0.2">
      <c r="A18" s="21" t="s">
        <v>23</v>
      </c>
      <c r="B18" s="21" t="s">
        <v>24</v>
      </c>
      <c r="C18" s="21">
        <v>2021</v>
      </c>
      <c r="D18" s="21">
        <v>1705.52</v>
      </c>
    </row>
    <row r="19" spans="1:4" x14ac:dyDescent="0.2">
      <c r="A19" s="21" t="s">
        <v>39</v>
      </c>
      <c r="B19" s="21" t="s">
        <v>40</v>
      </c>
      <c r="C19" s="21">
        <v>2021</v>
      </c>
      <c r="D19" s="21">
        <v>1560.46</v>
      </c>
    </row>
    <row r="20" spans="1:4" x14ac:dyDescent="0.2">
      <c r="A20" s="21" t="s">
        <v>88</v>
      </c>
      <c r="B20" s="21" t="s">
        <v>28</v>
      </c>
      <c r="C20" s="21">
        <v>2021</v>
      </c>
      <c r="D20" s="21">
        <v>1789.34</v>
      </c>
    </row>
    <row r="21" spans="1:4" x14ac:dyDescent="0.2">
      <c r="A21" s="21" t="s">
        <v>83</v>
      </c>
      <c r="B21" s="21" t="s">
        <v>30</v>
      </c>
      <c r="C21" s="21">
        <v>2021</v>
      </c>
      <c r="D21" s="21">
        <v>1598.44</v>
      </c>
    </row>
    <row r="22" spans="1:4" x14ac:dyDescent="0.2">
      <c r="A22" s="21" t="s">
        <v>102</v>
      </c>
      <c r="B22" s="21" t="s">
        <v>146</v>
      </c>
      <c r="C22" s="21">
        <v>2021</v>
      </c>
      <c r="D22" s="21">
        <v>1849.94</v>
      </c>
    </row>
    <row r="23" spans="1:4" x14ac:dyDescent="0.2">
      <c r="A23" s="21" t="s">
        <v>45</v>
      </c>
      <c r="B23" s="21" t="s">
        <v>46</v>
      </c>
      <c r="C23" s="21">
        <v>2021</v>
      </c>
      <c r="D23" s="21">
        <v>1746.48</v>
      </c>
    </row>
    <row r="24" spans="1:4" x14ac:dyDescent="0.2">
      <c r="A24" s="21" t="s">
        <v>85</v>
      </c>
      <c r="B24" s="21" t="s">
        <v>26</v>
      </c>
      <c r="C24" s="21">
        <v>2021</v>
      </c>
      <c r="D24" s="21">
        <v>1723.9</v>
      </c>
    </row>
    <row r="25" spans="1:4" x14ac:dyDescent="0.2">
      <c r="A25" s="21" t="s">
        <v>41</v>
      </c>
      <c r="B25" s="21" t="s">
        <v>84</v>
      </c>
      <c r="C25" s="21">
        <v>2021</v>
      </c>
      <c r="D25" s="21">
        <v>1772.56</v>
      </c>
    </row>
    <row r="26" spans="1:4" x14ac:dyDescent="0.2">
      <c r="A26" s="120" t="s">
        <v>103</v>
      </c>
      <c r="B26" s="122" t="s">
        <v>145</v>
      </c>
      <c r="C26" s="21">
        <v>2017</v>
      </c>
      <c r="D26" s="109">
        <v>1316.84</v>
      </c>
    </row>
    <row r="27" spans="1:4" x14ac:dyDescent="0.2">
      <c r="A27" s="120" t="s">
        <v>104</v>
      </c>
      <c r="B27" s="122" t="s">
        <v>26</v>
      </c>
      <c r="C27" s="21">
        <v>2017</v>
      </c>
      <c r="D27" s="109">
        <v>1246.3800000000001</v>
      </c>
    </row>
    <row r="28" spans="1:4" x14ac:dyDescent="0.2">
      <c r="A28" s="120" t="s">
        <v>105</v>
      </c>
      <c r="B28" s="122" t="s">
        <v>38</v>
      </c>
      <c r="C28" s="21">
        <v>2017</v>
      </c>
      <c r="D28" s="109">
        <v>1153</v>
      </c>
    </row>
    <row r="29" spans="1:4" x14ac:dyDescent="0.2">
      <c r="A29" s="120" t="s">
        <v>106</v>
      </c>
      <c r="B29" s="122" t="s">
        <v>36</v>
      </c>
      <c r="C29" s="21">
        <v>2017</v>
      </c>
      <c r="D29" s="109">
        <v>1238.58</v>
      </c>
    </row>
    <row r="30" spans="1:4" x14ac:dyDescent="0.2">
      <c r="A30" s="120" t="s">
        <v>107</v>
      </c>
      <c r="B30" s="122" t="s">
        <v>24</v>
      </c>
      <c r="C30" s="21">
        <v>2017</v>
      </c>
      <c r="D30" s="109">
        <v>1345.32</v>
      </c>
    </row>
    <row r="31" spans="1:4" x14ac:dyDescent="0.2">
      <c r="A31" s="120" t="s">
        <v>45</v>
      </c>
      <c r="B31" s="122" t="s">
        <v>46</v>
      </c>
      <c r="C31" s="21">
        <v>2017</v>
      </c>
      <c r="D31" s="109">
        <v>1261.3800000000001</v>
      </c>
    </row>
    <row r="32" spans="1:4" x14ac:dyDescent="0.2">
      <c r="A32" s="120" t="s">
        <v>41</v>
      </c>
      <c r="B32" s="122" t="s">
        <v>84</v>
      </c>
      <c r="C32" s="21">
        <v>2017</v>
      </c>
      <c r="D32" s="109">
        <v>1233</v>
      </c>
    </row>
    <row r="33" spans="1:4" x14ac:dyDescent="0.2">
      <c r="A33" s="120" t="s">
        <v>93</v>
      </c>
      <c r="B33" s="122" t="s">
        <v>28</v>
      </c>
      <c r="C33" s="21">
        <v>2017</v>
      </c>
      <c r="D33" s="109">
        <v>1341.82</v>
      </c>
    </row>
    <row r="34" spans="1:4" x14ac:dyDescent="0.2">
      <c r="A34" s="122" t="s">
        <v>92</v>
      </c>
      <c r="B34" s="122" t="s">
        <v>40</v>
      </c>
      <c r="C34" s="21">
        <v>2017</v>
      </c>
      <c r="D34" s="109">
        <v>1399.98</v>
      </c>
    </row>
    <row r="35" spans="1:4" x14ac:dyDescent="0.2">
      <c r="A35" s="122" t="s">
        <v>83</v>
      </c>
      <c r="B35" s="122" t="s">
        <v>30</v>
      </c>
      <c r="C35" s="21">
        <v>2017</v>
      </c>
      <c r="D35" s="109">
        <v>1373.4</v>
      </c>
    </row>
    <row r="36" spans="1:4" x14ac:dyDescent="0.2">
      <c r="A36" s="122" t="s">
        <v>86</v>
      </c>
      <c r="B36" s="122" t="s">
        <v>32</v>
      </c>
      <c r="C36" s="21">
        <v>2017</v>
      </c>
      <c r="D36" s="109">
        <v>1394.28</v>
      </c>
    </row>
    <row r="37" spans="1:4" x14ac:dyDescent="0.2">
      <c r="A37" s="122" t="s">
        <v>43</v>
      </c>
      <c r="B37" s="122" t="s">
        <v>44</v>
      </c>
      <c r="C37" s="21">
        <v>2017</v>
      </c>
      <c r="D37" s="109">
        <v>1387</v>
      </c>
    </row>
    <row r="38" spans="1:4" x14ac:dyDescent="0.2">
      <c r="A38" s="122" t="s">
        <v>108</v>
      </c>
      <c r="B38" s="122" t="s">
        <v>36</v>
      </c>
      <c r="C38" s="21">
        <v>2020</v>
      </c>
      <c r="D38" s="109">
        <v>1360.9</v>
      </c>
    </row>
    <row r="39" spans="1:4" x14ac:dyDescent="0.2">
      <c r="A39" s="122" t="s">
        <v>109</v>
      </c>
      <c r="B39" s="122" t="s">
        <v>38</v>
      </c>
      <c r="C39" s="21">
        <v>2020</v>
      </c>
      <c r="D39" s="109">
        <v>1386.06</v>
      </c>
    </row>
    <row r="40" spans="1:4" x14ac:dyDescent="0.2">
      <c r="A40" s="122" t="s">
        <v>41</v>
      </c>
      <c r="B40" s="122" t="s">
        <v>84</v>
      </c>
      <c r="C40" s="21">
        <v>2020</v>
      </c>
      <c r="D40" s="109">
        <v>1391.06</v>
      </c>
    </row>
    <row r="41" spans="1:4" x14ac:dyDescent="0.2">
      <c r="A41" s="122" t="s">
        <v>39</v>
      </c>
      <c r="B41" s="122" t="s">
        <v>40</v>
      </c>
      <c r="C41" s="21">
        <v>2020</v>
      </c>
      <c r="D41" s="109">
        <v>1408.32</v>
      </c>
    </row>
    <row r="42" spans="1:4" x14ac:dyDescent="0.2">
      <c r="A42" s="122" t="s">
        <v>45</v>
      </c>
      <c r="B42" s="122" t="s">
        <v>46</v>
      </c>
      <c r="C42" s="21">
        <v>2020</v>
      </c>
      <c r="D42" s="109">
        <v>1461.2</v>
      </c>
    </row>
    <row r="43" spans="1:4" x14ac:dyDescent="0.2">
      <c r="A43" s="122" t="s">
        <v>102</v>
      </c>
      <c r="B43" s="122"/>
      <c r="C43" s="21">
        <v>2020</v>
      </c>
      <c r="D43" s="109">
        <v>1313.7</v>
      </c>
    </row>
    <row r="44" spans="1:4" x14ac:dyDescent="0.2">
      <c r="A44" s="122" t="s">
        <v>83</v>
      </c>
      <c r="B44" s="122" t="s">
        <v>30</v>
      </c>
      <c r="C44" s="21">
        <v>2020</v>
      </c>
      <c r="D44" s="109">
        <v>1246.3599999999999</v>
      </c>
    </row>
    <row r="45" spans="1:4" x14ac:dyDescent="0.2">
      <c r="A45" s="122" t="s">
        <v>23</v>
      </c>
      <c r="B45" s="122" t="s">
        <v>24</v>
      </c>
      <c r="C45" s="21">
        <v>2020</v>
      </c>
      <c r="D45" s="109">
        <v>1506.26</v>
      </c>
    </row>
    <row r="46" spans="1:4" x14ac:dyDescent="0.2">
      <c r="A46" s="122" t="s">
        <v>93</v>
      </c>
      <c r="B46" s="122" t="s">
        <v>28</v>
      </c>
      <c r="C46" s="21">
        <v>2020</v>
      </c>
      <c r="D46" s="109">
        <v>1445.8</v>
      </c>
    </row>
    <row r="47" spans="1:4" x14ac:dyDescent="0.2">
      <c r="A47" s="122" t="s">
        <v>110</v>
      </c>
      <c r="B47" s="122" t="s">
        <v>26</v>
      </c>
      <c r="C47" s="21">
        <v>2020</v>
      </c>
      <c r="D47" s="109">
        <v>1435.24</v>
      </c>
    </row>
    <row r="48" spans="1:4" x14ac:dyDescent="0.2">
      <c r="A48" s="122" t="s">
        <v>43</v>
      </c>
      <c r="B48" s="122" t="s">
        <v>44</v>
      </c>
      <c r="C48" s="21">
        <v>2020</v>
      </c>
      <c r="D48" s="109">
        <v>1429.74</v>
      </c>
    </row>
    <row r="49" spans="1:4" x14ac:dyDescent="0.2">
      <c r="A49" s="122" t="s">
        <v>33</v>
      </c>
      <c r="B49" s="122" t="s">
        <v>145</v>
      </c>
      <c r="C49" s="21">
        <v>2020</v>
      </c>
      <c r="D49" s="109">
        <v>1566.84</v>
      </c>
    </row>
    <row r="50" spans="1:4" x14ac:dyDescent="0.2">
      <c r="A50" s="122" t="s">
        <v>41</v>
      </c>
      <c r="B50" s="122" t="s">
        <v>84</v>
      </c>
      <c r="C50" s="21">
        <v>2019</v>
      </c>
      <c r="D50" s="109">
        <v>1263.24</v>
      </c>
    </row>
    <row r="51" spans="1:4" x14ac:dyDescent="0.2">
      <c r="A51" s="122" t="s">
        <v>83</v>
      </c>
      <c r="B51" s="122" t="s">
        <v>30</v>
      </c>
      <c r="C51" s="21">
        <v>2019</v>
      </c>
      <c r="D51" s="109">
        <v>1331.68</v>
      </c>
    </row>
    <row r="52" spans="1:4" x14ac:dyDescent="0.2">
      <c r="A52" s="122" t="s">
        <v>39</v>
      </c>
      <c r="B52" s="122" t="s">
        <v>40</v>
      </c>
      <c r="C52" s="21">
        <v>2019</v>
      </c>
      <c r="D52" s="109">
        <v>1328.2</v>
      </c>
    </row>
    <row r="53" spans="1:4" x14ac:dyDescent="0.2">
      <c r="A53" s="122" t="s">
        <v>111</v>
      </c>
      <c r="B53" s="122" t="s">
        <v>36</v>
      </c>
      <c r="C53" s="21">
        <v>2019</v>
      </c>
      <c r="D53" s="109">
        <v>1408.34</v>
      </c>
    </row>
    <row r="54" spans="1:4" x14ac:dyDescent="0.2">
      <c r="A54" s="122" t="s">
        <v>33</v>
      </c>
      <c r="B54" s="122" t="s">
        <v>145</v>
      </c>
      <c r="C54" s="21">
        <v>2019</v>
      </c>
      <c r="D54" s="109">
        <v>1428.58</v>
      </c>
    </row>
    <row r="55" spans="1:4" x14ac:dyDescent="0.2">
      <c r="A55" s="122" t="s">
        <v>112</v>
      </c>
      <c r="B55" s="122" t="s">
        <v>46</v>
      </c>
      <c r="C55" s="21">
        <v>2019</v>
      </c>
      <c r="D55" s="109">
        <v>1323.98</v>
      </c>
    </row>
    <row r="56" spans="1:4" x14ac:dyDescent="0.2">
      <c r="A56" s="122" t="s">
        <v>113</v>
      </c>
      <c r="B56" s="122"/>
      <c r="C56" s="21">
        <v>2019</v>
      </c>
      <c r="D56" s="109">
        <v>1492.56</v>
      </c>
    </row>
    <row r="57" spans="1:4" x14ac:dyDescent="0.2">
      <c r="A57" s="120" t="s">
        <v>93</v>
      </c>
      <c r="B57" s="122" t="s">
        <v>28</v>
      </c>
      <c r="C57" s="21">
        <v>2019</v>
      </c>
      <c r="D57" s="109">
        <v>1363.12</v>
      </c>
    </row>
    <row r="58" spans="1:4" x14ac:dyDescent="0.2">
      <c r="A58" s="120" t="s">
        <v>23</v>
      </c>
      <c r="B58" s="122" t="s">
        <v>24</v>
      </c>
      <c r="C58" s="21">
        <v>2019</v>
      </c>
      <c r="D58" s="124">
        <v>1364.36</v>
      </c>
    </row>
    <row r="59" spans="1:4" x14ac:dyDescent="0.2">
      <c r="A59" s="120" t="s">
        <v>43</v>
      </c>
      <c r="B59" s="122" t="s">
        <v>44</v>
      </c>
      <c r="C59" s="21">
        <v>2019</v>
      </c>
      <c r="D59" s="124">
        <v>1454.56</v>
      </c>
    </row>
    <row r="60" spans="1:4" x14ac:dyDescent="0.2">
      <c r="A60" s="120" t="s">
        <v>104</v>
      </c>
      <c r="B60" s="122" t="s">
        <v>26</v>
      </c>
      <c r="C60" s="21">
        <v>2019</v>
      </c>
      <c r="D60" s="124">
        <v>1644.92</v>
      </c>
    </row>
    <row r="61" spans="1:4" x14ac:dyDescent="0.2">
      <c r="A61" s="120" t="s">
        <v>114</v>
      </c>
      <c r="B61" s="122" t="s">
        <v>38</v>
      </c>
      <c r="C61" s="21">
        <v>2019</v>
      </c>
      <c r="D61" s="124">
        <v>1530.22</v>
      </c>
    </row>
    <row r="62" spans="1:4" x14ac:dyDescent="0.2">
      <c r="A62" s="120" t="s">
        <v>93</v>
      </c>
      <c r="B62" s="122" t="s">
        <v>28</v>
      </c>
      <c r="C62" s="21">
        <v>2018</v>
      </c>
      <c r="D62" s="124">
        <v>1336.54</v>
      </c>
    </row>
    <row r="63" spans="1:4" x14ac:dyDescent="0.2">
      <c r="A63" s="120" t="s">
        <v>45</v>
      </c>
      <c r="B63" s="122" t="s">
        <v>46</v>
      </c>
      <c r="C63" s="21">
        <v>2018</v>
      </c>
      <c r="D63" s="124">
        <v>1328.94</v>
      </c>
    </row>
    <row r="64" spans="1:4" x14ac:dyDescent="0.2">
      <c r="A64" s="120" t="s">
        <v>106</v>
      </c>
      <c r="B64" s="122" t="s">
        <v>36</v>
      </c>
      <c r="C64" s="21">
        <v>2018</v>
      </c>
      <c r="D64" s="124">
        <v>1405.78</v>
      </c>
    </row>
    <row r="65" spans="1:4" x14ac:dyDescent="0.2">
      <c r="A65" s="120" t="s">
        <v>104</v>
      </c>
      <c r="B65" s="122" t="s">
        <v>26</v>
      </c>
      <c r="C65" s="21">
        <v>2018</v>
      </c>
      <c r="D65" s="124">
        <v>1366.04</v>
      </c>
    </row>
    <row r="66" spans="1:4" x14ac:dyDescent="0.2">
      <c r="A66" s="120" t="s">
        <v>33</v>
      </c>
      <c r="B66" s="122" t="s">
        <v>145</v>
      </c>
      <c r="C66" s="21">
        <v>2018</v>
      </c>
      <c r="D66" s="124">
        <v>1502.94</v>
      </c>
    </row>
    <row r="67" spans="1:4" x14ac:dyDescent="0.2">
      <c r="A67" s="120" t="s">
        <v>83</v>
      </c>
      <c r="B67" s="122" t="s">
        <v>30</v>
      </c>
      <c r="C67" s="21">
        <v>2018</v>
      </c>
      <c r="D67" s="124">
        <v>1394.18</v>
      </c>
    </row>
    <row r="68" spans="1:4" x14ac:dyDescent="0.2">
      <c r="A68" s="120" t="s">
        <v>23</v>
      </c>
      <c r="B68" s="122" t="s">
        <v>24</v>
      </c>
      <c r="C68" s="21">
        <v>2018</v>
      </c>
      <c r="D68" s="124">
        <v>1433.54</v>
      </c>
    </row>
    <row r="69" spans="1:4" x14ac:dyDescent="0.2">
      <c r="A69" s="120" t="s">
        <v>41</v>
      </c>
      <c r="B69" s="122" t="s">
        <v>84</v>
      </c>
      <c r="C69" s="21">
        <v>2018</v>
      </c>
      <c r="D69" s="124">
        <v>1440.5</v>
      </c>
    </row>
    <row r="70" spans="1:4" x14ac:dyDescent="0.2">
      <c r="A70" s="120" t="s">
        <v>39</v>
      </c>
      <c r="B70" s="122" t="s">
        <v>40</v>
      </c>
      <c r="C70" s="21">
        <v>2018</v>
      </c>
      <c r="D70" s="124">
        <v>1446.02</v>
      </c>
    </row>
    <row r="71" spans="1:4" x14ac:dyDescent="0.2">
      <c r="A71" s="120" t="s">
        <v>86</v>
      </c>
      <c r="B71" s="122" t="s">
        <v>32</v>
      </c>
      <c r="C71" s="21">
        <v>2018</v>
      </c>
      <c r="D71" s="124">
        <v>1364.32</v>
      </c>
    </row>
    <row r="72" spans="1:4" x14ac:dyDescent="0.2">
      <c r="A72" s="120" t="s">
        <v>115</v>
      </c>
      <c r="B72" s="122" t="s">
        <v>38</v>
      </c>
      <c r="C72" s="21">
        <v>2018</v>
      </c>
      <c r="D72" s="124">
        <v>1477.24</v>
      </c>
    </row>
    <row r="73" spans="1:4" x14ac:dyDescent="0.2">
      <c r="A73" s="120" t="s">
        <v>43</v>
      </c>
      <c r="B73" s="122" t="s">
        <v>44</v>
      </c>
      <c r="C73" s="21">
        <v>2018</v>
      </c>
      <c r="D73" s="124">
        <v>1521.02</v>
      </c>
    </row>
    <row r="74" spans="1:4" x14ac:dyDescent="0.2">
      <c r="A74" s="120" t="s">
        <v>86</v>
      </c>
      <c r="B74" s="122" t="s">
        <v>32</v>
      </c>
      <c r="C74" s="21">
        <v>2016</v>
      </c>
      <c r="D74" s="124">
        <v>1471.36</v>
      </c>
    </row>
    <row r="75" spans="1:4" x14ac:dyDescent="0.2">
      <c r="A75" s="120" t="s">
        <v>45</v>
      </c>
      <c r="B75" s="122" t="s">
        <v>46</v>
      </c>
      <c r="C75" s="21">
        <v>2016</v>
      </c>
      <c r="D75" s="124">
        <v>1231.18</v>
      </c>
    </row>
    <row r="76" spans="1:4" x14ac:dyDescent="0.2">
      <c r="A76" s="120" t="s">
        <v>43</v>
      </c>
      <c r="B76" s="122" t="s">
        <v>44</v>
      </c>
      <c r="C76" s="21">
        <v>2016</v>
      </c>
      <c r="D76" s="124">
        <v>1127.8599999999999</v>
      </c>
    </row>
    <row r="77" spans="1:4" x14ac:dyDescent="0.2">
      <c r="A77" s="120" t="s">
        <v>106</v>
      </c>
      <c r="B77" s="122" t="s">
        <v>36</v>
      </c>
      <c r="C77" s="21">
        <v>2016</v>
      </c>
      <c r="D77" s="124">
        <v>1336.74</v>
      </c>
    </row>
    <row r="78" spans="1:4" x14ac:dyDescent="0.2">
      <c r="A78" s="120" t="s">
        <v>83</v>
      </c>
      <c r="B78" s="122" t="s">
        <v>30</v>
      </c>
      <c r="C78" s="21">
        <v>2016</v>
      </c>
      <c r="D78" s="124">
        <v>1329.04</v>
      </c>
    </row>
    <row r="79" spans="1:4" x14ac:dyDescent="0.2">
      <c r="A79" s="120" t="s">
        <v>116</v>
      </c>
      <c r="B79" s="122"/>
      <c r="C79" s="21">
        <v>2016</v>
      </c>
      <c r="D79" s="124">
        <v>1255.8800000000001</v>
      </c>
    </row>
    <row r="80" spans="1:4" x14ac:dyDescent="0.2">
      <c r="A80" s="120" t="s">
        <v>117</v>
      </c>
      <c r="B80" s="122" t="s">
        <v>24</v>
      </c>
      <c r="C80" s="21">
        <v>2016</v>
      </c>
      <c r="D80" s="124">
        <v>1382.32</v>
      </c>
    </row>
    <row r="81" spans="1:4" x14ac:dyDescent="0.2">
      <c r="A81" s="120" t="s">
        <v>103</v>
      </c>
      <c r="B81" s="122" t="s">
        <v>145</v>
      </c>
      <c r="C81" s="21">
        <v>2016</v>
      </c>
      <c r="D81" s="124">
        <v>1319.4</v>
      </c>
    </row>
    <row r="82" spans="1:4" x14ac:dyDescent="0.2">
      <c r="A82" s="120" t="s">
        <v>105</v>
      </c>
      <c r="B82" s="122" t="s">
        <v>38</v>
      </c>
      <c r="C82" s="21">
        <v>2016</v>
      </c>
      <c r="D82" s="124">
        <v>1416.32</v>
      </c>
    </row>
    <row r="83" spans="1:4" x14ac:dyDescent="0.2">
      <c r="A83" s="120" t="s">
        <v>118</v>
      </c>
      <c r="B83" s="122" t="s">
        <v>26</v>
      </c>
      <c r="C83" s="21">
        <v>2016</v>
      </c>
      <c r="D83" s="124">
        <v>1436.66</v>
      </c>
    </row>
    <row r="84" spans="1:4" x14ac:dyDescent="0.2">
      <c r="A84" s="120" t="s">
        <v>41</v>
      </c>
      <c r="B84" s="122" t="s">
        <v>84</v>
      </c>
      <c r="C84" s="21">
        <v>2016</v>
      </c>
      <c r="D84" s="124">
        <v>1389.86</v>
      </c>
    </row>
    <row r="85" spans="1:4" x14ac:dyDescent="0.2">
      <c r="A85" s="120" t="s">
        <v>93</v>
      </c>
      <c r="B85" s="122" t="s">
        <v>28</v>
      </c>
      <c r="C85" s="21">
        <v>2016</v>
      </c>
      <c r="D85" s="124">
        <v>1431.66</v>
      </c>
    </row>
    <row r="86" spans="1:4" x14ac:dyDescent="0.2">
      <c r="A86" s="120" t="s">
        <v>41</v>
      </c>
      <c r="B86" s="122" t="s">
        <v>84</v>
      </c>
      <c r="C86" s="124">
        <v>2015</v>
      </c>
      <c r="D86" s="124">
        <v>1148.2</v>
      </c>
    </row>
    <row r="87" spans="1:4" x14ac:dyDescent="0.2">
      <c r="A87" s="120" t="s">
        <v>119</v>
      </c>
      <c r="B87" s="122"/>
      <c r="C87" s="124">
        <v>2015</v>
      </c>
      <c r="D87" s="124">
        <v>1340.52</v>
      </c>
    </row>
    <row r="88" spans="1:4" x14ac:dyDescent="0.2">
      <c r="A88" s="120" t="s">
        <v>83</v>
      </c>
      <c r="B88" s="122" t="s">
        <v>30</v>
      </c>
      <c r="C88" s="124">
        <v>2015</v>
      </c>
      <c r="D88" s="124">
        <v>1159.2</v>
      </c>
    </row>
    <row r="89" spans="1:4" x14ac:dyDescent="0.2">
      <c r="A89" s="120" t="s">
        <v>120</v>
      </c>
      <c r="B89" s="122"/>
      <c r="C89" s="124">
        <v>2015</v>
      </c>
      <c r="D89" s="124">
        <v>1305.44</v>
      </c>
    </row>
    <row r="90" spans="1:4" x14ac:dyDescent="0.2">
      <c r="A90" s="120" t="s">
        <v>45</v>
      </c>
      <c r="B90" s="122" t="s">
        <v>46</v>
      </c>
      <c r="C90" s="124">
        <v>2015</v>
      </c>
      <c r="D90" s="124">
        <v>1431.2</v>
      </c>
    </row>
    <row r="91" spans="1:4" x14ac:dyDescent="0.2">
      <c r="A91" s="120" t="s">
        <v>23</v>
      </c>
      <c r="B91" s="122" t="s">
        <v>24</v>
      </c>
      <c r="C91" s="124">
        <v>2015</v>
      </c>
      <c r="D91" s="124">
        <v>1373.3</v>
      </c>
    </row>
    <row r="92" spans="1:4" x14ac:dyDescent="0.2">
      <c r="A92" s="120" t="s">
        <v>93</v>
      </c>
      <c r="B92" s="122" t="s">
        <v>28</v>
      </c>
      <c r="C92" s="124">
        <v>2015</v>
      </c>
      <c r="D92" s="124">
        <v>1351.82</v>
      </c>
    </row>
    <row r="93" spans="1:4" x14ac:dyDescent="0.2">
      <c r="A93" s="120" t="s">
        <v>33</v>
      </c>
      <c r="B93" s="122" t="s">
        <v>145</v>
      </c>
      <c r="C93" s="124">
        <v>2015</v>
      </c>
      <c r="D93" s="124">
        <v>1165.8399999999999</v>
      </c>
    </row>
    <row r="94" spans="1:4" x14ac:dyDescent="0.2">
      <c r="A94" s="120" t="s">
        <v>121</v>
      </c>
      <c r="B94" s="122" t="s">
        <v>147</v>
      </c>
      <c r="C94" s="124">
        <v>2015</v>
      </c>
      <c r="D94" s="124">
        <v>1581.34</v>
      </c>
    </row>
    <row r="95" spans="1:4" x14ac:dyDescent="0.2">
      <c r="A95" s="120" t="s">
        <v>96</v>
      </c>
      <c r="B95" s="122"/>
      <c r="C95" s="124">
        <v>2015</v>
      </c>
      <c r="D95" s="124">
        <v>1380.7</v>
      </c>
    </row>
    <row r="96" spans="1:4" x14ac:dyDescent="0.2">
      <c r="A96" s="120" t="s">
        <v>122</v>
      </c>
      <c r="B96" s="122" t="s">
        <v>38</v>
      </c>
      <c r="C96" s="124">
        <v>2015</v>
      </c>
      <c r="D96" s="124">
        <v>1526.7</v>
      </c>
    </row>
    <row r="97" spans="1:4" x14ac:dyDescent="0.2">
      <c r="A97" s="120" t="s">
        <v>123</v>
      </c>
      <c r="B97" s="122" t="s">
        <v>40</v>
      </c>
      <c r="C97" s="124">
        <v>2015</v>
      </c>
      <c r="D97" s="124">
        <v>1475.98</v>
      </c>
    </row>
    <row r="98" spans="1:4" x14ac:dyDescent="0.2">
      <c r="A98" s="120" t="s">
        <v>124</v>
      </c>
      <c r="B98" s="122" t="s">
        <v>24</v>
      </c>
      <c r="C98" s="124">
        <v>2014</v>
      </c>
      <c r="D98" s="124">
        <v>1429.26</v>
      </c>
    </row>
    <row r="99" spans="1:4" x14ac:dyDescent="0.2">
      <c r="A99" s="120" t="s">
        <v>125</v>
      </c>
      <c r="B99" s="122" t="s">
        <v>40</v>
      </c>
      <c r="C99" s="124">
        <v>2014</v>
      </c>
      <c r="D99" s="124">
        <v>1402.88</v>
      </c>
    </row>
    <row r="100" spans="1:4" x14ac:dyDescent="0.2">
      <c r="A100" s="121" t="s">
        <v>126</v>
      </c>
      <c r="B100" s="123" t="s">
        <v>148</v>
      </c>
      <c r="C100" s="124">
        <v>2014</v>
      </c>
      <c r="D100" s="124">
        <v>1307.04</v>
      </c>
    </row>
    <row r="101" spans="1:4" x14ac:dyDescent="0.2">
      <c r="A101" s="120" t="s">
        <v>45</v>
      </c>
      <c r="B101" s="122" t="s">
        <v>46</v>
      </c>
      <c r="C101" s="124">
        <v>2014</v>
      </c>
      <c r="D101" s="124">
        <v>1335.18</v>
      </c>
    </row>
    <row r="102" spans="1:4" x14ac:dyDescent="0.2">
      <c r="A102" s="120" t="s">
        <v>127</v>
      </c>
      <c r="B102" s="122" t="s">
        <v>32</v>
      </c>
      <c r="C102" s="124">
        <v>2014</v>
      </c>
      <c r="D102" s="124">
        <v>1273.8</v>
      </c>
    </row>
    <row r="103" spans="1:4" x14ac:dyDescent="0.2">
      <c r="A103" s="120" t="s">
        <v>93</v>
      </c>
      <c r="B103" s="122" t="s">
        <v>28</v>
      </c>
      <c r="C103" s="124">
        <v>2014</v>
      </c>
      <c r="D103" s="124">
        <v>1449.06</v>
      </c>
    </row>
    <row r="104" spans="1:4" x14ac:dyDescent="0.2">
      <c r="A104" s="120" t="s">
        <v>33</v>
      </c>
      <c r="B104" s="122" t="s">
        <v>145</v>
      </c>
      <c r="C104" s="124">
        <v>2014</v>
      </c>
      <c r="D104" s="124">
        <v>1226.04</v>
      </c>
    </row>
    <row r="105" spans="1:4" x14ac:dyDescent="0.2">
      <c r="A105" s="120" t="s">
        <v>128</v>
      </c>
      <c r="B105" s="122" t="s">
        <v>26</v>
      </c>
      <c r="C105" s="124">
        <v>2014</v>
      </c>
      <c r="D105" s="124">
        <v>1237.8599999999999</v>
      </c>
    </row>
    <row r="106" spans="1:4" x14ac:dyDescent="0.2">
      <c r="A106" s="120" t="s">
        <v>102</v>
      </c>
      <c r="B106" s="122" t="s">
        <v>147</v>
      </c>
      <c r="C106" s="124">
        <v>2014</v>
      </c>
      <c r="D106" s="124">
        <v>1469.92</v>
      </c>
    </row>
    <row r="107" spans="1:4" x14ac:dyDescent="0.2">
      <c r="A107" s="120" t="s">
        <v>83</v>
      </c>
      <c r="B107" s="122" t="s">
        <v>30</v>
      </c>
      <c r="C107" s="124">
        <v>2014</v>
      </c>
      <c r="D107" s="124">
        <v>1456.04</v>
      </c>
    </row>
    <row r="108" spans="1:4" x14ac:dyDescent="0.2">
      <c r="A108" s="120" t="s">
        <v>129</v>
      </c>
      <c r="B108" s="122" t="s">
        <v>36</v>
      </c>
      <c r="C108" s="124">
        <v>2014</v>
      </c>
      <c r="D108" s="124">
        <v>1435.98</v>
      </c>
    </row>
    <row r="109" spans="1:4" x14ac:dyDescent="0.2">
      <c r="A109" s="120" t="s">
        <v>41</v>
      </c>
      <c r="B109" s="122" t="s">
        <v>84</v>
      </c>
      <c r="C109" s="124">
        <v>2014</v>
      </c>
      <c r="D109" s="124">
        <v>1377.76</v>
      </c>
    </row>
    <row r="110" spans="1:4" x14ac:dyDescent="0.2">
      <c r="A110" s="120" t="s">
        <v>103</v>
      </c>
      <c r="B110" s="122" t="s">
        <v>145</v>
      </c>
      <c r="C110" s="124">
        <v>2013</v>
      </c>
      <c r="D110" s="124">
        <v>1343.38</v>
      </c>
    </row>
    <row r="111" spans="1:4" x14ac:dyDescent="0.2">
      <c r="A111" s="120" t="s">
        <v>130</v>
      </c>
      <c r="B111" s="122"/>
      <c r="C111" s="124">
        <v>2013</v>
      </c>
      <c r="D111" s="124">
        <v>1395.8</v>
      </c>
    </row>
    <row r="112" spans="1:4" x14ac:dyDescent="0.2">
      <c r="A112" s="120" t="s">
        <v>131</v>
      </c>
      <c r="B112" s="122"/>
      <c r="C112" s="124">
        <v>2013</v>
      </c>
      <c r="D112" s="124">
        <v>1330.76</v>
      </c>
    </row>
    <row r="113" spans="1:4" x14ac:dyDescent="0.2">
      <c r="A113" s="120" t="s">
        <v>102</v>
      </c>
      <c r="B113" s="122" t="s">
        <v>147</v>
      </c>
      <c r="C113" s="124">
        <v>2013</v>
      </c>
      <c r="D113" s="124">
        <v>1347.4</v>
      </c>
    </row>
    <row r="114" spans="1:4" x14ac:dyDescent="0.2">
      <c r="A114" s="120" t="s">
        <v>132</v>
      </c>
      <c r="B114" s="122"/>
      <c r="C114" s="124">
        <v>2013</v>
      </c>
      <c r="D114" s="124">
        <v>1421.84</v>
      </c>
    </row>
    <row r="115" spans="1:4" x14ac:dyDescent="0.2">
      <c r="A115" s="120" t="s">
        <v>93</v>
      </c>
      <c r="B115" s="122" t="s">
        <v>28</v>
      </c>
      <c r="C115" s="124">
        <v>2013</v>
      </c>
      <c r="D115" s="124">
        <v>1314.68</v>
      </c>
    </row>
    <row r="116" spans="1:4" x14ac:dyDescent="0.2">
      <c r="A116" s="120" t="s">
        <v>133</v>
      </c>
      <c r="B116" s="122" t="s">
        <v>32</v>
      </c>
      <c r="C116" s="124">
        <v>2013</v>
      </c>
      <c r="D116" s="124">
        <v>1369.36</v>
      </c>
    </row>
    <row r="117" spans="1:4" x14ac:dyDescent="0.2">
      <c r="A117" s="120" t="s">
        <v>134</v>
      </c>
      <c r="B117" s="122"/>
      <c r="C117" s="124">
        <v>2013</v>
      </c>
      <c r="D117" s="124">
        <v>1441.78</v>
      </c>
    </row>
    <row r="118" spans="1:4" x14ac:dyDescent="0.2">
      <c r="A118" s="120" t="s">
        <v>135</v>
      </c>
      <c r="B118" s="122" t="s">
        <v>24</v>
      </c>
      <c r="C118" s="124">
        <v>2013</v>
      </c>
      <c r="D118" s="124">
        <v>1407.26</v>
      </c>
    </row>
    <row r="119" spans="1:4" x14ac:dyDescent="0.2">
      <c r="A119" s="120" t="s">
        <v>45</v>
      </c>
      <c r="B119" s="122" t="s">
        <v>46</v>
      </c>
      <c r="C119" s="124">
        <v>2013</v>
      </c>
      <c r="D119" s="124">
        <v>1475.2</v>
      </c>
    </row>
    <row r="120" spans="1:4" x14ac:dyDescent="0.2">
      <c r="A120" s="120" t="s">
        <v>136</v>
      </c>
      <c r="B120" s="122" t="s">
        <v>26</v>
      </c>
      <c r="C120" s="124">
        <v>2013</v>
      </c>
      <c r="D120" s="124">
        <v>1382.42</v>
      </c>
    </row>
    <row r="121" spans="1:4" x14ac:dyDescent="0.2">
      <c r="A121" s="120" t="s">
        <v>81</v>
      </c>
      <c r="B121" s="122" t="s">
        <v>82</v>
      </c>
      <c r="C121" s="124">
        <v>2013</v>
      </c>
      <c r="D121" s="124">
        <v>1475.14</v>
      </c>
    </row>
    <row r="122" spans="1:4" x14ac:dyDescent="0.2">
      <c r="A122" s="120" t="s">
        <v>137</v>
      </c>
      <c r="B122" s="122"/>
      <c r="C122" s="124">
        <v>2012</v>
      </c>
      <c r="D122" s="124">
        <v>1406.88</v>
      </c>
    </row>
    <row r="123" spans="1:4" x14ac:dyDescent="0.2">
      <c r="A123" s="120" t="s">
        <v>138</v>
      </c>
      <c r="B123" s="122" t="s">
        <v>36</v>
      </c>
      <c r="C123" s="124">
        <v>2012</v>
      </c>
      <c r="D123" s="124">
        <v>1311.7</v>
      </c>
    </row>
    <row r="124" spans="1:4" x14ac:dyDescent="0.2">
      <c r="A124" s="120" t="s">
        <v>102</v>
      </c>
      <c r="B124" s="122" t="s">
        <v>147</v>
      </c>
      <c r="C124" s="124">
        <v>2012</v>
      </c>
      <c r="D124" s="124">
        <v>1297.54</v>
      </c>
    </row>
    <row r="125" spans="1:4" x14ac:dyDescent="0.2">
      <c r="A125" s="120" t="s">
        <v>139</v>
      </c>
      <c r="B125" s="122"/>
      <c r="C125" s="124">
        <v>2012</v>
      </c>
      <c r="D125" s="124">
        <v>1288.3399999999999</v>
      </c>
    </row>
    <row r="126" spans="1:4" x14ac:dyDescent="0.2">
      <c r="A126" s="120" t="s">
        <v>140</v>
      </c>
      <c r="B126" s="122"/>
      <c r="C126" s="124">
        <v>2012</v>
      </c>
      <c r="D126" s="124">
        <v>1429.92</v>
      </c>
    </row>
    <row r="127" spans="1:4" x14ac:dyDescent="0.2">
      <c r="A127" s="120" t="s">
        <v>87</v>
      </c>
      <c r="B127" s="122"/>
      <c r="C127" s="124">
        <v>2012</v>
      </c>
      <c r="D127" s="124">
        <v>1133.98</v>
      </c>
    </row>
    <row r="128" spans="1:4" x14ac:dyDescent="0.2">
      <c r="A128" s="120" t="s">
        <v>141</v>
      </c>
      <c r="B128" s="122" t="s">
        <v>82</v>
      </c>
      <c r="C128" s="124">
        <v>2012</v>
      </c>
      <c r="D128" s="124">
        <v>1460.78</v>
      </c>
    </row>
    <row r="129" spans="1:4" x14ac:dyDescent="0.2">
      <c r="A129" s="120" t="s">
        <v>142</v>
      </c>
      <c r="B129" s="122" t="s">
        <v>24</v>
      </c>
      <c r="C129" s="124">
        <v>2012</v>
      </c>
      <c r="D129" s="124">
        <v>1324.58</v>
      </c>
    </row>
    <row r="130" spans="1:4" x14ac:dyDescent="0.2">
      <c r="A130" s="120" t="s">
        <v>45</v>
      </c>
      <c r="B130" s="122" t="s">
        <v>46</v>
      </c>
      <c r="C130" s="124">
        <v>2012</v>
      </c>
      <c r="D130" s="124">
        <v>1430.92</v>
      </c>
    </row>
    <row r="131" spans="1:4" x14ac:dyDescent="0.2">
      <c r="A131" s="120" t="s">
        <v>143</v>
      </c>
      <c r="B131" s="122"/>
      <c r="C131" s="124">
        <v>2012</v>
      </c>
      <c r="D131" s="124">
        <v>1471.12</v>
      </c>
    </row>
    <row r="132" spans="1:4" x14ac:dyDescent="0.2">
      <c r="A132" s="120" t="s">
        <v>136</v>
      </c>
      <c r="B132" s="122" t="s">
        <v>26</v>
      </c>
      <c r="C132" s="124">
        <v>2012</v>
      </c>
      <c r="D132" s="124">
        <v>1427.64</v>
      </c>
    </row>
    <row r="133" spans="1:4" x14ac:dyDescent="0.2">
      <c r="A133" s="120" t="s">
        <v>144</v>
      </c>
      <c r="B133" s="122" t="s">
        <v>149</v>
      </c>
      <c r="C133" s="124">
        <v>2012</v>
      </c>
      <c r="D133" s="124">
        <v>1442.54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"/>
  <sheetViews>
    <sheetView zoomScale="120" zoomScaleNormal="120" zoomScalePageLayoutView="120" workbookViewId="0">
      <selection activeCell="R16" sqref="R16"/>
    </sheetView>
  </sheetViews>
  <sheetFormatPr baseColWidth="10" defaultRowHeight="16" x14ac:dyDescent="0.2"/>
  <cols>
    <col min="2" max="2" width="22" customWidth="1"/>
    <col min="3" max="3" width="11.6640625" customWidth="1"/>
    <col min="5" max="5" width="11.33203125" customWidth="1"/>
    <col min="8" max="8" width="11.83203125" customWidth="1"/>
    <col min="12" max="12" width="17.33203125" customWidth="1"/>
    <col min="13" max="13" width="8.83203125" customWidth="1"/>
    <col min="14" max="14" width="16.6640625" customWidth="1"/>
    <col min="15" max="15" width="9" customWidth="1"/>
  </cols>
  <sheetData>
    <row r="2" spans="2:16" ht="19" x14ac:dyDescent="0.25">
      <c r="B2" s="284" t="s">
        <v>153</v>
      </c>
      <c r="C2" s="285"/>
      <c r="D2" s="285"/>
      <c r="E2" s="285"/>
      <c r="F2" s="285"/>
      <c r="G2" s="285"/>
      <c r="H2" s="286"/>
      <c r="K2" s="284" t="s">
        <v>154</v>
      </c>
      <c r="L2" s="285"/>
      <c r="M2" s="285"/>
      <c r="N2" s="285"/>
      <c r="O2" s="285"/>
      <c r="P2" s="286"/>
    </row>
    <row r="3" spans="2:16" ht="30" customHeight="1" x14ac:dyDescent="0.2">
      <c r="B3" s="125" t="s">
        <v>47</v>
      </c>
      <c r="C3" s="94" t="s">
        <v>20</v>
      </c>
      <c r="D3" s="94" t="s">
        <v>19</v>
      </c>
      <c r="E3" s="126" t="s">
        <v>99</v>
      </c>
      <c r="F3" s="94" t="s">
        <v>150</v>
      </c>
      <c r="G3" s="126" t="s">
        <v>151</v>
      </c>
      <c r="H3" s="127" t="s">
        <v>152</v>
      </c>
      <c r="K3" s="147" t="s">
        <v>19</v>
      </c>
      <c r="L3" s="140" t="s">
        <v>156</v>
      </c>
      <c r="M3" s="141" t="s">
        <v>66</v>
      </c>
      <c r="N3" s="140" t="s">
        <v>157</v>
      </c>
      <c r="O3" s="141" t="s">
        <v>150</v>
      </c>
      <c r="P3" s="146" t="s">
        <v>155</v>
      </c>
    </row>
    <row r="4" spans="2:16" x14ac:dyDescent="0.2">
      <c r="B4" s="98" t="s">
        <v>104</v>
      </c>
      <c r="C4" s="19" t="s">
        <v>26</v>
      </c>
      <c r="D4" s="19">
        <v>2019</v>
      </c>
      <c r="E4" s="19">
        <v>1644.92</v>
      </c>
      <c r="F4" s="112">
        <v>117.49428571428599</v>
      </c>
      <c r="G4" s="112">
        <v>100.79619047619001</v>
      </c>
      <c r="H4" s="113">
        <v>16.698095238095199</v>
      </c>
      <c r="K4" s="138">
        <v>2022</v>
      </c>
      <c r="L4" s="142" t="s">
        <v>33</v>
      </c>
      <c r="M4" s="136">
        <v>118.2</v>
      </c>
      <c r="N4" s="142" t="s">
        <v>39</v>
      </c>
      <c r="O4" s="143">
        <v>121.9</v>
      </c>
      <c r="P4" s="136">
        <f>M4-O4</f>
        <v>-3.7000000000000028</v>
      </c>
    </row>
    <row r="5" spans="2:16" x14ac:dyDescent="0.2">
      <c r="B5" s="98" t="s">
        <v>121</v>
      </c>
      <c r="C5" s="19" t="s">
        <v>147</v>
      </c>
      <c r="D5" s="19">
        <v>2015</v>
      </c>
      <c r="E5" s="19">
        <v>1581.34</v>
      </c>
      <c r="F5" s="112">
        <v>112.952857142857</v>
      </c>
      <c r="G5" s="112">
        <v>96.668095238095205</v>
      </c>
      <c r="H5" s="113">
        <v>16.284761904761901</v>
      </c>
      <c r="K5" s="138">
        <v>2021</v>
      </c>
      <c r="L5" s="142" t="s">
        <v>100</v>
      </c>
      <c r="M5" s="136">
        <v>126.1</v>
      </c>
      <c r="N5" s="142" t="s">
        <v>102</v>
      </c>
      <c r="O5" s="143">
        <v>123.3</v>
      </c>
      <c r="P5" s="136">
        <f t="shared" ref="P5:P14" si="0">M5-O5</f>
        <v>2.7999999999999972</v>
      </c>
    </row>
    <row r="6" spans="2:16" x14ac:dyDescent="0.2">
      <c r="B6" s="98" t="s">
        <v>122</v>
      </c>
      <c r="C6" s="19" t="s">
        <v>38</v>
      </c>
      <c r="D6" s="19">
        <v>2015</v>
      </c>
      <c r="E6" s="17">
        <v>1526.7</v>
      </c>
      <c r="F6" s="112">
        <v>109.05</v>
      </c>
      <c r="G6" s="112">
        <v>96.668095238095205</v>
      </c>
      <c r="H6" s="113">
        <v>12.3819047619047</v>
      </c>
      <c r="K6" s="138">
        <v>2020</v>
      </c>
      <c r="L6" s="142" t="s">
        <v>108</v>
      </c>
      <c r="M6" s="136">
        <v>115.2</v>
      </c>
      <c r="N6" s="142" t="s">
        <v>33</v>
      </c>
      <c r="O6" s="143">
        <v>111.9</v>
      </c>
      <c r="P6" s="136">
        <f t="shared" si="0"/>
        <v>3.2999999999999972</v>
      </c>
    </row>
    <row r="7" spans="2:16" x14ac:dyDescent="0.2">
      <c r="B7" s="128" t="s">
        <v>39</v>
      </c>
      <c r="C7" s="129" t="s">
        <v>40</v>
      </c>
      <c r="D7" s="129">
        <v>2022</v>
      </c>
      <c r="E7" s="129">
        <v>1828.24</v>
      </c>
      <c r="F7" s="130">
        <v>121.88266666666701</v>
      </c>
      <c r="G7" s="130">
        <v>110.820888888889</v>
      </c>
      <c r="H7" s="113">
        <v>11.061777777777801</v>
      </c>
      <c r="K7" s="138">
        <v>2019</v>
      </c>
      <c r="L7" s="142" t="s">
        <v>39</v>
      </c>
      <c r="M7" s="136">
        <v>115.9</v>
      </c>
      <c r="N7" s="142" t="s">
        <v>158</v>
      </c>
      <c r="O7" s="143">
        <v>117.5</v>
      </c>
      <c r="P7" s="136">
        <f t="shared" si="0"/>
        <v>-1.5999999999999943</v>
      </c>
    </row>
    <row r="8" spans="2:16" x14ac:dyDescent="0.2">
      <c r="B8" s="98" t="s">
        <v>33</v>
      </c>
      <c r="C8" s="19" t="s">
        <v>145</v>
      </c>
      <c r="D8" s="19">
        <v>2020</v>
      </c>
      <c r="E8" s="19">
        <v>1566.84</v>
      </c>
      <c r="F8" s="112">
        <v>111.91714285714301</v>
      </c>
      <c r="G8" s="112">
        <v>100.901666666667</v>
      </c>
      <c r="H8" s="113">
        <v>11.0154761904762</v>
      </c>
      <c r="K8" s="138">
        <v>2018</v>
      </c>
      <c r="L8" s="142" t="s">
        <v>94</v>
      </c>
      <c r="M8" s="136">
        <v>111.5</v>
      </c>
      <c r="N8" s="142" t="s">
        <v>43</v>
      </c>
      <c r="O8" s="143">
        <v>108.6</v>
      </c>
      <c r="P8" s="136">
        <f t="shared" si="0"/>
        <v>2.9000000000000057</v>
      </c>
    </row>
    <row r="9" spans="2:16" x14ac:dyDescent="0.2">
      <c r="B9" s="98" t="s">
        <v>102</v>
      </c>
      <c r="C9" s="19" t="s">
        <v>146</v>
      </c>
      <c r="D9" s="19">
        <v>2021</v>
      </c>
      <c r="E9" s="19">
        <v>1849.94</v>
      </c>
      <c r="F9" s="112">
        <v>123.329333333333</v>
      </c>
      <c r="G9" s="112">
        <v>112.813666666667</v>
      </c>
      <c r="H9" s="113">
        <v>10.5156666666667</v>
      </c>
      <c r="K9" s="138">
        <v>2017</v>
      </c>
      <c r="L9" s="142" t="s">
        <v>33</v>
      </c>
      <c r="M9" s="136">
        <v>115.7</v>
      </c>
      <c r="N9" s="142" t="s">
        <v>92</v>
      </c>
      <c r="O9" s="144">
        <v>100</v>
      </c>
      <c r="P9" s="136">
        <f t="shared" si="0"/>
        <v>15.700000000000003</v>
      </c>
    </row>
    <row r="10" spans="2:16" x14ac:dyDescent="0.2">
      <c r="B10" s="98" t="s">
        <v>86</v>
      </c>
      <c r="C10" s="19" t="s">
        <v>32</v>
      </c>
      <c r="D10" s="19">
        <v>2016</v>
      </c>
      <c r="E10" s="19">
        <v>1471.36</v>
      </c>
      <c r="F10" s="112">
        <v>105.097142857143</v>
      </c>
      <c r="G10" s="112">
        <v>96.001666666666694</v>
      </c>
      <c r="H10" s="113">
        <v>9.0954761904761892</v>
      </c>
      <c r="K10" s="138">
        <v>2016</v>
      </c>
      <c r="L10" s="142" t="s">
        <v>86</v>
      </c>
      <c r="M10" s="136">
        <v>112.8</v>
      </c>
      <c r="N10" s="142" t="s">
        <v>86</v>
      </c>
      <c r="O10" s="143">
        <v>105.1</v>
      </c>
      <c r="P10" s="136">
        <f t="shared" si="0"/>
        <v>7.7000000000000028</v>
      </c>
    </row>
    <row r="11" spans="2:16" x14ac:dyDescent="0.2">
      <c r="B11" s="98" t="s">
        <v>123</v>
      </c>
      <c r="C11" s="19" t="s">
        <v>40</v>
      </c>
      <c r="D11" s="19">
        <v>2015</v>
      </c>
      <c r="E11" s="19">
        <v>1475.98</v>
      </c>
      <c r="F11" s="112">
        <v>105.427142857143</v>
      </c>
      <c r="G11" s="112">
        <v>96.668095238095205</v>
      </c>
      <c r="H11" s="113">
        <v>8.7590476190476103</v>
      </c>
      <c r="K11" s="138">
        <v>2015</v>
      </c>
      <c r="L11" s="142" t="s">
        <v>120</v>
      </c>
      <c r="M11" s="136">
        <v>108.1</v>
      </c>
      <c r="N11" s="142" t="s">
        <v>121</v>
      </c>
      <c r="O11" s="144">
        <v>113</v>
      </c>
      <c r="P11" s="136">
        <f t="shared" si="0"/>
        <v>-4.9000000000000057</v>
      </c>
    </row>
    <row r="12" spans="2:16" x14ac:dyDescent="0.2">
      <c r="B12" s="98" t="s">
        <v>114</v>
      </c>
      <c r="C12" s="19" t="s">
        <v>38</v>
      </c>
      <c r="D12" s="19">
        <v>2019</v>
      </c>
      <c r="E12" s="19">
        <v>1530.22</v>
      </c>
      <c r="F12" s="112">
        <v>109.301428571429</v>
      </c>
      <c r="G12" s="112">
        <v>100.79619047619001</v>
      </c>
      <c r="H12" s="113">
        <v>8.5052380952380808</v>
      </c>
      <c r="K12" s="138">
        <v>2014</v>
      </c>
      <c r="L12" s="142" t="s">
        <v>159</v>
      </c>
      <c r="M12" s="136">
        <v>111.6</v>
      </c>
      <c r="N12" s="142" t="s">
        <v>102</v>
      </c>
      <c r="O12" s="144">
        <v>105</v>
      </c>
      <c r="P12" s="136">
        <f t="shared" si="0"/>
        <v>6.5999999999999943</v>
      </c>
    </row>
    <row r="13" spans="2:16" x14ac:dyDescent="0.2">
      <c r="B13" s="131" t="s">
        <v>43</v>
      </c>
      <c r="C13" s="132" t="s">
        <v>44</v>
      </c>
      <c r="D13" s="132">
        <v>2022</v>
      </c>
      <c r="E13" s="132">
        <v>1775.78</v>
      </c>
      <c r="F13" s="133">
        <v>118.38533333333299</v>
      </c>
      <c r="G13" s="133">
        <v>110.820888888889</v>
      </c>
      <c r="H13" s="115">
        <v>7.5644444444444501</v>
      </c>
      <c r="K13" s="138">
        <v>2013</v>
      </c>
      <c r="L13" s="142" t="s">
        <v>130</v>
      </c>
      <c r="M13" s="136">
        <v>112.5</v>
      </c>
      <c r="N13" s="142" t="s">
        <v>45</v>
      </c>
      <c r="O13" s="143">
        <v>105.4</v>
      </c>
      <c r="P13" s="136">
        <f t="shared" si="0"/>
        <v>7.0999999999999943</v>
      </c>
    </row>
    <row r="14" spans="2:16" x14ac:dyDescent="0.2">
      <c r="K14" s="139">
        <v>2012</v>
      </c>
      <c r="L14" s="145" t="s">
        <v>102</v>
      </c>
      <c r="M14" s="137">
        <v>109.3</v>
      </c>
      <c r="N14" s="145" t="s">
        <v>143</v>
      </c>
      <c r="O14" s="137">
        <v>105.1</v>
      </c>
      <c r="P14" s="137">
        <f t="shared" si="0"/>
        <v>4.2000000000000028</v>
      </c>
    </row>
  </sheetData>
  <mergeCells count="2">
    <mergeCell ref="B2:H2"/>
    <mergeCell ref="K2:P2"/>
  </mergeCells>
  <conditionalFormatting sqref="H4:H13">
    <cfRule type="colorScale" priority="2">
      <colorScale>
        <cfvo type="min"/>
        <cfvo type="max"/>
        <color rgb="FFFCFCFF"/>
        <color rgb="FFF8696B"/>
      </colorScale>
    </cfRule>
  </conditionalFormatting>
  <conditionalFormatting sqref="P4:P14">
    <cfRule type="colorScale" priority="1">
      <colorScale>
        <cfvo type="num" val="-10"/>
        <cfvo type="num" val="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G16" sqref="G16"/>
    </sheetView>
  </sheetViews>
  <sheetFormatPr baseColWidth="10" defaultRowHeight="16" x14ac:dyDescent="0.2"/>
  <cols>
    <col min="2" max="2" width="20.33203125" customWidth="1"/>
    <col min="3" max="3" width="10" customWidth="1"/>
    <col min="4" max="4" width="8.83203125" customWidth="1"/>
    <col min="7" max="7" width="10.1640625" customWidth="1"/>
  </cols>
  <sheetData>
    <row r="1" spans="1:9" x14ac:dyDescent="0.2">
      <c r="A1" s="87"/>
      <c r="B1" s="87"/>
      <c r="C1" s="87"/>
      <c r="D1" s="87"/>
      <c r="E1" s="87"/>
      <c r="F1" s="87"/>
      <c r="G1" s="87"/>
      <c r="H1" s="87"/>
      <c r="I1" s="87"/>
    </row>
    <row r="2" spans="1:9" ht="19" x14ac:dyDescent="0.25">
      <c r="A2" s="87"/>
      <c r="B2" s="284" t="s">
        <v>98</v>
      </c>
      <c r="C2" s="285"/>
      <c r="D2" s="285"/>
      <c r="E2" s="285"/>
      <c r="F2" s="285"/>
      <c r="G2" s="285"/>
      <c r="H2" s="286"/>
      <c r="I2" s="87"/>
    </row>
    <row r="3" spans="1:9" ht="30" x14ac:dyDescent="0.2">
      <c r="A3" s="87"/>
      <c r="B3" s="116" t="s">
        <v>89</v>
      </c>
      <c r="C3" s="117" t="s">
        <v>20</v>
      </c>
      <c r="D3" s="117" t="s">
        <v>19</v>
      </c>
      <c r="E3" s="118" t="s">
        <v>90</v>
      </c>
      <c r="F3" s="118" t="s">
        <v>91</v>
      </c>
      <c r="G3" s="118" t="s">
        <v>79</v>
      </c>
      <c r="H3" s="119" t="s">
        <v>80</v>
      </c>
      <c r="I3" s="87"/>
    </row>
    <row r="4" spans="1:9" x14ac:dyDescent="0.2">
      <c r="A4" s="87"/>
      <c r="B4" s="98" t="s">
        <v>45</v>
      </c>
      <c r="C4" s="19" t="s">
        <v>46</v>
      </c>
      <c r="D4" s="19">
        <v>2022</v>
      </c>
      <c r="E4" s="19">
        <v>300.12</v>
      </c>
      <c r="F4" s="112">
        <v>75.03</v>
      </c>
      <c r="G4" s="112">
        <v>111.52124999999999</v>
      </c>
      <c r="H4" s="113">
        <v>-36.491250000000001</v>
      </c>
      <c r="I4" s="87"/>
    </row>
    <row r="5" spans="1:9" x14ac:dyDescent="0.2">
      <c r="A5" s="87"/>
      <c r="B5" s="98" t="s">
        <v>81</v>
      </c>
      <c r="C5" s="19" t="s">
        <v>82</v>
      </c>
      <c r="D5" s="19">
        <v>2013</v>
      </c>
      <c r="E5" s="19">
        <v>308.16000000000003</v>
      </c>
      <c r="F5" s="112">
        <v>77.040000000000006</v>
      </c>
      <c r="G5" s="112">
        <v>104.69625000000001</v>
      </c>
      <c r="H5" s="113">
        <v>-27.65625</v>
      </c>
      <c r="I5" s="87"/>
    </row>
    <row r="6" spans="1:9" x14ac:dyDescent="0.2">
      <c r="A6" s="87"/>
      <c r="B6" s="98" t="s">
        <v>83</v>
      </c>
      <c r="C6" s="19" t="s">
        <v>30</v>
      </c>
      <c r="D6" s="19">
        <v>2018</v>
      </c>
      <c r="E6" s="19">
        <v>322.76</v>
      </c>
      <c r="F6" s="112">
        <v>80.69</v>
      </c>
      <c r="G6" s="112">
        <v>103.882083333333</v>
      </c>
      <c r="H6" s="113">
        <v>-23.192083333333301</v>
      </c>
      <c r="I6" s="87"/>
    </row>
    <row r="7" spans="1:9" x14ac:dyDescent="0.2">
      <c r="A7" s="87"/>
      <c r="B7" s="98" t="s">
        <v>41</v>
      </c>
      <c r="C7" s="19" t="s">
        <v>84</v>
      </c>
      <c r="D7" s="19">
        <v>2020</v>
      </c>
      <c r="E7" s="19">
        <v>346.28</v>
      </c>
      <c r="F7" s="112">
        <v>86.57</v>
      </c>
      <c r="G7" s="112">
        <v>109.064583333333</v>
      </c>
      <c r="H7" s="113">
        <v>-22.494583333333299</v>
      </c>
      <c r="I7" s="87"/>
    </row>
    <row r="8" spans="1:9" x14ac:dyDescent="0.2">
      <c r="A8" s="87"/>
      <c r="B8" s="98" t="s">
        <v>85</v>
      </c>
      <c r="C8" s="19" t="s">
        <v>26</v>
      </c>
      <c r="D8" s="19">
        <v>2021</v>
      </c>
      <c r="E8" s="19">
        <v>384.58</v>
      </c>
      <c r="F8" s="112">
        <v>96.144999999999996</v>
      </c>
      <c r="G8" s="112">
        <v>116.03749999999999</v>
      </c>
      <c r="H8" s="113">
        <v>-19.892499999999998</v>
      </c>
      <c r="I8" s="87"/>
    </row>
    <row r="9" spans="1:9" x14ac:dyDescent="0.2">
      <c r="A9" s="87"/>
      <c r="B9" s="98" t="s">
        <v>86</v>
      </c>
      <c r="C9" s="19" t="s">
        <v>32</v>
      </c>
      <c r="D9" s="19">
        <v>2018</v>
      </c>
      <c r="E9" s="17">
        <v>340.3</v>
      </c>
      <c r="F9" s="112">
        <v>85.075000000000003</v>
      </c>
      <c r="G9" s="112">
        <v>103.882083333333</v>
      </c>
      <c r="H9" s="113">
        <v>-18.807083333333299</v>
      </c>
      <c r="I9" s="87"/>
    </row>
    <row r="10" spans="1:9" x14ac:dyDescent="0.2">
      <c r="A10" s="87"/>
      <c r="B10" s="98" t="s">
        <v>33</v>
      </c>
      <c r="C10" s="19" t="s">
        <v>34</v>
      </c>
      <c r="D10" s="19">
        <v>2020</v>
      </c>
      <c r="E10" s="19">
        <v>361.66</v>
      </c>
      <c r="F10" s="112">
        <v>90.415000000000006</v>
      </c>
      <c r="G10" s="112">
        <v>109.064583333333</v>
      </c>
      <c r="H10" s="113">
        <v>-18.6495833333333</v>
      </c>
      <c r="I10" s="87"/>
    </row>
    <row r="11" spans="1:9" x14ac:dyDescent="0.2">
      <c r="A11" s="87"/>
      <c r="B11" s="98" t="s">
        <v>87</v>
      </c>
      <c r="C11" s="19" t="s">
        <v>30</v>
      </c>
      <c r="D11" s="19">
        <v>2012</v>
      </c>
      <c r="E11" s="19">
        <v>333.32</v>
      </c>
      <c r="F11" s="112">
        <v>83.33</v>
      </c>
      <c r="G11" s="112">
        <v>101.162916666667</v>
      </c>
      <c r="H11" s="113">
        <v>-17.832916666666701</v>
      </c>
      <c r="I11" s="87"/>
    </row>
    <row r="12" spans="1:9" x14ac:dyDescent="0.2">
      <c r="A12" s="87"/>
      <c r="B12" s="98" t="s">
        <v>88</v>
      </c>
      <c r="C12" s="19" t="s">
        <v>28</v>
      </c>
      <c r="D12" s="19">
        <v>2021</v>
      </c>
      <c r="E12" s="19">
        <v>395.14</v>
      </c>
      <c r="F12" s="112">
        <v>98.784999999999997</v>
      </c>
      <c r="G12" s="112">
        <v>116.03749999999999</v>
      </c>
      <c r="H12" s="113">
        <v>-17.252500000000001</v>
      </c>
      <c r="I12" s="87"/>
    </row>
    <row r="13" spans="1:9" x14ac:dyDescent="0.2">
      <c r="A13" s="87"/>
      <c r="B13" s="99" t="s">
        <v>41</v>
      </c>
      <c r="C13" s="57" t="s">
        <v>84</v>
      </c>
      <c r="D13" s="57">
        <v>2021</v>
      </c>
      <c r="E13" s="57">
        <v>396.08</v>
      </c>
      <c r="F13" s="114">
        <v>99.02</v>
      </c>
      <c r="G13" s="114">
        <v>116.03749999999999</v>
      </c>
      <c r="H13" s="115">
        <v>-17.017499999999998</v>
      </c>
      <c r="I13" s="87"/>
    </row>
    <row r="14" spans="1:9" x14ac:dyDescent="0.2">
      <c r="A14" s="87"/>
      <c r="B14" s="87"/>
      <c r="C14" s="87"/>
      <c r="D14" s="87"/>
      <c r="E14" s="87"/>
      <c r="F14" s="87"/>
      <c r="G14" s="87"/>
      <c r="H14" s="87"/>
      <c r="I14" s="87"/>
    </row>
    <row r="15" spans="1:9" ht="20" customHeight="1" x14ac:dyDescent="0.25">
      <c r="A15" s="87"/>
      <c r="B15" s="284" t="s">
        <v>97</v>
      </c>
      <c r="C15" s="285"/>
      <c r="D15" s="285"/>
      <c r="E15" s="285"/>
      <c r="F15" s="285"/>
      <c r="G15" s="285"/>
      <c r="H15" s="286"/>
      <c r="I15" s="87"/>
    </row>
    <row r="16" spans="1:9" ht="29" customHeight="1" x14ac:dyDescent="0.2">
      <c r="A16" s="87"/>
      <c r="B16" s="116" t="s">
        <v>89</v>
      </c>
      <c r="C16" s="117" t="s">
        <v>20</v>
      </c>
      <c r="D16" s="117" t="s">
        <v>19</v>
      </c>
      <c r="E16" s="118" t="s">
        <v>90</v>
      </c>
      <c r="F16" s="118" t="s">
        <v>91</v>
      </c>
      <c r="G16" s="118" t="s">
        <v>79</v>
      </c>
      <c r="H16" s="119" t="s">
        <v>80</v>
      </c>
      <c r="I16" s="87"/>
    </row>
    <row r="17" spans="1:9" x14ac:dyDescent="0.2">
      <c r="A17" s="87"/>
      <c r="B17" s="98" t="s">
        <v>83</v>
      </c>
      <c r="C17" s="19" t="s">
        <v>30</v>
      </c>
      <c r="D17" s="19">
        <v>2017</v>
      </c>
      <c r="E17" s="19">
        <v>294.42</v>
      </c>
      <c r="F17" s="112">
        <v>73.605000000000004</v>
      </c>
      <c r="G17" s="112">
        <v>89.98</v>
      </c>
      <c r="H17" s="113">
        <v>-16.375</v>
      </c>
      <c r="I17" s="87"/>
    </row>
    <row r="18" spans="1:9" x14ac:dyDescent="0.2">
      <c r="A18" s="87"/>
      <c r="B18" s="98" t="s">
        <v>45</v>
      </c>
      <c r="C18" s="19" t="s">
        <v>46</v>
      </c>
      <c r="D18" s="19">
        <v>2022</v>
      </c>
      <c r="E18" s="19">
        <v>300.12</v>
      </c>
      <c r="F18" s="112">
        <v>75.03</v>
      </c>
      <c r="G18" s="112">
        <v>111.52124999999999</v>
      </c>
      <c r="H18" s="113">
        <v>-36.491250000000001</v>
      </c>
      <c r="I18" s="87"/>
    </row>
    <row r="19" spans="1:9" x14ac:dyDescent="0.2">
      <c r="A19" s="87"/>
      <c r="B19" s="98" t="s">
        <v>92</v>
      </c>
      <c r="C19" s="19" t="s">
        <v>40</v>
      </c>
      <c r="D19" s="19">
        <v>2017</v>
      </c>
      <c r="E19" s="19">
        <v>305.22000000000003</v>
      </c>
      <c r="F19" s="112">
        <v>76.305000000000007</v>
      </c>
      <c r="G19" s="112">
        <v>89.98</v>
      </c>
      <c r="H19" s="113">
        <v>-13.675000000000001</v>
      </c>
      <c r="I19" s="87"/>
    </row>
    <row r="20" spans="1:9" x14ac:dyDescent="0.2">
      <c r="A20" s="87"/>
      <c r="B20" s="98" t="s">
        <v>81</v>
      </c>
      <c r="C20" s="19" t="s">
        <v>82</v>
      </c>
      <c r="D20" s="19">
        <v>2013</v>
      </c>
      <c r="E20" s="19">
        <v>308.16000000000003</v>
      </c>
      <c r="F20" s="112">
        <v>77.040000000000006</v>
      </c>
      <c r="G20" s="112">
        <v>104.69625000000001</v>
      </c>
      <c r="H20" s="113">
        <v>-27.65625</v>
      </c>
      <c r="I20" s="87"/>
    </row>
    <row r="21" spans="1:9" x14ac:dyDescent="0.2">
      <c r="A21" s="87"/>
      <c r="B21" s="98" t="s">
        <v>86</v>
      </c>
      <c r="C21" s="19" t="s">
        <v>32</v>
      </c>
      <c r="D21" s="19">
        <v>2017</v>
      </c>
      <c r="E21" s="19">
        <v>311.68</v>
      </c>
      <c r="F21" s="112">
        <v>77.92</v>
      </c>
      <c r="G21" s="112">
        <v>89.98</v>
      </c>
      <c r="H21" s="113">
        <v>-12.06</v>
      </c>
      <c r="I21" s="87"/>
    </row>
    <row r="22" spans="1:9" x14ac:dyDescent="0.2">
      <c r="A22" s="87"/>
      <c r="B22" s="98" t="s">
        <v>93</v>
      </c>
      <c r="C22" s="19" t="s">
        <v>28</v>
      </c>
      <c r="D22" s="19">
        <v>2014</v>
      </c>
      <c r="E22" s="19">
        <v>313.62</v>
      </c>
      <c r="F22" s="112">
        <v>78.405000000000001</v>
      </c>
      <c r="G22" s="112">
        <v>94.956249999999997</v>
      </c>
      <c r="H22" s="113">
        <v>-16.55125</v>
      </c>
      <c r="I22" s="87"/>
    </row>
    <row r="23" spans="1:9" x14ac:dyDescent="0.2">
      <c r="A23" s="87"/>
      <c r="B23" s="98" t="s">
        <v>94</v>
      </c>
      <c r="C23" s="19" t="s">
        <v>36</v>
      </c>
      <c r="D23" s="19">
        <v>2017</v>
      </c>
      <c r="E23" s="19">
        <v>322.44</v>
      </c>
      <c r="F23" s="112">
        <v>80.61</v>
      </c>
      <c r="G23" s="112">
        <v>89.98</v>
      </c>
      <c r="H23" s="113">
        <v>-9.3699999999999992</v>
      </c>
      <c r="I23" s="87"/>
    </row>
    <row r="24" spans="1:9" x14ac:dyDescent="0.2">
      <c r="A24" s="87"/>
      <c r="B24" s="98" t="s">
        <v>83</v>
      </c>
      <c r="C24" s="19" t="s">
        <v>30</v>
      </c>
      <c r="D24" s="19">
        <v>2018</v>
      </c>
      <c r="E24" s="19">
        <v>322.76</v>
      </c>
      <c r="F24" s="112">
        <v>80.69</v>
      </c>
      <c r="G24" s="112">
        <v>103.882083333333</v>
      </c>
      <c r="H24" s="113">
        <v>-23.192083333333301</v>
      </c>
      <c r="I24" s="87"/>
    </row>
    <row r="25" spans="1:9" x14ac:dyDescent="0.2">
      <c r="A25" s="87"/>
      <c r="B25" s="98" t="s">
        <v>95</v>
      </c>
      <c r="C25" s="19" t="s">
        <v>36</v>
      </c>
      <c r="D25" s="19">
        <v>2014</v>
      </c>
      <c r="E25" s="19">
        <v>326.32</v>
      </c>
      <c r="F25" s="112">
        <v>81.58</v>
      </c>
      <c r="G25" s="112">
        <v>94.956249999999997</v>
      </c>
      <c r="H25" s="113">
        <v>-13.376250000000001</v>
      </c>
      <c r="I25" s="87"/>
    </row>
    <row r="26" spans="1:9" x14ac:dyDescent="0.2">
      <c r="A26" s="87"/>
      <c r="B26" s="99" t="s">
        <v>96</v>
      </c>
      <c r="C26" s="57" t="s">
        <v>36</v>
      </c>
      <c r="D26" s="57">
        <v>2015</v>
      </c>
      <c r="E26" s="57">
        <v>327.22000000000003</v>
      </c>
      <c r="F26" s="114">
        <v>81.805000000000007</v>
      </c>
      <c r="G26" s="114">
        <v>97.880416666666704</v>
      </c>
      <c r="H26" s="115">
        <v>-16.075416666666701</v>
      </c>
      <c r="I26" s="87"/>
    </row>
    <row r="27" spans="1:9" x14ac:dyDescent="0.2">
      <c r="A27" s="87"/>
      <c r="B27" s="87"/>
      <c r="C27" s="87"/>
      <c r="D27" s="87"/>
      <c r="E27" s="87"/>
      <c r="F27" s="87"/>
      <c r="G27" s="87"/>
      <c r="H27" s="87"/>
      <c r="I27" s="87"/>
    </row>
  </sheetData>
  <mergeCells count="2">
    <mergeCell ref="B15:H15"/>
    <mergeCell ref="B2:H2"/>
  </mergeCells>
  <conditionalFormatting sqref="H4:H13">
    <cfRule type="colorScale" priority="4">
      <colorScale>
        <cfvo type="min"/>
        <cfvo type="max"/>
        <color rgb="FFF8696B"/>
        <color rgb="FFFCFCFF"/>
      </colorScale>
    </cfRule>
  </conditionalFormatting>
  <conditionalFormatting sqref="F17:F26">
    <cfRule type="colorScale" priority="3">
      <colorScale>
        <cfvo type="min"/>
        <cfvo type="max"/>
        <color rgb="FFF8696B"/>
        <color rgb="FFFCFCFF"/>
      </colorScale>
    </cfRule>
  </conditionalFormatting>
  <conditionalFormatting sqref="F4:F13">
    <cfRule type="colorScale" priority="2">
      <colorScale>
        <cfvo type="min"/>
        <cfvo type="max"/>
        <color rgb="FFF8696B"/>
        <color rgb="FFFCFCFF"/>
      </colorScale>
    </cfRule>
  </conditionalFormatting>
  <conditionalFormatting sqref="H17:H2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1"/>
  <sheetViews>
    <sheetView workbookViewId="0">
      <selection activeCell="H31" sqref="H31"/>
    </sheetView>
  </sheetViews>
  <sheetFormatPr baseColWidth="10" defaultRowHeight="16" x14ac:dyDescent="0.2"/>
  <cols>
    <col min="2" max="2" width="22.1640625" customWidth="1"/>
  </cols>
  <sheetData>
    <row r="2" spans="2:16" x14ac:dyDescent="0.2">
      <c r="B2">
        <v>3</v>
      </c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13</v>
      </c>
      <c r="M2">
        <v>14</v>
      </c>
      <c r="N2">
        <v>15</v>
      </c>
    </row>
    <row r="3" spans="2:16" x14ac:dyDescent="0.2">
      <c r="B3">
        <v>324.58000000000004</v>
      </c>
      <c r="C3">
        <v>353.94</v>
      </c>
      <c r="D3">
        <v>366.76</v>
      </c>
      <c r="E3">
        <v>395.76</v>
      </c>
      <c r="F3">
        <v>386.71999999999997</v>
      </c>
      <c r="G3">
        <v>375.58</v>
      </c>
      <c r="H3">
        <v>336.42</v>
      </c>
      <c r="I3">
        <v>338.66</v>
      </c>
      <c r="J3">
        <v>368.03999999999996</v>
      </c>
      <c r="K3">
        <v>370.40000000000003</v>
      </c>
      <c r="L3">
        <v>359.05999999999995</v>
      </c>
      <c r="M3">
        <v>310.7</v>
      </c>
      <c r="N3">
        <v>323.60000000000002</v>
      </c>
      <c r="O3" t="s">
        <v>24</v>
      </c>
      <c r="P3">
        <v>395.76</v>
      </c>
    </row>
    <row r="4" spans="2:16" x14ac:dyDescent="0.2">
      <c r="B4">
        <v>361.71999999999997</v>
      </c>
      <c r="C4">
        <v>384.79999999999995</v>
      </c>
      <c r="D4">
        <v>307.10000000000002</v>
      </c>
      <c r="E4">
        <v>350.96000000000004</v>
      </c>
      <c r="F4">
        <v>343.5</v>
      </c>
      <c r="G4">
        <v>410.3</v>
      </c>
      <c r="H4">
        <v>423.48</v>
      </c>
      <c r="I4">
        <v>380.5</v>
      </c>
      <c r="J4">
        <v>326.26</v>
      </c>
      <c r="K4">
        <v>311.33999999999997</v>
      </c>
      <c r="L4">
        <v>294.83999999999997</v>
      </c>
      <c r="M4">
        <v>272.82</v>
      </c>
      <c r="N4">
        <v>273.02</v>
      </c>
      <c r="O4" t="s">
        <v>26</v>
      </c>
      <c r="P4">
        <v>423.48</v>
      </c>
    </row>
    <row r="5" spans="2:16" x14ac:dyDescent="0.2">
      <c r="B5">
        <v>369.34000000000003</v>
      </c>
      <c r="C5">
        <v>310.98</v>
      </c>
      <c r="D5">
        <v>263.12</v>
      </c>
      <c r="E5">
        <v>240.26</v>
      </c>
      <c r="F5">
        <v>258.2</v>
      </c>
      <c r="G5">
        <v>332.22</v>
      </c>
      <c r="H5">
        <v>339.22</v>
      </c>
      <c r="I5">
        <v>359.22</v>
      </c>
      <c r="J5">
        <v>337.2</v>
      </c>
      <c r="K5">
        <v>369.68</v>
      </c>
      <c r="L5">
        <v>395.62</v>
      </c>
      <c r="M5">
        <v>384.44</v>
      </c>
      <c r="N5">
        <v>388.42</v>
      </c>
      <c r="O5" t="s">
        <v>28</v>
      </c>
      <c r="P5">
        <v>395.62</v>
      </c>
    </row>
    <row r="6" spans="2:16" x14ac:dyDescent="0.2">
      <c r="B6">
        <v>304.02</v>
      </c>
      <c r="C6">
        <v>279.27999999999997</v>
      </c>
      <c r="D6">
        <v>341.90000000000003</v>
      </c>
      <c r="E6">
        <v>310</v>
      </c>
      <c r="F6">
        <v>337.66</v>
      </c>
      <c r="G6">
        <v>313.88</v>
      </c>
      <c r="H6">
        <v>365.38</v>
      </c>
      <c r="I6">
        <v>342.64</v>
      </c>
      <c r="J6">
        <v>343.34000000000003</v>
      </c>
      <c r="K6">
        <v>331.8</v>
      </c>
      <c r="L6">
        <v>333.76</v>
      </c>
      <c r="M6">
        <v>335.06</v>
      </c>
      <c r="N6">
        <v>342.26</v>
      </c>
      <c r="O6" t="s">
        <v>30</v>
      </c>
      <c r="P6">
        <v>365.38</v>
      </c>
    </row>
    <row r="7" spans="2:16" x14ac:dyDescent="0.2">
      <c r="B7">
        <v>313.27999999999997</v>
      </c>
      <c r="C7">
        <v>331.64</v>
      </c>
      <c r="D7">
        <v>300.82</v>
      </c>
      <c r="E7">
        <v>307.15999999999997</v>
      </c>
      <c r="F7">
        <v>306.82</v>
      </c>
      <c r="G7">
        <v>335.68</v>
      </c>
      <c r="H7">
        <v>329.79999999999995</v>
      </c>
      <c r="I7">
        <v>290.52000000000004</v>
      </c>
      <c r="J7">
        <v>330.84000000000003</v>
      </c>
      <c r="K7">
        <v>363</v>
      </c>
      <c r="L7">
        <v>377.88000000000005</v>
      </c>
      <c r="M7">
        <v>300.20000000000005</v>
      </c>
      <c r="N7">
        <v>326.94</v>
      </c>
      <c r="O7" t="s">
        <v>32</v>
      </c>
      <c r="P7">
        <v>377.88000000000005</v>
      </c>
    </row>
    <row r="8" spans="2:16" x14ac:dyDescent="0.2">
      <c r="B8">
        <v>344.56</v>
      </c>
      <c r="C8">
        <v>358.32</v>
      </c>
      <c r="D8">
        <v>349.24</v>
      </c>
      <c r="E8">
        <v>373.46000000000004</v>
      </c>
      <c r="F8">
        <v>390.84000000000003</v>
      </c>
      <c r="G8">
        <v>359.38</v>
      </c>
      <c r="H8">
        <v>351.3</v>
      </c>
      <c r="I8">
        <v>313.34000000000003</v>
      </c>
      <c r="J8">
        <v>317.60000000000002</v>
      </c>
      <c r="K8">
        <v>381.44</v>
      </c>
      <c r="L8">
        <v>389.92</v>
      </c>
      <c r="M8">
        <v>397.58</v>
      </c>
      <c r="N8">
        <v>321.64</v>
      </c>
      <c r="O8" t="s">
        <v>34</v>
      </c>
      <c r="P8">
        <v>397.58</v>
      </c>
    </row>
    <row r="9" spans="2:16" x14ac:dyDescent="0.2">
      <c r="B9">
        <v>382.56</v>
      </c>
      <c r="C9">
        <v>377.7</v>
      </c>
      <c r="D9">
        <v>357.03999999999996</v>
      </c>
      <c r="E9">
        <v>330.22</v>
      </c>
      <c r="F9">
        <v>290.65999999999997</v>
      </c>
      <c r="G9">
        <v>272.22000000000003</v>
      </c>
      <c r="H9">
        <v>366.34000000000003</v>
      </c>
      <c r="I9">
        <v>374.72</v>
      </c>
      <c r="J9">
        <v>370.56</v>
      </c>
      <c r="K9">
        <v>332.7</v>
      </c>
      <c r="L9">
        <v>377.85999999999996</v>
      </c>
      <c r="M9">
        <v>413.76</v>
      </c>
      <c r="N9">
        <v>335.5</v>
      </c>
      <c r="O9" t="s">
        <v>36</v>
      </c>
      <c r="P9">
        <v>413.76</v>
      </c>
    </row>
    <row r="10" spans="2:16" x14ac:dyDescent="0.2">
      <c r="B10">
        <v>298.60000000000002</v>
      </c>
      <c r="C10">
        <v>321.74</v>
      </c>
      <c r="D10">
        <v>364.86</v>
      </c>
      <c r="E10">
        <v>355.96</v>
      </c>
      <c r="F10">
        <v>351.08</v>
      </c>
      <c r="G10">
        <v>360.20000000000005</v>
      </c>
      <c r="H10">
        <v>357.3</v>
      </c>
      <c r="I10">
        <v>358.68</v>
      </c>
      <c r="J10">
        <v>328.67999999999995</v>
      </c>
      <c r="K10">
        <v>331.64</v>
      </c>
      <c r="L10">
        <v>341.48</v>
      </c>
      <c r="M10">
        <v>365.78</v>
      </c>
      <c r="N10">
        <v>357.86</v>
      </c>
      <c r="O10" t="s">
        <v>38</v>
      </c>
      <c r="P10">
        <v>365.78</v>
      </c>
    </row>
    <row r="11" spans="2:16" x14ac:dyDescent="0.2">
      <c r="B11">
        <v>324.16000000000003</v>
      </c>
      <c r="C11">
        <v>390.70000000000005</v>
      </c>
      <c r="D11">
        <v>411.78</v>
      </c>
      <c r="E11">
        <v>413.34000000000003</v>
      </c>
      <c r="F11">
        <v>331.44</v>
      </c>
      <c r="G11">
        <v>276.60000000000002</v>
      </c>
      <c r="H11">
        <v>266.14</v>
      </c>
      <c r="I11">
        <v>280.22000000000003</v>
      </c>
      <c r="J11">
        <v>315.3</v>
      </c>
      <c r="K11">
        <v>323.66000000000003</v>
      </c>
      <c r="L11">
        <v>296.3</v>
      </c>
      <c r="M11">
        <v>307.60000000000002</v>
      </c>
      <c r="N11">
        <v>294.44</v>
      </c>
      <c r="O11" t="s">
        <v>40</v>
      </c>
      <c r="P11">
        <v>413.34000000000003</v>
      </c>
    </row>
    <row r="12" spans="2:16" x14ac:dyDescent="0.2">
      <c r="B12">
        <v>327.64</v>
      </c>
      <c r="C12">
        <v>294</v>
      </c>
      <c r="D12">
        <v>298.45999999999998</v>
      </c>
      <c r="E12">
        <v>311.02</v>
      </c>
      <c r="F12">
        <v>325.77999999999997</v>
      </c>
      <c r="G12">
        <v>347.32</v>
      </c>
      <c r="H12">
        <v>302.60000000000002</v>
      </c>
      <c r="I12">
        <v>288.20000000000005</v>
      </c>
      <c r="J12">
        <v>242.68</v>
      </c>
      <c r="K12">
        <v>267.12</v>
      </c>
      <c r="L12">
        <v>296.54000000000002</v>
      </c>
      <c r="M12">
        <v>333.1</v>
      </c>
      <c r="N12">
        <v>318.77999999999997</v>
      </c>
      <c r="O12" t="s">
        <v>42</v>
      </c>
      <c r="P12">
        <v>347.32</v>
      </c>
    </row>
    <row r="13" spans="2:16" x14ac:dyDescent="0.2">
      <c r="B13">
        <v>368.06</v>
      </c>
      <c r="C13">
        <v>384</v>
      </c>
      <c r="D13">
        <v>359.36</v>
      </c>
      <c r="E13">
        <v>320.03999999999996</v>
      </c>
      <c r="F13">
        <v>275.26</v>
      </c>
      <c r="G13">
        <v>246.68</v>
      </c>
      <c r="H13">
        <v>246.95999999999998</v>
      </c>
      <c r="I13">
        <v>261.77999999999997</v>
      </c>
      <c r="J13">
        <v>309.03999999999996</v>
      </c>
      <c r="K13">
        <v>339.8</v>
      </c>
      <c r="L13">
        <v>341.06000000000006</v>
      </c>
      <c r="M13">
        <v>296.54000000000002</v>
      </c>
      <c r="N13">
        <v>297.60000000000002</v>
      </c>
      <c r="O13" t="s">
        <v>44</v>
      </c>
      <c r="P13">
        <v>384</v>
      </c>
    </row>
    <row r="14" spans="2:16" x14ac:dyDescent="0.2">
      <c r="B14">
        <v>235.51999999999998</v>
      </c>
      <c r="C14">
        <v>219.43999999999997</v>
      </c>
      <c r="D14">
        <v>256.47999999999996</v>
      </c>
      <c r="E14">
        <v>273.86</v>
      </c>
      <c r="F14">
        <v>305.7</v>
      </c>
      <c r="G14">
        <v>367.94</v>
      </c>
      <c r="H14">
        <v>365.7</v>
      </c>
      <c r="I14">
        <v>432.46</v>
      </c>
      <c r="J14">
        <v>359.91999999999996</v>
      </c>
      <c r="K14">
        <v>353</v>
      </c>
      <c r="L14">
        <v>309.8</v>
      </c>
      <c r="M14">
        <v>286.76</v>
      </c>
      <c r="N14">
        <v>305.39999999999998</v>
      </c>
      <c r="O14" t="s">
        <v>46</v>
      </c>
      <c r="P14">
        <v>432.46</v>
      </c>
    </row>
    <row r="18" spans="1:7" x14ac:dyDescent="0.2">
      <c r="A18" s="87"/>
      <c r="B18" s="87"/>
      <c r="C18" s="87"/>
      <c r="D18" s="87"/>
      <c r="E18" s="87"/>
      <c r="F18" s="87"/>
      <c r="G18" s="87"/>
    </row>
    <row r="19" spans="1:7" x14ac:dyDescent="0.2">
      <c r="A19" s="87"/>
      <c r="B19" s="298" t="s">
        <v>74</v>
      </c>
      <c r="C19" s="299"/>
      <c r="D19" s="299"/>
      <c r="E19" s="299"/>
      <c r="F19" s="300"/>
      <c r="G19" s="87"/>
    </row>
    <row r="20" spans="1:7" x14ac:dyDescent="0.2">
      <c r="A20" s="87"/>
      <c r="B20" s="106" t="s">
        <v>47</v>
      </c>
      <c r="C20" s="107" t="s">
        <v>63</v>
      </c>
      <c r="D20" s="107" t="s">
        <v>71</v>
      </c>
      <c r="E20" s="107" t="s">
        <v>66</v>
      </c>
      <c r="F20" s="108" t="s">
        <v>75</v>
      </c>
      <c r="G20" s="87"/>
    </row>
    <row r="21" spans="1:7" x14ac:dyDescent="0.2">
      <c r="A21" s="87"/>
      <c r="B21" s="101" t="s">
        <v>45</v>
      </c>
      <c r="C21" s="54" t="s">
        <v>64</v>
      </c>
      <c r="D21" s="53">
        <v>432.46</v>
      </c>
      <c r="E21" s="102">
        <f>D21/3</f>
        <v>144.15333333333334</v>
      </c>
      <c r="F21" s="103" t="s">
        <v>76</v>
      </c>
      <c r="G21" s="87"/>
    </row>
    <row r="22" spans="1:7" x14ac:dyDescent="0.2">
      <c r="A22" s="87"/>
      <c r="B22" s="98" t="s">
        <v>25</v>
      </c>
      <c r="C22" s="18" t="s">
        <v>65</v>
      </c>
      <c r="D22" s="19">
        <v>423.48</v>
      </c>
      <c r="E22" s="17">
        <f t="shared" ref="E22:E30" si="0">D22/3</f>
        <v>141.16</v>
      </c>
      <c r="F22" s="104" t="s">
        <v>77</v>
      </c>
      <c r="G22" s="87"/>
    </row>
    <row r="23" spans="1:7" x14ac:dyDescent="0.2">
      <c r="A23" s="87"/>
      <c r="B23" s="98" t="s">
        <v>67</v>
      </c>
      <c r="C23" s="18" t="s">
        <v>68</v>
      </c>
      <c r="D23" s="19">
        <v>413.76</v>
      </c>
      <c r="E23" s="17">
        <f t="shared" si="0"/>
        <v>137.91999999999999</v>
      </c>
      <c r="F23" s="104" t="s">
        <v>77</v>
      </c>
      <c r="G23" s="87"/>
    </row>
    <row r="24" spans="1:7" x14ac:dyDescent="0.2">
      <c r="A24" s="87"/>
      <c r="B24" s="98" t="s">
        <v>39</v>
      </c>
      <c r="C24" s="18" t="s">
        <v>69</v>
      </c>
      <c r="D24" s="19">
        <v>413.34</v>
      </c>
      <c r="E24" s="17">
        <f t="shared" si="0"/>
        <v>137.78</v>
      </c>
      <c r="F24" s="104" t="s">
        <v>76</v>
      </c>
      <c r="G24" s="87"/>
    </row>
    <row r="25" spans="1:7" x14ac:dyDescent="0.2">
      <c r="A25" s="87"/>
      <c r="B25" s="98" t="s">
        <v>33</v>
      </c>
      <c r="C25" s="18" t="s">
        <v>68</v>
      </c>
      <c r="D25" s="19">
        <v>397.58</v>
      </c>
      <c r="E25" s="17">
        <f t="shared" si="0"/>
        <v>132.52666666666667</v>
      </c>
      <c r="F25" s="104" t="s">
        <v>76</v>
      </c>
      <c r="G25" s="87"/>
    </row>
    <row r="26" spans="1:7" x14ac:dyDescent="0.2">
      <c r="A26" s="87"/>
      <c r="B26" s="98" t="s">
        <v>23</v>
      </c>
      <c r="C26" s="18" t="s">
        <v>69</v>
      </c>
      <c r="D26" s="19">
        <v>395.76</v>
      </c>
      <c r="E26" s="17">
        <f t="shared" si="0"/>
        <v>131.91999999999999</v>
      </c>
      <c r="F26" s="104" t="s">
        <v>78</v>
      </c>
      <c r="G26" s="87"/>
    </row>
    <row r="27" spans="1:7" x14ac:dyDescent="0.2">
      <c r="A27" s="87"/>
      <c r="B27" s="98" t="s">
        <v>27</v>
      </c>
      <c r="C27" s="18" t="s">
        <v>70</v>
      </c>
      <c r="D27" s="19">
        <v>395.62</v>
      </c>
      <c r="E27" s="17">
        <f t="shared" si="0"/>
        <v>131.87333333333333</v>
      </c>
      <c r="F27" s="104" t="s">
        <v>77</v>
      </c>
      <c r="G27" s="87"/>
    </row>
    <row r="28" spans="1:7" x14ac:dyDescent="0.2">
      <c r="A28" s="87"/>
      <c r="B28" s="98" t="s">
        <v>33</v>
      </c>
      <c r="C28" s="18" t="s">
        <v>73</v>
      </c>
      <c r="D28" s="19">
        <v>390.84</v>
      </c>
      <c r="E28" s="17">
        <f t="shared" si="0"/>
        <v>130.28</v>
      </c>
      <c r="F28" s="104" t="s">
        <v>77</v>
      </c>
      <c r="G28" s="87"/>
    </row>
    <row r="29" spans="1:7" x14ac:dyDescent="0.2">
      <c r="A29" s="87"/>
      <c r="B29" s="98" t="s">
        <v>25</v>
      </c>
      <c r="C29" s="18" t="s">
        <v>72</v>
      </c>
      <c r="D29" s="17">
        <v>384.8</v>
      </c>
      <c r="E29" s="17">
        <f t="shared" si="0"/>
        <v>128.26666666666668</v>
      </c>
      <c r="F29" s="104" t="s">
        <v>76</v>
      </c>
      <c r="G29" s="87"/>
    </row>
    <row r="30" spans="1:7" x14ac:dyDescent="0.2">
      <c r="A30" s="87"/>
      <c r="B30" s="99" t="s">
        <v>43</v>
      </c>
      <c r="C30" s="58" t="s">
        <v>72</v>
      </c>
      <c r="D30" s="100">
        <v>384</v>
      </c>
      <c r="E30" s="100">
        <f t="shared" si="0"/>
        <v>128</v>
      </c>
      <c r="F30" s="105" t="s">
        <v>76</v>
      </c>
      <c r="G30" s="87"/>
    </row>
    <row r="31" spans="1:7" x14ac:dyDescent="0.2">
      <c r="A31" s="87"/>
      <c r="B31" s="87"/>
      <c r="C31" s="87"/>
      <c r="D31" s="87"/>
      <c r="E31" s="87"/>
      <c r="F31" s="87"/>
      <c r="G31" s="87"/>
    </row>
  </sheetData>
  <mergeCells count="1">
    <mergeCell ref="B19:F19"/>
  </mergeCells>
  <conditionalFormatting sqref="B3:N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P1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1:E3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ignoredErrors>
    <ignoredError sqref="F22:F28" twoDigitTextYear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workbookViewId="0">
      <selection activeCell="O2" sqref="O2"/>
    </sheetView>
  </sheetViews>
  <sheetFormatPr baseColWidth="10" defaultRowHeight="16" x14ac:dyDescent="0.2"/>
  <cols>
    <col min="3" max="3" width="23.1640625" customWidth="1"/>
    <col min="4" max="4" width="9.6640625" customWidth="1"/>
    <col min="5" max="5" width="10" customWidth="1"/>
    <col min="7" max="7" width="11.33203125" customWidth="1"/>
    <col min="8" max="8" width="10.33203125" customWidth="1"/>
    <col min="9" max="9" width="10.1640625" customWidth="1"/>
    <col min="10" max="10" width="9.83203125" customWidth="1"/>
    <col min="12" max="12" width="10.1640625" customWidth="1"/>
  </cols>
  <sheetData>
    <row r="1" spans="2:13" x14ac:dyDescent="0.2"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2:13" ht="19" x14ac:dyDescent="0.25">
      <c r="B2" s="87"/>
      <c r="C2" s="284" t="s">
        <v>61</v>
      </c>
      <c r="D2" s="285"/>
      <c r="E2" s="285"/>
      <c r="F2" s="285"/>
      <c r="G2" s="285"/>
      <c r="H2" s="285"/>
      <c r="I2" s="285"/>
      <c r="J2" s="285"/>
      <c r="K2" s="285"/>
      <c r="L2" s="286"/>
      <c r="M2" s="87"/>
    </row>
    <row r="3" spans="2:13" ht="30" customHeight="1" x14ac:dyDescent="0.2">
      <c r="B3" s="87"/>
      <c r="C3" s="13" t="s">
        <v>47</v>
      </c>
      <c r="D3" s="14" t="s">
        <v>48</v>
      </c>
      <c r="E3" s="14" t="s">
        <v>49</v>
      </c>
      <c r="F3" s="14" t="s">
        <v>50</v>
      </c>
      <c r="G3" s="15" t="s">
        <v>51</v>
      </c>
      <c r="H3" s="14" t="s">
        <v>52</v>
      </c>
      <c r="I3" s="14" t="s">
        <v>53</v>
      </c>
      <c r="J3" s="14" t="s">
        <v>54</v>
      </c>
      <c r="K3" s="94" t="s">
        <v>55</v>
      </c>
      <c r="L3" s="95" t="s">
        <v>62</v>
      </c>
      <c r="M3" s="87"/>
    </row>
    <row r="4" spans="2:13" x14ac:dyDescent="0.2">
      <c r="B4" s="87"/>
      <c r="C4" s="46" t="s">
        <v>33</v>
      </c>
      <c r="D4" s="64">
        <v>9.01</v>
      </c>
      <c r="E4" s="64">
        <v>5.99</v>
      </c>
      <c r="F4" s="65" t="s">
        <v>56</v>
      </c>
      <c r="G4" s="86">
        <v>1772.4</v>
      </c>
      <c r="H4" s="61">
        <v>0.625</v>
      </c>
      <c r="I4" s="61">
        <v>0.21899999999999997</v>
      </c>
      <c r="J4" s="61">
        <v>2.5000000000000001E-2</v>
      </c>
      <c r="K4" s="93">
        <v>4.07</v>
      </c>
      <c r="L4" s="90">
        <f>8-D4</f>
        <v>-1.0099999999999998</v>
      </c>
      <c r="M4" s="87"/>
    </row>
    <row r="5" spans="2:13" x14ac:dyDescent="0.2">
      <c r="B5" s="87"/>
      <c r="C5" s="34" t="s">
        <v>35</v>
      </c>
      <c r="D5" s="66">
        <v>8.74</v>
      </c>
      <c r="E5" s="66">
        <v>6.26</v>
      </c>
      <c r="F5" s="67" t="s">
        <v>56</v>
      </c>
      <c r="G5" s="66">
        <v>1747.32</v>
      </c>
      <c r="H5" s="59">
        <v>0.56299999999999994</v>
      </c>
      <c r="I5" s="59">
        <v>0.17</v>
      </c>
      <c r="J5" s="59">
        <v>3.5000000000000003E-2</v>
      </c>
      <c r="K5" s="68">
        <v>4.5</v>
      </c>
      <c r="L5" s="90">
        <f>8-D5</f>
        <v>-0.74000000000000021</v>
      </c>
      <c r="M5" s="87"/>
    </row>
    <row r="6" spans="2:13" x14ac:dyDescent="0.2">
      <c r="B6" s="87"/>
      <c r="C6" s="34" t="s">
        <v>23</v>
      </c>
      <c r="D6" s="66">
        <v>8.66</v>
      </c>
      <c r="E6" s="66">
        <v>6.34</v>
      </c>
      <c r="F6" s="67" t="s">
        <v>57</v>
      </c>
      <c r="G6" s="66">
        <v>1750.76</v>
      </c>
      <c r="H6" s="59">
        <v>0.55200000000000005</v>
      </c>
      <c r="I6" s="59">
        <v>0.16899999999999998</v>
      </c>
      <c r="J6" s="59">
        <v>3.7000000000000005E-2</v>
      </c>
      <c r="K6" s="68">
        <v>4.57</v>
      </c>
      <c r="L6" s="90">
        <f>9-D6</f>
        <v>0.33999999999999986</v>
      </c>
      <c r="M6" s="87"/>
    </row>
    <row r="7" spans="2:13" x14ac:dyDescent="0.2">
      <c r="B7" s="87"/>
      <c r="C7" s="40" t="s">
        <v>27</v>
      </c>
      <c r="D7" s="88">
        <v>8.3000000000000007</v>
      </c>
      <c r="E7" s="88">
        <v>6.7</v>
      </c>
      <c r="F7" s="70" t="s">
        <v>57</v>
      </c>
      <c r="G7" s="69">
        <v>1706.92</v>
      </c>
      <c r="H7" s="60">
        <v>0.45799999999999996</v>
      </c>
      <c r="I7" s="60">
        <v>0.10800000000000001</v>
      </c>
      <c r="J7" s="60">
        <v>5.9000000000000004E-2</v>
      </c>
      <c r="K7" s="71">
        <v>5.27</v>
      </c>
      <c r="L7" s="91">
        <f t="shared" ref="L7:L11" si="0">9-D7</f>
        <v>0.69999999999999929</v>
      </c>
      <c r="M7" s="87"/>
    </row>
    <row r="8" spans="2:13" x14ac:dyDescent="0.2">
      <c r="B8" s="87"/>
      <c r="C8" s="72" t="s">
        <v>25</v>
      </c>
      <c r="D8" s="73">
        <v>8.07</v>
      </c>
      <c r="E8" s="73">
        <v>6.93</v>
      </c>
      <c r="F8" s="74" t="s">
        <v>57</v>
      </c>
      <c r="G8" s="73">
        <v>1720.52</v>
      </c>
      <c r="H8" s="55">
        <v>0.42499999999999999</v>
      </c>
      <c r="I8" s="55">
        <v>0.105</v>
      </c>
      <c r="J8" s="55">
        <v>6.5000000000000002E-2</v>
      </c>
      <c r="K8" s="75">
        <v>5.46</v>
      </c>
      <c r="L8" s="89">
        <f t="shared" si="0"/>
        <v>0.92999999999999972</v>
      </c>
      <c r="M8" s="87"/>
    </row>
    <row r="9" spans="2:13" x14ac:dyDescent="0.2">
      <c r="B9" s="87"/>
      <c r="C9" s="16" t="s">
        <v>37</v>
      </c>
      <c r="D9" s="76">
        <v>8.1300000000000008</v>
      </c>
      <c r="E9" s="76">
        <v>6.87</v>
      </c>
      <c r="F9" s="77" t="s">
        <v>56</v>
      </c>
      <c r="G9" s="76">
        <v>1701.36</v>
      </c>
      <c r="H9" s="56">
        <v>0.42599999999999999</v>
      </c>
      <c r="I9" s="56">
        <v>9.1999999999999998E-2</v>
      </c>
      <c r="J9" s="56">
        <v>7.0000000000000007E-2</v>
      </c>
      <c r="K9" s="78">
        <v>5.5</v>
      </c>
      <c r="L9" s="90">
        <f>8-D9</f>
        <v>-0.13000000000000078</v>
      </c>
      <c r="M9" s="87"/>
    </row>
    <row r="10" spans="2:13" x14ac:dyDescent="0.2">
      <c r="B10" s="87"/>
      <c r="C10" s="16" t="s">
        <v>29</v>
      </c>
      <c r="D10" s="76">
        <v>7.42</v>
      </c>
      <c r="E10" s="76">
        <v>7.58</v>
      </c>
      <c r="F10" s="77" t="s">
        <v>57</v>
      </c>
      <c r="G10" s="76">
        <v>1653.46</v>
      </c>
      <c r="H10" s="56">
        <v>0.27800000000000002</v>
      </c>
      <c r="I10" s="56">
        <v>4.7E-2</v>
      </c>
      <c r="J10" s="56">
        <v>0.13300000000000001</v>
      </c>
      <c r="K10" s="78">
        <v>6.69</v>
      </c>
      <c r="L10" s="90">
        <f t="shared" si="0"/>
        <v>1.58</v>
      </c>
      <c r="M10" s="87"/>
    </row>
    <row r="11" spans="2:13" x14ac:dyDescent="0.2">
      <c r="B11" s="87"/>
      <c r="C11" s="16" t="s">
        <v>31</v>
      </c>
      <c r="D11" s="76">
        <v>7.12</v>
      </c>
      <c r="E11" s="76">
        <v>7.88</v>
      </c>
      <c r="F11" s="77" t="s">
        <v>57</v>
      </c>
      <c r="G11" s="76">
        <v>1640.18</v>
      </c>
      <c r="H11" s="56">
        <v>0.23</v>
      </c>
      <c r="I11" s="56">
        <v>3.6000000000000004E-2</v>
      </c>
      <c r="J11" s="56">
        <v>0.16300000000000001</v>
      </c>
      <c r="K11" s="78">
        <v>7.13</v>
      </c>
      <c r="L11" s="90">
        <f t="shared" si="0"/>
        <v>1.88</v>
      </c>
      <c r="M11" s="87"/>
    </row>
    <row r="12" spans="2:13" x14ac:dyDescent="0.2">
      <c r="B12" s="87"/>
      <c r="C12" s="16" t="s">
        <v>39</v>
      </c>
      <c r="D12" s="76">
        <v>6.99</v>
      </c>
      <c r="E12" s="76">
        <v>8.01</v>
      </c>
      <c r="F12" s="77" t="s">
        <v>58</v>
      </c>
      <c r="G12" s="76">
        <v>1621.74</v>
      </c>
      <c r="H12" s="56">
        <v>0.20499999999999999</v>
      </c>
      <c r="I12" s="56">
        <v>2.8999999999999998E-2</v>
      </c>
      <c r="J12" s="56">
        <v>0.188</v>
      </c>
      <c r="K12" s="78">
        <v>7.4</v>
      </c>
      <c r="L12" s="90">
        <f>6-D12</f>
        <v>-0.99000000000000021</v>
      </c>
      <c r="M12" s="87"/>
    </row>
    <row r="13" spans="2:13" x14ac:dyDescent="0.2">
      <c r="B13" s="87"/>
      <c r="C13" s="16" t="s">
        <v>43</v>
      </c>
      <c r="D13" s="76">
        <v>6.25</v>
      </c>
      <c r="E13" s="76">
        <v>8.75</v>
      </c>
      <c r="F13" s="77" t="s">
        <v>59</v>
      </c>
      <c r="G13" s="79">
        <v>1572.46</v>
      </c>
      <c r="H13" s="56">
        <v>0.11</v>
      </c>
      <c r="I13" s="56">
        <v>1.2E-2</v>
      </c>
      <c r="J13" s="56">
        <v>0.32200000000000001</v>
      </c>
      <c r="K13" s="78">
        <v>8.58</v>
      </c>
      <c r="L13" s="90">
        <f>4.5-D13</f>
        <v>-1.75</v>
      </c>
      <c r="M13" s="87"/>
    </row>
    <row r="14" spans="2:13" x14ac:dyDescent="0.2">
      <c r="B14" s="87"/>
      <c r="C14" s="22" t="s">
        <v>45</v>
      </c>
      <c r="D14" s="80">
        <v>5.72</v>
      </c>
      <c r="E14" s="80">
        <v>9.2799999999999994</v>
      </c>
      <c r="F14" s="81" t="s">
        <v>59</v>
      </c>
      <c r="G14" s="80">
        <v>1533.48</v>
      </c>
      <c r="H14" s="63">
        <v>6.6000000000000003E-2</v>
      </c>
      <c r="I14" s="63">
        <v>6.0000000000000001E-3</v>
      </c>
      <c r="J14" s="63">
        <v>0.436</v>
      </c>
      <c r="K14" s="82">
        <v>9.33</v>
      </c>
      <c r="L14" s="89">
        <f>4.5-D14</f>
        <v>-1.2199999999999998</v>
      </c>
      <c r="M14" s="87"/>
    </row>
    <row r="15" spans="2:13" x14ac:dyDescent="0.2">
      <c r="B15" s="87"/>
      <c r="C15" s="28" t="s">
        <v>41</v>
      </c>
      <c r="D15" s="83">
        <v>5.58</v>
      </c>
      <c r="E15" s="83">
        <v>9.42</v>
      </c>
      <c r="F15" s="84" t="s">
        <v>58</v>
      </c>
      <c r="G15" s="83">
        <v>1527.16</v>
      </c>
      <c r="H15" s="62">
        <v>6.0999999999999999E-2</v>
      </c>
      <c r="I15" s="62">
        <v>6.0000000000000001E-3</v>
      </c>
      <c r="J15" s="62">
        <v>0.46799999999999997</v>
      </c>
      <c r="K15" s="85">
        <v>9.5</v>
      </c>
      <c r="L15" s="92">
        <f>6-D15</f>
        <v>0.41999999999999993</v>
      </c>
      <c r="M15" s="87"/>
    </row>
    <row r="16" spans="2:13" x14ac:dyDescent="0.2"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</row>
    <row r="17" spans="2:13" ht="19" x14ac:dyDescent="0.25">
      <c r="B17" s="87"/>
      <c r="C17" s="284" t="s">
        <v>60</v>
      </c>
      <c r="D17" s="285"/>
      <c r="E17" s="285"/>
      <c r="F17" s="285"/>
      <c r="G17" s="285"/>
      <c r="H17" s="285"/>
      <c r="I17" s="285"/>
      <c r="J17" s="285"/>
      <c r="K17" s="285"/>
      <c r="L17" s="286"/>
      <c r="M17" s="87"/>
    </row>
    <row r="18" spans="2:13" ht="30" x14ac:dyDescent="0.2">
      <c r="B18" s="87"/>
      <c r="C18" s="13" t="s">
        <v>47</v>
      </c>
      <c r="D18" s="14" t="s">
        <v>48</v>
      </c>
      <c r="E18" s="14" t="s">
        <v>49</v>
      </c>
      <c r="F18" s="14" t="s">
        <v>50</v>
      </c>
      <c r="G18" s="15" t="s">
        <v>51</v>
      </c>
      <c r="H18" s="14" t="s">
        <v>52</v>
      </c>
      <c r="I18" s="14" t="s">
        <v>53</v>
      </c>
      <c r="J18" s="14" t="s">
        <v>54</v>
      </c>
      <c r="K18" s="15" t="s">
        <v>55</v>
      </c>
      <c r="L18" s="95" t="s">
        <v>62</v>
      </c>
      <c r="M18" s="87"/>
    </row>
    <row r="19" spans="2:13" x14ac:dyDescent="0.2">
      <c r="B19" s="87"/>
      <c r="C19" s="46" t="s">
        <v>33</v>
      </c>
      <c r="D19" s="47">
        <v>9</v>
      </c>
      <c r="E19" s="47">
        <v>6</v>
      </c>
      <c r="F19" s="48" t="s">
        <v>56</v>
      </c>
      <c r="G19" s="86">
        <v>1772.4</v>
      </c>
      <c r="H19" s="49">
        <v>0.63500000000000001</v>
      </c>
      <c r="I19" s="49">
        <v>0.222</v>
      </c>
      <c r="J19" s="49">
        <v>2.4E-2</v>
      </c>
      <c r="K19" s="50">
        <v>4</v>
      </c>
      <c r="L19" s="96">
        <f>8-D19</f>
        <v>-1</v>
      </c>
      <c r="M19" s="87"/>
    </row>
    <row r="20" spans="2:13" x14ac:dyDescent="0.2">
      <c r="B20" s="87"/>
      <c r="C20" s="34" t="s">
        <v>23</v>
      </c>
      <c r="D20" s="35">
        <v>8.7100000000000009</v>
      </c>
      <c r="E20" s="35">
        <v>6.29</v>
      </c>
      <c r="F20" s="36" t="s">
        <v>57</v>
      </c>
      <c r="G20" s="37">
        <v>1750.76</v>
      </c>
      <c r="H20" s="38">
        <v>0.57100000000000006</v>
      </c>
      <c r="I20" s="38">
        <v>0.17300000000000001</v>
      </c>
      <c r="J20" s="38">
        <v>3.3000000000000002E-2</v>
      </c>
      <c r="K20" s="39">
        <v>4.45</v>
      </c>
      <c r="L20" s="97">
        <f>9-D20</f>
        <v>0.28999999999999915</v>
      </c>
      <c r="M20" s="87"/>
    </row>
    <row r="21" spans="2:13" x14ac:dyDescent="0.2">
      <c r="B21" s="87"/>
      <c r="C21" s="34" t="s">
        <v>35</v>
      </c>
      <c r="D21" s="35">
        <v>8.66</v>
      </c>
      <c r="E21" s="35">
        <v>6.34</v>
      </c>
      <c r="F21" s="36" t="s">
        <v>56</v>
      </c>
      <c r="G21" s="37">
        <v>1747.32</v>
      </c>
      <c r="H21" s="38">
        <v>0.55500000000000005</v>
      </c>
      <c r="I21" s="38">
        <v>0.16200000000000001</v>
      </c>
      <c r="J21" s="38">
        <v>3.6000000000000004E-2</v>
      </c>
      <c r="K21" s="39">
        <v>4.55</v>
      </c>
      <c r="L21" s="97">
        <f>8-D21</f>
        <v>-0.66000000000000014</v>
      </c>
      <c r="M21" s="87"/>
    </row>
    <row r="22" spans="2:13" x14ac:dyDescent="0.2">
      <c r="B22" s="87"/>
      <c r="C22" s="40" t="s">
        <v>25</v>
      </c>
      <c r="D22" s="41">
        <v>8.31</v>
      </c>
      <c r="E22" s="41">
        <v>6.69</v>
      </c>
      <c r="F22" s="42" t="s">
        <v>57</v>
      </c>
      <c r="G22" s="43">
        <v>1720.52</v>
      </c>
      <c r="H22" s="44">
        <v>0.47499999999999998</v>
      </c>
      <c r="I22" s="44">
        <v>0.11900000000000001</v>
      </c>
      <c r="J22" s="44">
        <v>5.2999999999999999E-2</v>
      </c>
      <c r="K22" s="45">
        <v>5.12</v>
      </c>
      <c r="L22" s="91">
        <f t="shared" ref="L22:L26" si="1">9-D22</f>
        <v>0.6899999999999995</v>
      </c>
      <c r="M22" s="87"/>
    </row>
    <row r="23" spans="2:13" x14ac:dyDescent="0.2">
      <c r="B23" s="87"/>
      <c r="C23" s="16" t="s">
        <v>27</v>
      </c>
      <c r="D23" s="17">
        <v>8.11</v>
      </c>
      <c r="E23" s="17">
        <v>6.89</v>
      </c>
      <c r="F23" s="18" t="s">
        <v>57</v>
      </c>
      <c r="G23" s="19">
        <v>1706.92</v>
      </c>
      <c r="H23" s="20">
        <v>0.42599999999999999</v>
      </c>
      <c r="I23" s="20">
        <v>9.9000000000000005E-2</v>
      </c>
      <c r="J23" s="20">
        <v>6.7000000000000004E-2</v>
      </c>
      <c r="K23" s="17">
        <v>5.47</v>
      </c>
      <c r="L23" s="90">
        <f t="shared" si="1"/>
        <v>0.89000000000000057</v>
      </c>
      <c r="M23" s="87"/>
    </row>
    <row r="24" spans="2:13" x14ac:dyDescent="0.2">
      <c r="B24" s="87"/>
      <c r="C24" s="16" t="s">
        <v>37</v>
      </c>
      <c r="D24" s="17">
        <v>8.0299999999999994</v>
      </c>
      <c r="E24" s="17">
        <v>6.97</v>
      </c>
      <c r="F24" s="18" t="s">
        <v>56</v>
      </c>
      <c r="G24" s="19">
        <v>1701.36</v>
      </c>
      <c r="H24" s="20">
        <v>0.41</v>
      </c>
      <c r="I24" s="20">
        <v>0.09</v>
      </c>
      <c r="J24" s="20">
        <v>7.400000000000001E-2</v>
      </c>
      <c r="K24" s="17">
        <v>5.6</v>
      </c>
      <c r="L24" s="90">
        <f>8-D24</f>
        <v>-2.9999999999999361E-2</v>
      </c>
      <c r="M24" s="87"/>
    </row>
    <row r="25" spans="2:13" x14ac:dyDescent="0.2">
      <c r="B25" s="87"/>
      <c r="C25" s="16" t="s">
        <v>29</v>
      </c>
      <c r="D25" s="17">
        <v>7.37</v>
      </c>
      <c r="E25" s="17">
        <v>7.63</v>
      </c>
      <c r="F25" s="18" t="s">
        <v>57</v>
      </c>
      <c r="G25" s="19">
        <v>1653.46</v>
      </c>
      <c r="H25" s="20">
        <v>0.26700000000000002</v>
      </c>
      <c r="I25" s="20">
        <v>4.4999999999999998E-2</v>
      </c>
      <c r="J25" s="20">
        <v>0.13300000000000001</v>
      </c>
      <c r="K25" s="17">
        <v>6.76</v>
      </c>
      <c r="L25" s="90">
        <f t="shared" si="1"/>
        <v>1.63</v>
      </c>
      <c r="M25" s="87"/>
    </row>
    <row r="26" spans="2:13" x14ac:dyDescent="0.2">
      <c r="B26" s="87"/>
      <c r="C26" s="16" t="s">
        <v>31</v>
      </c>
      <c r="D26" s="17">
        <v>7.19</v>
      </c>
      <c r="E26" s="17">
        <v>7.81</v>
      </c>
      <c r="F26" s="18" t="s">
        <v>57</v>
      </c>
      <c r="G26" s="19">
        <v>1640.18</v>
      </c>
      <c r="H26" s="20">
        <v>0.23499999999999999</v>
      </c>
      <c r="I26" s="20">
        <v>3.7999999999999999E-2</v>
      </c>
      <c r="J26" s="20">
        <v>0.157</v>
      </c>
      <c r="K26" s="17">
        <v>7.06</v>
      </c>
      <c r="L26" s="90">
        <f t="shared" si="1"/>
        <v>1.8099999999999996</v>
      </c>
      <c r="M26" s="87"/>
    </row>
    <row r="27" spans="2:13" x14ac:dyDescent="0.2">
      <c r="B27" s="87"/>
      <c r="C27" s="16" t="s">
        <v>39</v>
      </c>
      <c r="D27" s="17">
        <v>6.95</v>
      </c>
      <c r="E27" s="17">
        <v>8.0500000000000007</v>
      </c>
      <c r="F27" s="18" t="s">
        <v>58</v>
      </c>
      <c r="G27" s="19">
        <v>1621.74</v>
      </c>
      <c r="H27" s="20">
        <v>0.19500000000000001</v>
      </c>
      <c r="I27" s="20">
        <v>2.9000000000000001E-2</v>
      </c>
      <c r="J27" s="20">
        <v>0.193</v>
      </c>
      <c r="K27" s="17">
        <v>7.48</v>
      </c>
      <c r="L27" s="90">
        <f>6-D27</f>
        <v>-0.95000000000000018</v>
      </c>
      <c r="M27" s="87"/>
    </row>
    <row r="28" spans="2:13" x14ac:dyDescent="0.2">
      <c r="B28" s="87"/>
      <c r="C28" s="16" t="s">
        <v>43</v>
      </c>
      <c r="D28" s="17">
        <v>6.27</v>
      </c>
      <c r="E28" s="17">
        <v>8.73</v>
      </c>
      <c r="F28" s="18" t="s">
        <v>59</v>
      </c>
      <c r="G28" s="21">
        <v>1572.46</v>
      </c>
      <c r="H28" s="20">
        <v>0.10800000000000001</v>
      </c>
      <c r="I28" s="20">
        <v>1.2E-2</v>
      </c>
      <c r="J28" s="20">
        <v>0.32100000000000001</v>
      </c>
      <c r="K28" s="17">
        <v>8.61</v>
      </c>
      <c r="L28" s="90">
        <f>4.5-D28</f>
        <v>-1.7699999999999996</v>
      </c>
      <c r="M28" s="87"/>
    </row>
    <row r="29" spans="2:13" x14ac:dyDescent="0.2">
      <c r="B29" s="87"/>
      <c r="C29" s="22" t="s">
        <v>45</v>
      </c>
      <c r="D29" s="23">
        <v>5.74</v>
      </c>
      <c r="E29" s="23">
        <v>9.26</v>
      </c>
      <c r="F29" s="24" t="s">
        <v>59</v>
      </c>
      <c r="G29" s="25">
        <v>1533.48</v>
      </c>
      <c r="H29" s="26">
        <v>6.4000000000000001E-2</v>
      </c>
      <c r="I29" s="26">
        <v>6.0000000000000001E-3</v>
      </c>
      <c r="J29" s="26">
        <v>0.44400000000000001</v>
      </c>
      <c r="K29" s="27">
        <v>9.39</v>
      </c>
      <c r="L29" s="89">
        <f>4.5-D29</f>
        <v>-1.2400000000000002</v>
      </c>
      <c r="M29" s="87"/>
    </row>
    <row r="30" spans="2:13" x14ac:dyDescent="0.2">
      <c r="B30" s="87"/>
      <c r="C30" s="28" t="s">
        <v>41</v>
      </c>
      <c r="D30" s="29">
        <v>5.66</v>
      </c>
      <c r="E30" s="29">
        <v>9.34</v>
      </c>
      <c r="F30" s="30" t="s">
        <v>58</v>
      </c>
      <c r="G30" s="31">
        <v>1527.16</v>
      </c>
      <c r="H30" s="32">
        <v>5.7999999999999996E-2</v>
      </c>
      <c r="I30" s="32">
        <v>5.0000000000000001E-3</v>
      </c>
      <c r="J30" s="32">
        <v>0.46399999999999997</v>
      </c>
      <c r="K30" s="33">
        <v>9.5</v>
      </c>
      <c r="L30" s="92">
        <f>6-D30</f>
        <v>0.33999999999999986</v>
      </c>
      <c r="M30" s="87"/>
    </row>
    <row r="31" spans="2:13" x14ac:dyDescent="0.2"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</row>
  </sheetData>
  <mergeCells count="2">
    <mergeCell ref="C17:L17"/>
    <mergeCell ref="C2:L2"/>
  </mergeCells>
  <conditionalFormatting sqref="L4:L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9:L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ignoredErrors>
    <ignoredError sqref="F28:F29 F13:F14" twoDigitTextYear="1"/>
    <ignoredError sqref="L9 L12 L20:L21 L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H9" sqref="H9"/>
    </sheetView>
  </sheetViews>
  <sheetFormatPr baseColWidth="10" defaultRowHeight="16" x14ac:dyDescent="0.2"/>
  <cols>
    <col min="2" max="2" width="23.5" customWidth="1"/>
    <col min="3" max="3" width="11.1640625" customWidth="1"/>
    <col min="4" max="4" width="11.5" customWidth="1"/>
    <col min="5" max="5" width="10.6640625" customWidth="1"/>
    <col min="6" max="6" width="12" customWidth="1"/>
  </cols>
  <sheetData>
    <row r="2" spans="2:6" ht="19" x14ac:dyDescent="0.25">
      <c r="B2" s="284" t="s">
        <v>262</v>
      </c>
      <c r="C2" s="285"/>
      <c r="D2" s="285"/>
      <c r="E2" s="285"/>
      <c r="F2" s="286"/>
    </row>
    <row r="3" spans="2:6" ht="48" x14ac:dyDescent="0.2">
      <c r="B3" s="106" t="s">
        <v>47</v>
      </c>
      <c r="C3" s="283" t="s">
        <v>258</v>
      </c>
      <c r="D3" s="283" t="s">
        <v>259</v>
      </c>
      <c r="E3" s="107" t="s">
        <v>263</v>
      </c>
      <c r="F3" s="282" t="s">
        <v>261</v>
      </c>
    </row>
    <row r="4" spans="2:6" x14ac:dyDescent="0.2">
      <c r="B4" s="11" t="s">
        <v>23</v>
      </c>
      <c r="C4" s="277">
        <v>120.05666666666667</v>
      </c>
      <c r="D4" s="277">
        <v>114.49111111111112</v>
      </c>
      <c r="E4" s="277">
        <v>116.71733333333333</v>
      </c>
      <c r="F4" s="278">
        <f>D4-C4</f>
        <v>-5.565555555555548</v>
      </c>
    </row>
    <row r="5" spans="2:6" x14ac:dyDescent="0.2">
      <c r="B5" s="8" t="s">
        <v>25</v>
      </c>
      <c r="C5" s="112">
        <v>118.77999999999997</v>
      </c>
      <c r="D5" s="112">
        <v>111.98222222222222</v>
      </c>
      <c r="E5" s="112">
        <v>114.70133333333334</v>
      </c>
      <c r="F5" s="279">
        <f t="shared" ref="F5:F16" si="0">D5-C5</f>
        <v>-6.7977777777777533</v>
      </c>
    </row>
    <row r="6" spans="2:6" x14ac:dyDescent="0.2">
      <c r="B6" s="8" t="s">
        <v>27</v>
      </c>
      <c r="C6" s="112">
        <v>101.60000000000001</v>
      </c>
      <c r="D6" s="112">
        <v>121.92444444444443</v>
      </c>
      <c r="E6" s="112">
        <v>113.79466666666666</v>
      </c>
      <c r="F6" s="279">
        <f t="shared" si="0"/>
        <v>20.324444444444424</v>
      </c>
    </row>
    <row r="7" spans="2:6" x14ac:dyDescent="0.2">
      <c r="B7" s="8" t="s">
        <v>29</v>
      </c>
      <c r="C7" s="112">
        <v>102.33666666666666</v>
      </c>
      <c r="D7" s="112">
        <v>115.49333333333334</v>
      </c>
      <c r="E7" s="112">
        <v>110.23066666666666</v>
      </c>
      <c r="F7" s="279">
        <f t="shared" si="0"/>
        <v>13.15666666666668</v>
      </c>
    </row>
    <row r="8" spans="2:6" x14ac:dyDescent="0.2">
      <c r="B8" s="8" t="s">
        <v>31</v>
      </c>
      <c r="C8" s="112">
        <v>103.40666666666665</v>
      </c>
      <c r="D8" s="112">
        <v>113.30444444444443</v>
      </c>
      <c r="E8" s="112">
        <v>109.34533333333334</v>
      </c>
      <c r="F8" s="279">
        <f t="shared" si="0"/>
        <v>9.897777777777776</v>
      </c>
    </row>
    <row r="9" spans="2:6" x14ac:dyDescent="0.2">
      <c r="B9" s="8" t="s">
        <v>33</v>
      </c>
      <c r="C9" s="112">
        <v>119.67</v>
      </c>
      <c r="D9" s="112">
        <v>117.15333333333335</v>
      </c>
      <c r="E9" s="112">
        <v>118.15999999999998</v>
      </c>
      <c r="F9" s="279">
        <f t="shared" si="0"/>
        <v>-2.5166666666666515</v>
      </c>
    </row>
    <row r="10" spans="2:6" x14ac:dyDescent="0.2">
      <c r="B10" s="8" t="s">
        <v>35</v>
      </c>
      <c r="C10" s="112">
        <v>118.79666666666667</v>
      </c>
      <c r="D10" s="112">
        <v>114.94888888888889</v>
      </c>
      <c r="E10" s="112">
        <v>116.48800000000001</v>
      </c>
      <c r="F10" s="279">
        <f t="shared" si="0"/>
        <v>-3.8477777777777789</v>
      </c>
    </row>
    <row r="11" spans="2:6" x14ac:dyDescent="0.2">
      <c r="B11" s="8" t="s">
        <v>37</v>
      </c>
      <c r="C11" s="112">
        <v>109.09333333333332</v>
      </c>
      <c r="D11" s="112">
        <v>116.3111111111111</v>
      </c>
      <c r="E11" s="112">
        <v>113.42399999999999</v>
      </c>
      <c r="F11" s="279">
        <f t="shared" si="0"/>
        <v>7.2177777777777834</v>
      </c>
    </row>
    <row r="12" spans="2:6" x14ac:dyDescent="0.2">
      <c r="B12" s="8" t="s">
        <v>39</v>
      </c>
      <c r="C12" s="112">
        <v>122.91666666666669</v>
      </c>
      <c r="D12" s="112">
        <v>98.248888888888885</v>
      </c>
      <c r="E12" s="112">
        <v>108.116</v>
      </c>
      <c r="F12" s="279">
        <f t="shared" si="0"/>
        <v>-24.6677777777778</v>
      </c>
    </row>
    <row r="13" spans="2:6" x14ac:dyDescent="0.2">
      <c r="B13" s="8" t="s">
        <v>41</v>
      </c>
      <c r="C13" s="112">
        <v>106.44333333333333</v>
      </c>
      <c r="D13" s="112">
        <v>98.722222222222229</v>
      </c>
      <c r="E13" s="112">
        <v>101.81066666666666</v>
      </c>
      <c r="F13" s="279">
        <f t="shared" si="0"/>
        <v>-7.7211111111110995</v>
      </c>
    </row>
    <row r="14" spans="2:6" x14ac:dyDescent="0.2">
      <c r="B14" s="8" t="s">
        <v>43</v>
      </c>
      <c r="C14" s="112">
        <v>114.68333333333334</v>
      </c>
      <c r="D14" s="112">
        <v>98.262222222222206</v>
      </c>
      <c r="E14" s="112">
        <v>104.83066666666669</v>
      </c>
      <c r="F14" s="279">
        <f t="shared" si="0"/>
        <v>-16.421111111111131</v>
      </c>
    </row>
    <row r="15" spans="2:6" x14ac:dyDescent="0.2">
      <c r="B15" s="8" t="s">
        <v>45</v>
      </c>
      <c r="C15" s="112">
        <v>84.896666666666661</v>
      </c>
      <c r="D15" s="112">
        <v>113.78888888888888</v>
      </c>
      <c r="E15" s="112">
        <v>102.23199999999999</v>
      </c>
      <c r="F15" s="279">
        <f t="shared" si="0"/>
        <v>28.892222222222216</v>
      </c>
    </row>
    <row r="16" spans="2:6" x14ac:dyDescent="0.2">
      <c r="B16" s="235" t="s">
        <v>260</v>
      </c>
      <c r="C16" s="281">
        <v>110.22500000000001</v>
      </c>
      <c r="D16" s="281">
        <v>111.2211111111111</v>
      </c>
      <c r="E16" s="281">
        <v>110.82266666666666</v>
      </c>
      <c r="F16" s="280">
        <f t="shared" si="0"/>
        <v>0.99611111111109096</v>
      </c>
    </row>
  </sheetData>
  <mergeCells count="1">
    <mergeCell ref="B2:F2"/>
  </mergeCells>
  <conditionalFormatting sqref="C4:E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workbookViewId="0">
      <selection activeCell="M24" sqref="M24"/>
    </sheetView>
  </sheetViews>
  <sheetFormatPr baseColWidth="10" defaultRowHeight="16" x14ac:dyDescent="0.2"/>
  <cols>
    <col min="2" max="2" width="23.83203125" customWidth="1"/>
  </cols>
  <sheetData>
    <row r="1" spans="2:12" x14ac:dyDescent="0.2"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2:12" x14ac:dyDescent="0.2">
      <c r="B2" s="1" t="s">
        <v>89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32" t="s">
        <v>8</v>
      </c>
      <c r="L2" s="87"/>
    </row>
    <row r="3" spans="2:12" x14ac:dyDescent="0.2">
      <c r="B3" s="8" t="s">
        <v>23</v>
      </c>
      <c r="C3" s="233">
        <v>94.62</v>
      </c>
      <c r="D3" s="233">
        <v>108.86</v>
      </c>
      <c r="E3" s="233">
        <v>121.1</v>
      </c>
      <c r="F3" s="233">
        <v>123.98</v>
      </c>
      <c r="G3" s="233">
        <v>121.68</v>
      </c>
      <c r="H3" s="233">
        <v>150.1</v>
      </c>
      <c r="I3" s="233">
        <v>114.94</v>
      </c>
      <c r="J3" s="233">
        <v>110.54</v>
      </c>
      <c r="K3" s="234">
        <v>110.94</v>
      </c>
      <c r="L3" s="87"/>
    </row>
    <row r="4" spans="2:12" x14ac:dyDescent="0.2">
      <c r="B4" s="8" t="s">
        <v>25</v>
      </c>
      <c r="C4" s="233">
        <v>122.5</v>
      </c>
      <c r="D4" s="233">
        <v>164.76</v>
      </c>
      <c r="E4" s="233">
        <v>74.459999999999994</v>
      </c>
      <c r="F4" s="233">
        <v>145.58000000000001</v>
      </c>
      <c r="G4" s="233">
        <v>87.06</v>
      </c>
      <c r="H4" s="233">
        <v>118.32</v>
      </c>
      <c r="I4" s="233">
        <v>138.12</v>
      </c>
      <c r="J4" s="233">
        <v>153.86000000000001</v>
      </c>
      <c r="K4" s="234">
        <v>131.5</v>
      </c>
      <c r="L4" s="87"/>
    </row>
    <row r="5" spans="2:12" x14ac:dyDescent="0.2">
      <c r="B5" s="8" t="s">
        <v>27</v>
      </c>
      <c r="C5" s="233">
        <v>143.22</v>
      </c>
      <c r="D5" s="233">
        <v>121.72</v>
      </c>
      <c r="E5" s="233">
        <v>104.4</v>
      </c>
      <c r="F5" s="233">
        <v>84.86</v>
      </c>
      <c r="G5" s="233">
        <v>73.86</v>
      </c>
      <c r="H5" s="233">
        <v>81.540000000000006</v>
      </c>
      <c r="I5" s="233">
        <v>102.8</v>
      </c>
      <c r="J5" s="233">
        <v>147.88</v>
      </c>
      <c r="K5" s="234">
        <v>88.54</v>
      </c>
      <c r="L5" s="87"/>
    </row>
    <row r="6" spans="2:12" x14ac:dyDescent="0.2">
      <c r="B6" s="8" t="s">
        <v>29</v>
      </c>
      <c r="C6" s="233">
        <v>126.88</v>
      </c>
      <c r="D6" s="233">
        <v>71.739999999999995</v>
      </c>
      <c r="E6" s="233">
        <v>105.4</v>
      </c>
      <c r="F6" s="233">
        <v>102.14</v>
      </c>
      <c r="G6" s="233">
        <v>134.36000000000001</v>
      </c>
      <c r="H6" s="233">
        <v>73.5</v>
      </c>
      <c r="I6" s="233">
        <v>129.80000000000001</v>
      </c>
      <c r="J6" s="233">
        <v>110.58</v>
      </c>
      <c r="K6" s="234">
        <v>125</v>
      </c>
      <c r="L6" s="87"/>
    </row>
    <row r="7" spans="2:12" x14ac:dyDescent="0.2">
      <c r="B7" s="8" t="s">
        <v>31</v>
      </c>
      <c r="C7" s="233">
        <v>117.8</v>
      </c>
      <c r="D7" s="233">
        <v>112.1</v>
      </c>
      <c r="E7" s="233">
        <v>83.38</v>
      </c>
      <c r="F7" s="233">
        <v>136.16</v>
      </c>
      <c r="G7" s="233">
        <v>81.28</v>
      </c>
      <c r="H7" s="233">
        <v>89.72</v>
      </c>
      <c r="I7" s="233">
        <v>135.82</v>
      </c>
      <c r="J7" s="233">
        <v>110.14</v>
      </c>
      <c r="K7" s="234">
        <v>83.84</v>
      </c>
      <c r="L7" s="87"/>
    </row>
    <row r="8" spans="2:12" x14ac:dyDescent="0.2">
      <c r="B8" s="8" t="s">
        <v>33</v>
      </c>
      <c r="C8" s="233">
        <v>110.92</v>
      </c>
      <c r="D8" s="233">
        <v>135.88</v>
      </c>
      <c r="E8" s="233">
        <v>97.76</v>
      </c>
      <c r="F8" s="233">
        <v>124.68</v>
      </c>
      <c r="G8" s="233">
        <v>126.8</v>
      </c>
      <c r="H8" s="233">
        <v>121.98</v>
      </c>
      <c r="I8" s="233">
        <v>142.06</v>
      </c>
      <c r="J8" s="233">
        <v>95.34</v>
      </c>
      <c r="K8" s="234">
        <v>113.9</v>
      </c>
      <c r="L8" s="87"/>
    </row>
    <row r="9" spans="2:12" x14ac:dyDescent="0.2">
      <c r="B9" s="8" t="s">
        <v>35</v>
      </c>
      <c r="C9" s="233">
        <v>137.52000000000001</v>
      </c>
      <c r="D9" s="233">
        <v>137.22</v>
      </c>
      <c r="E9" s="233">
        <v>107.82</v>
      </c>
      <c r="F9" s="233">
        <v>132.66</v>
      </c>
      <c r="G9" s="233">
        <v>116.56</v>
      </c>
      <c r="H9" s="233">
        <v>81</v>
      </c>
      <c r="I9" s="233">
        <v>93.1</v>
      </c>
      <c r="J9" s="233">
        <v>98.12</v>
      </c>
      <c r="K9" s="234">
        <v>175.12</v>
      </c>
      <c r="L9" s="87"/>
    </row>
    <row r="10" spans="2:12" x14ac:dyDescent="0.2">
      <c r="B10" s="8" t="s">
        <v>37</v>
      </c>
      <c r="C10" s="233">
        <v>77.8</v>
      </c>
      <c r="D10" s="233">
        <v>106.86</v>
      </c>
      <c r="E10" s="233">
        <v>113.94</v>
      </c>
      <c r="F10" s="233">
        <v>100.94</v>
      </c>
      <c r="G10" s="233">
        <v>149.97999999999999</v>
      </c>
      <c r="H10" s="233">
        <v>105.04</v>
      </c>
      <c r="I10" s="233">
        <v>96.06</v>
      </c>
      <c r="J10" s="233">
        <v>159.1</v>
      </c>
      <c r="K10" s="234">
        <v>102.14</v>
      </c>
      <c r="L10" s="87"/>
    </row>
    <row r="11" spans="2:12" x14ac:dyDescent="0.2">
      <c r="B11" s="8" t="s">
        <v>39</v>
      </c>
      <c r="C11" s="233">
        <v>102.48</v>
      </c>
      <c r="D11" s="233">
        <v>108.38</v>
      </c>
      <c r="E11" s="233">
        <v>113.3</v>
      </c>
      <c r="F11" s="233">
        <v>169.02</v>
      </c>
      <c r="G11" s="233">
        <v>129.46</v>
      </c>
      <c r="H11" s="233">
        <v>114.86</v>
      </c>
      <c r="I11" s="233">
        <v>87.12</v>
      </c>
      <c r="J11" s="233">
        <v>74.62</v>
      </c>
      <c r="K11" s="234">
        <v>104.4</v>
      </c>
      <c r="L11" s="87"/>
    </row>
    <row r="12" spans="2:12" x14ac:dyDescent="0.2">
      <c r="B12" s="8" t="s">
        <v>41</v>
      </c>
      <c r="C12" s="233">
        <v>117.9</v>
      </c>
      <c r="D12" s="233">
        <v>101.18</v>
      </c>
      <c r="E12" s="233">
        <v>108.56</v>
      </c>
      <c r="F12" s="233">
        <v>84.26</v>
      </c>
      <c r="G12" s="233">
        <v>105.64</v>
      </c>
      <c r="H12" s="233">
        <v>121.12</v>
      </c>
      <c r="I12" s="233">
        <v>99.02</v>
      </c>
      <c r="J12" s="233">
        <v>127.18</v>
      </c>
      <c r="K12" s="234">
        <v>76.400000000000006</v>
      </c>
      <c r="L12" s="87"/>
    </row>
    <row r="13" spans="2:12" x14ac:dyDescent="0.2">
      <c r="B13" s="8" t="s">
        <v>43</v>
      </c>
      <c r="C13" s="233">
        <v>114.16</v>
      </c>
      <c r="D13" s="233">
        <v>132.86000000000001</v>
      </c>
      <c r="E13" s="233">
        <v>121.04</v>
      </c>
      <c r="F13" s="233">
        <v>130.1</v>
      </c>
      <c r="G13" s="233">
        <v>108.22</v>
      </c>
      <c r="H13" s="233">
        <v>81.72</v>
      </c>
      <c r="I13" s="233">
        <v>85.32</v>
      </c>
      <c r="J13" s="233">
        <v>79.64</v>
      </c>
      <c r="K13" s="234">
        <v>82</v>
      </c>
      <c r="L13" s="87"/>
    </row>
    <row r="14" spans="2:12" x14ac:dyDescent="0.2">
      <c r="B14" s="8" t="s">
        <v>45</v>
      </c>
      <c r="C14" s="233">
        <v>80.680000000000007</v>
      </c>
      <c r="D14" s="233">
        <v>65.099999999999994</v>
      </c>
      <c r="E14" s="233">
        <v>89.74</v>
      </c>
      <c r="F14" s="233">
        <v>64.599999999999994</v>
      </c>
      <c r="G14" s="233">
        <v>102.14</v>
      </c>
      <c r="H14" s="233">
        <v>107.12</v>
      </c>
      <c r="I14" s="233">
        <v>96.44</v>
      </c>
      <c r="J14" s="233">
        <v>164.38</v>
      </c>
      <c r="K14" s="234">
        <v>104.88</v>
      </c>
      <c r="L14" s="87"/>
    </row>
    <row r="15" spans="2:12" x14ac:dyDescent="0.2">
      <c r="B15" s="235" t="s">
        <v>241</v>
      </c>
      <c r="C15" s="236">
        <v>112.21</v>
      </c>
      <c r="D15" s="236">
        <v>113.89</v>
      </c>
      <c r="E15" s="236">
        <v>103.41</v>
      </c>
      <c r="F15" s="236">
        <v>116.58</v>
      </c>
      <c r="G15" s="236">
        <v>111.42</v>
      </c>
      <c r="H15" s="236">
        <v>103.84</v>
      </c>
      <c r="I15" s="236">
        <v>110.05</v>
      </c>
      <c r="J15" s="236">
        <v>119.28</v>
      </c>
      <c r="K15" s="237">
        <v>108.22</v>
      </c>
      <c r="L15" s="87"/>
    </row>
    <row r="16" spans="2:12" x14ac:dyDescent="0.2"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</row>
    <row r="17" spans="2:12" x14ac:dyDescent="0.2">
      <c r="B17" s="1" t="s">
        <v>89</v>
      </c>
      <c r="C17" s="2" t="s">
        <v>9</v>
      </c>
      <c r="D17" s="2" t="s">
        <v>10</v>
      </c>
      <c r="E17" s="2" t="s">
        <v>11</v>
      </c>
      <c r="F17" s="2" t="s">
        <v>12</v>
      </c>
      <c r="G17" s="2" t="s">
        <v>13</v>
      </c>
      <c r="H17" s="2" t="s">
        <v>14</v>
      </c>
      <c r="I17" s="4" t="s">
        <v>243</v>
      </c>
      <c r="J17" s="238" t="s">
        <v>242</v>
      </c>
      <c r="K17" s="87"/>
      <c r="L17" s="87"/>
    </row>
    <row r="18" spans="2:12" x14ac:dyDescent="0.2">
      <c r="B18" s="8" t="s">
        <v>23</v>
      </c>
      <c r="C18" s="233">
        <v>117.18</v>
      </c>
      <c r="D18" s="233">
        <v>139.91999999999999</v>
      </c>
      <c r="E18" s="233">
        <v>113.3</v>
      </c>
      <c r="F18" s="233">
        <v>105.84</v>
      </c>
      <c r="G18" s="233">
        <v>91.56</v>
      </c>
      <c r="H18" s="233">
        <v>126.2</v>
      </c>
      <c r="I18" s="8">
        <v>1750.76</v>
      </c>
      <c r="J18" s="234">
        <v>116.71733333333333</v>
      </c>
      <c r="K18" s="87"/>
      <c r="L18" s="87"/>
    </row>
    <row r="19" spans="2:12" x14ac:dyDescent="0.2">
      <c r="B19" s="8" t="s">
        <v>25</v>
      </c>
      <c r="C19" s="233">
        <v>95.14</v>
      </c>
      <c r="D19" s="233">
        <v>99.62</v>
      </c>
      <c r="E19" s="233">
        <v>116.58</v>
      </c>
      <c r="F19" s="233">
        <v>78.64</v>
      </c>
      <c r="G19" s="233">
        <v>77.599999999999994</v>
      </c>
      <c r="H19" s="233">
        <v>116.78</v>
      </c>
      <c r="I19" s="8">
        <v>1720.52</v>
      </c>
      <c r="J19" s="234">
        <v>114.70133333333334</v>
      </c>
      <c r="K19" s="87"/>
      <c r="L19" s="87"/>
    </row>
    <row r="20" spans="2:12" x14ac:dyDescent="0.2">
      <c r="B20" s="8" t="s">
        <v>27</v>
      </c>
      <c r="C20" s="233">
        <v>122.8</v>
      </c>
      <c r="D20" s="233">
        <v>125.86</v>
      </c>
      <c r="E20" s="233">
        <v>121.02</v>
      </c>
      <c r="F20" s="233">
        <v>148.74</v>
      </c>
      <c r="G20" s="233">
        <v>114.68</v>
      </c>
      <c r="H20" s="233">
        <v>125</v>
      </c>
      <c r="I20" s="8">
        <v>1706.9199999999998</v>
      </c>
      <c r="J20" s="234">
        <v>113.79466666666666</v>
      </c>
      <c r="K20" s="87"/>
      <c r="L20" s="87"/>
    </row>
    <row r="21" spans="2:12" x14ac:dyDescent="0.2">
      <c r="B21" s="8" t="s">
        <v>29</v>
      </c>
      <c r="C21" s="233">
        <v>107.06</v>
      </c>
      <c r="D21" s="233">
        <v>111.28</v>
      </c>
      <c r="E21" s="233">
        <v>113.46</v>
      </c>
      <c r="F21" s="233">
        <v>109.02</v>
      </c>
      <c r="G21" s="233">
        <v>112.58</v>
      </c>
      <c r="H21" s="233">
        <v>120.66</v>
      </c>
      <c r="I21" s="8">
        <v>1653.46</v>
      </c>
      <c r="J21" s="234">
        <v>110.23066666666666</v>
      </c>
      <c r="K21" s="87"/>
      <c r="L21" s="87"/>
    </row>
    <row r="22" spans="2:12" x14ac:dyDescent="0.2">
      <c r="B22" s="8" t="s">
        <v>31</v>
      </c>
      <c r="C22" s="233">
        <v>96.54</v>
      </c>
      <c r="D22" s="233">
        <v>150.46</v>
      </c>
      <c r="E22" s="233">
        <v>116</v>
      </c>
      <c r="F22" s="233">
        <v>111.42</v>
      </c>
      <c r="G22" s="233">
        <v>72.78</v>
      </c>
      <c r="H22" s="233">
        <v>142.74</v>
      </c>
      <c r="I22" s="8">
        <v>1640.18</v>
      </c>
      <c r="J22" s="234">
        <v>109.34533333333334</v>
      </c>
      <c r="K22" s="87"/>
      <c r="L22" s="87"/>
    </row>
    <row r="23" spans="2:12" x14ac:dyDescent="0.2">
      <c r="B23" s="8" t="s">
        <v>33</v>
      </c>
      <c r="C23" s="233">
        <v>104.1</v>
      </c>
      <c r="D23" s="233">
        <v>99.6</v>
      </c>
      <c r="E23" s="233">
        <v>177.74</v>
      </c>
      <c r="F23" s="233">
        <v>112.58</v>
      </c>
      <c r="G23" s="233">
        <v>107.26</v>
      </c>
      <c r="H23" s="233">
        <v>101.8</v>
      </c>
      <c r="I23" s="8">
        <v>1772.3999999999996</v>
      </c>
      <c r="J23" s="234">
        <v>118.15999999999998</v>
      </c>
      <c r="K23" s="87"/>
      <c r="L23" s="87"/>
    </row>
    <row r="24" spans="2:12" x14ac:dyDescent="0.2">
      <c r="B24" s="8" t="s">
        <v>35</v>
      </c>
      <c r="C24" s="233">
        <v>101.48</v>
      </c>
      <c r="D24" s="233">
        <v>93.96</v>
      </c>
      <c r="E24" s="233">
        <v>137.26</v>
      </c>
      <c r="F24" s="233">
        <v>146.63999999999999</v>
      </c>
      <c r="G24" s="233">
        <v>129.86000000000001</v>
      </c>
      <c r="H24" s="233">
        <v>59</v>
      </c>
      <c r="I24" s="8">
        <v>1747.3200000000002</v>
      </c>
      <c r="J24" s="234">
        <v>116.48800000000001</v>
      </c>
      <c r="K24" s="87"/>
      <c r="L24" s="87"/>
    </row>
    <row r="25" spans="2:12" x14ac:dyDescent="0.2">
      <c r="B25" s="8" t="s">
        <v>37</v>
      </c>
      <c r="C25" s="233">
        <v>97.44</v>
      </c>
      <c r="D25" s="233">
        <v>129.1</v>
      </c>
      <c r="E25" s="233">
        <v>105.1</v>
      </c>
      <c r="F25" s="233">
        <v>107.28</v>
      </c>
      <c r="G25" s="233">
        <v>153.4</v>
      </c>
      <c r="H25" s="233">
        <v>97.18</v>
      </c>
      <c r="I25" s="8">
        <v>1701.36</v>
      </c>
      <c r="J25" s="234">
        <v>113.42399999999999</v>
      </c>
      <c r="K25" s="87"/>
      <c r="L25" s="87"/>
    </row>
    <row r="26" spans="2:12" x14ac:dyDescent="0.2">
      <c r="B26" s="8" t="s">
        <v>39</v>
      </c>
      <c r="C26" s="233">
        <v>101.2</v>
      </c>
      <c r="D26" s="233">
        <v>109.7</v>
      </c>
      <c r="E26" s="233">
        <v>112.76</v>
      </c>
      <c r="F26" s="233">
        <v>73.84</v>
      </c>
      <c r="G26" s="233">
        <v>121</v>
      </c>
      <c r="H26" s="233">
        <v>99.6</v>
      </c>
      <c r="I26" s="8">
        <v>1621.74</v>
      </c>
      <c r="J26" s="234">
        <v>108.116</v>
      </c>
      <c r="K26" s="87"/>
      <c r="L26" s="87"/>
    </row>
    <row r="27" spans="2:12" x14ac:dyDescent="0.2">
      <c r="B27" s="8" t="s">
        <v>41</v>
      </c>
      <c r="C27" s="233">
        <v>84.62</v>
      </c>
      <c r="D27" s="233">
        <v>81.66</v>
      </c>
      <c r="E27" s="233">
        <v>100.84</v>
      </c>
      <c r="F27" s="233">
        <v>114.04</v>
      </c>
      <c r="G27" s="233">
        <v>118.22</v>
      </c>
      <c r="H27" s="233">
        <v>86.52</v>
      </c>
      <c r="I27" s="8">
        <v>1527.1599999999999</v>
      </c>
      <c r="J27" s="234">
        <v>101.81066666666666</v>
      </c>
      <c r="K27" s="87"/>
      <c r="L27" s="87"/>
    </row>
    <row r="28" spans="2:12" x14ac:dyDescent="0.2">
      <c r="B28" s="8" t="s">
        <v>43</v>
      </c>
      <c r="C28" s="233">
        <v>100.14</v>
      </c>
      <c r="D28" s="233">
        <v>126.9</v>
      </c>
      <c r="E28" s="233">
        <v>112.76</v>
      </c>
      <c r="F28" s="233">
        <v>101.4</v>
      </c>
      <c r="G28" s="233">
        <v>82.38</v>
      </c>
      <c r="H28" s="233">
        <v>113.82</v>
      </c>
      <c r="I28" s="8">
        <v>1572.4600000000003</v>
      </c>
      <c r="J28" s="234">
        <v>104.83066666666669</v>
      </c>
      <c r="K28" s="87"/>
      <c r="L28" s="87"/>
    </row>
    <row r="29" spans="2:12" x14ac:dyDescent="0.2">
      <c r="B29" s="8" t="s">
        <v>45</v>
      </c>
      <c r="C29" s="233">
        <v>163.19999999999999</v>
      </c>
      <c r="D29" s="233">
        <v>91.84</v>
      </c>
      <c r="E29" s="233">
        <v>97.96</v>
      </c>
      <c r="F29" s="233">
        <v>120</v>
      </c>
      <c r="G29" s="233">
        <v>68.8</v>
      </c>
      <c r="H29" s="233">
        <v>116.6</v>
      </c>
      <c r="I29" s="8">
        <v>1533.4799999999998</v>
      </c>
      <c r="J29" s="234">
        <v>102.23199999999999</v>
      </c>
      <c r="K29" s="87"/>
      <c r="L29" s="87"/>
    </row>
    <row r="30" spans="2:12" x14ac:dyDescent="0.2">
      <c r="B30" s="235" t="s">
        <v>241</v>
      </c>
      <c r="C30" s="236">
        <v>107.58</v>
      </c>
      <c r="D30" s="236">
        <v>113.33</v>
      </c>
      <c r="E30" s="236">
        <v>118.73</v>
      </c>
      <c r="F30" s="236">
        <v>110.79</v>
      </c>
      <c r="G30" s="236">
        <v>104.18</v>
      </c>
      <c r="H30" s="236">
        <v>108.83</v>
      </c>
      <c r="I30" s="235">
        <v>1662.34</v>
      </c>
      <c r="J30" s="239">
        <v>110.82266666666666</v>
      </c>
      <c r="K30" s="87"/>
      <c r="L30" s="87"/>
    </row>
    <row r="31" spans="2:12" x14ac:dyDescent="0.2"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</row>
    <row r="32" spans="2:12" x14ac:dyDescent="0.2">
      <c r="K32" s="87"/>
    </row>
  </sheetData>
  <conditionalFormatting sqref="C3:K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K26" sqref="K26"/>
    </sheetView>
  </sheetViews>
  <sheetFormatPr baseColWidth="10" defaultRowHeight="16" x14ac:dyDescent="0.2"/>
  <cols>
    <col min="2" max="2" width="23.1640625" customWidth="1"/>
    <col min="4" max="4" width="12.1640625" customWidth="1"/>
    <col min="5" max="5" width="12.83203125" customWidth="1"/>
    <col min="6" max="6" width="12.1640625" customWidth="1"/>
    <col min="7" max="7" width="12.5" customWidth="1"/>
    <col min="8" max="8" width="6.83203125" customWidth="1"/>
    <col min="9" max="9" width="17.5" customWidth="1"/>
    <col min="10" max="10" width="11.33203125" customWidth="1"/>
    <col min="11" max="11" width="17.5" customWidth="1"/>
  </cols>
  <sheetData>
    <row r="1" spans="1:12" x14ac:dyDescent="0.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2" x14ac:dyDescent="0.2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2" ht="24" x14ac:dyDescent="0.3">
      <c r="A3" s="87"/>
      <c r="B3" s="287" t="s">
        <v>253</v>
      </c>
      <c r="C3" s="288"/>
      <c r="D3" s="288"/>
      <c r="E3" s="288"/>
      <c r="F3" s="288"/>
      <c r="G3" s="289"/>
      <c r="H3" s="87"/>
      <c r="I3" s="87"/>
      <c r="J3" s="87"/>
      <c r="K3" s="87"/>
      <c r="L3" s="87"/>
    </row>
    <row r="4" spans="1:12" x14ac:dyDescent="0.2">
      <c r="A4" s="87"/>
      <c r="B4" s="106" t="s">
        <v>47</v>
      </c>
      <c r="C4" s="107" t="s">
        <v>75</v>
      </c>
      <c r="D4" s="107" t="s">
        <v>254</v>
      </c>
      <c r="E4" s="107" t="s">
        <v>99</v>
      </c>
      <c r="F4" s="107" t="s">
        <v>66</v>
      </c>
      <c r="G4" s="108" t="s">
        <v>255</v>
      </c>
      <c r="H4" s="87"/>
      <c r="I4" s="290" t="s">
        <v>256</v>
      </c>
      <c r="J4" s="291"/>
      <c r="K4" s="301"/>
      <c r="L4" s="87"/>
    </row>
    <row r="5" spans="1:12" x14ac:dyDescent="0.2">
      <c r="A5" s="87"/>
      <c r="B5" s="270" t="s">
        <v>23</v>
      </c>
      <c r="C5" s="271" t="s">
        <v>57</v>
      </c>
      <c r="D5" s="272">
        <v>1750.76</v>
      </c>
      <c r="E5" s="272">
        <v>1614.82</v>
      </c>
      <c r="F5" s="273">
        <v>116.71733333333333</v>
      </c>
      <c r="G5" s="274" t="s">
        <v>57</v>
      </c>
      <c r="H5" s="87"/>
      <c r="I5" s="307" t="s">
        <v>23</v>
      </c>
      <c r="J5" s="308">
        <v>92.96</v>
      </c>
      <c r="K5" s="87"/>
      <c r="L5" s="87"/>
    </row>
    <row r="6" spans="1:12" x14ac:dyDescent="0.2">
      <c r="A6" s="87"/>
      <c r="B6" s="191" t="s">
        <v>25</v>
      </c>
      <c r="C6" s="36" t="s">
        <v>57</v>
      </c>
      <c r="D6" s="35">
        <v>1720.52</v>
      </c>
      <c r="E6" s="35">
        <v>1661.06</v>
      </c>
      <c r="F6" s="257">
        <v>114.70133333333334</v>
      </c>
      <c r="G6" s="275" t="s">
        <v>56</v>
      </c>
      <c r="H6" s="87"/>
      <c r="I6" s="309" t="s">
        <v>264</v>
      </c>
      <c r="J6" s="310">
        <v>159.18</v>
      </c>
      <c r="K6" s="87"/>
      <c r="L6" s="87"/>
    </row>
    <row r="7" spans="1:12" x14ac:dyDescent="0.2">
      <c r="A7" s="87"/>
      <c r="B7" s="191" t="s">
        <v>27</v>
      </c>
      <c r="C7" s="36" t="s">
        <v>57</v>
      </c>
      <c r="D7" s="35">
        <v>1706.9199999999998</v>
      </c>
      <c r="E7" s="35">
        <v>1599.08</v>
      </c>
      <c r="F7" s="257">
        <v>113.79466666666666</v>
      </c>
      <c r="G7" s="275" t="s">
        <v>56</v>
      </c>
      <c r="H7" s="87"/>
      <c r="I7" s="311" t="s">
        <v>25</v>
      </c>
      <c r="J7" s="312">
        <v>94.26</v>
      </c>
      <c r="K7" s="87"/>
      <c r="L7" s="87"/>
    </row>
    <row r="8" spans="1:12" x14ac:dyDescent="0.2">
      <c r="A8" s="87"/>
      <c r="B8" s="250" t="s">
        <v>29</v>
      </c>
      <c r="C8" s="251" t="s">
        <v>57</v>
      </c>
      <c r="D8" s="256">
        <v>1653.46</v>
      </c>
      <c r="E8" s="256">
        <v>1633.38</v>
      </c>
      <c r="F8" s="258">
        <v>110.23066666666666</v>
      </c>
      <c r="G8" s="276" t="s">
        <v>164</v>
      </c>
      <c r="H8" s="87"/>
      <c r="I8" s="305" t="s">
        <v>27</v>
      </c>
      <c r="J8" s="306">
        <v>105.58</v>
      </c>
      <c r="K8" s="302"/>
      <c r="L8" s="87"/>
    </row>
    <row r="9" spans="1:12" x14ac:dyDescent="0.2">
      <c r="A9" s="87"/>
      <c r="B9" s="101" t="s">
        <v>31</v>
      </c>
      <c r="C9" s="54" t="s">
        <v>57</v>
      </c>
      <c r="D9" s="264">
        <v>1640.18</v>
      </c>
      <c r="E9" s="264">
        <v>1602.5</v>
      </c>
      <c r="F9" s="265">
        <v>109.34533333333334</v>
      </c>
      <c r="G9" s="266" t="s">
        <v>164</v>
      </c>
      <c r="H9" s="87"/>
      <c r="I9" s="155"/>
      <c r="J9" s="304"/>
      <c r="K9" s="303"/>
      <c r="L9" s="87"/>
    </row>
    <row r="10" spans="1:12" x14ac:dyDescent="0.2">
      <c r="A10" s="87"/>
      <c r="B10" s="98" t="s">
        <v>33</v>
      </c>
      <c r="C10" s="18" t="s">
        <v>56</v>
      </c>
      <c r="D10" s="109">
        <v>1772.3999999999996</v>
      </c>
      <c r="E10" s="109">
        <v>1695.12</v>
      </c>
      <c r="F10" s="259">
        <v>118.15999999999998</v>
      </c>
      <c r="G10" s="267" t="s">
        <v>57</v>
      </c>
      <c r="H10" s="87"/>
      <c r="I10" s="290" t="s">
        <v>257</v>
      </c>
      <c r="J10" s="291"/>
      <c r="K10" s="302"/>
      <c r="L10" s="87"/>
    </row>
    <row r="11" spans="1:12" x14ac:dyDescent="0.2">
      <c r="A11" s="87"/>
      <c r="B11" s="98" t="s">
        <v>35</v>
      </c>
      <c r="C11" s="18" t="s">
        <v>56</v>
      </c>
      <c r="D11" s="109">
        <v>1747.3200000000002</v>
      </c>
      <c r="E11" s="109">
        <v>1633.5</v>
      </c>
      <c r="F11" s="259">
        <v>116.48800000000001</v>
      </c>
      <c r="G11" s="267" t="s">
        <v>57</v>
      </c>
      <c r="H11" s="87"/>
      <c r="I11" s="313" t="s">
        <v>27</v>
      </c>
      <c r="J11" s="314">
        <v>89.38</v>
      </c>
      <c r="K11" s="302"/>
      <c r="L11" s="87"/>
    </row>
    <row r="12" spans="1:12" x14ac:dyDescent="0.2">
      <c r="A12" s="87"/>
      <c r="B12" s="98" t="s">
        <v>37</v>
      </c>
      <c r="C12" s="18" t="s">
        <v>56</v>
      </c>
      <c r="D12" s="109">
        <v>1701.36</v>
      </c>
      <c r="E12" s="109">
        <v>1551.04</v>
      </c>
      <c r="F12" s="259">
        <v>113.42399999999999</v>
      </c>
      <c r="G12" s="104" t="s">
        <v>56</v>
      </c>
      <c r="H12" s="87"/>
      <c r="I12" s="305" t="s">
        <v>29</v>
      </c>
      <c r="J12" s="306">
        <v>89.42</v>
      </c>
      <c r="K12" s="303"/>
      <c r="L12" s="87"/>
    </row>
    <row r="13" spans="1:12" x14ac:dyDescent="0.2">
      <c r="A13" s="87"/>
      <c r="B13" s="98" t="s">
        <v>39</v>
      </c>
      <c r="C13" s="18" t="s">
        <v>58</v>
      </c>
      <c r="D13" s="109">
        <v>1621.74</v>
      </c>
      <c r="E13" s="109">
        <v>1828.24</v>
      </c>
      <c r="F13" s="259">
        <v>108.116</v>
      </c>
      <c r="G13" s="104" t="s">
        <v>164</v>
      </c>
      <c r="H13" s="87"/>
      <c r="I13" s="87"/>
      <c r="J13" s="87"/>
      <c r="K13" s="87"/>
      <c r="L13" s="87"/>
    </row>
    <row r="14" spans="1:12" x14ac:dyDescent="0.2">
      <c r="A14" s="87"/>
      <c r="B14" s="99" t="s">
        <v>41</v>
      </c>
      <c r="C14" s="58" t="s">
        <v>58</v>
      </c>
      <c r="D14" s="268">
        <v>1527.1599999999999</v>
      </c>
      <c r="E14" s="268">
        <v>1587.8</v>
      </c>
      <c r="F14" s="269">
        <v>101.81066666666666</v>
      </c>
      <c r="G14" s="105" t="s">
        <v>58</v>
      </c>
      <c r="H14" s="87"/>
      <c r="I14" s="87"/>
      <c r="J14" s="87"/>
      <c r="K14" s="87"/>
      <c r="L14" s="87"/>
    </row>
    <row r="15" spans="1:12" x14ac:dyDescent="0.2">
      <c r="A15" s="87"/>
      <c r="B15" s="254" t="s">
        <v>43</v>
      </c>
      <c r="C15" s="255" t="s">
        <v>59</v>
      </c>
      <c r="D15" s="23">
        <v>1572.4600000000003</v>
      </c>
      <c r="E15" s="23">
        <v>1775.78</v>
      </c>
      <c r="F15" s="260">
        <v>104.83066666666669</v>
      </c>
      <c r="G15" s="262" t="s">
        <v>58</v>
      </c>
      <c r="H15" s="87"/>
      <c r="I15" s="87"/>
      <c r="J15" s="87"/>
      <c r="K15" s="87"/>
      <c r="L15" s="87"/>
    </row>
    <row r="16" spans="1:12" x14ac:dyDescent="0.2">
      <c r="A16" s="87"/>
      <c r="B16" s="252" t="s">
        <v>45</v>
      </c>
      <c r="C16" s="253" t="s">
        <v>59</v>
      </c>
      <c r="D16" s="29">
        <v>1533.4799999999998</v>
      </c>
      <c r="E16" s="29">
        <v>1765.4399999999998</v>
      </c>
      <c r="F16" s="261">
        <v>102.23199999999999</v>
      </c>
      <c r="G16" s="263" t="s">
        <v>58</v>
      </c>
      <c r="H16" s="87"/>
      <c r="I16" s="87"/>
      <c r="J16" s="87"/>
      <c r="K16" s="87"/>
    </row>
    <row r="17" spans="1:12" x14ac:dyDescent="0.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</row>
    <row r="18" spans="1:12" x14ac:dyDescent="0.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</row>
    <row r="19" spans="1:12" x14ac:dyDescent="0.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</row>
  </sheetData>
  <mergeCells count="3">
    <mergeCell ref="B3:G3"/>
    <mergeCell ref="I4:J4"/>
    <mergeCell ref="I10:J10"/>
  </mergeCells>
  <pageMargins left="0.7" right="0.7" top="0.75" bottom="0.75" header="0.3" footer="0.3"/>
  <ignoredErrors>
    <ignoredError sqref="C15:C1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21" sqref="D21"/>
    </sheetView>
  </sheetViews>
  <sheetFormatPr baseColWidth="10" defaultRowHeight="16" x14ac:dyDescent="0.2"/>
  <cols>
    <col min="2" max="2" width="11.83203125" customWidth="1"/>
    <col min="3" max="3" width="13.83203125" customWidth="1"/>
    <col min="4" max="4" width="12.83203125" customWidth="1"/>
    <col min="5" max="5" width="6.83203125" customWidth="1"/>
    <col min="6" max="6" width="13.6640625" customWidth="1"/>
  </cols>
  <sheetData>
    <row r="1" spans="1:6" x14ac:dyDescent="0.2">
      <c r="A1" s="87"/>
      <c r="B1" s="87"/>
      <c r="C1" s="87"/>
      <c r="D1" s="87"/>
      <c r="E1" s="87"/>
      <c r="F1" s="87"/>
    </row>
    <row r="2" spans="1:6" ht="19" x14ac:dyDescent="0.25">
      <c r="A2" s="87"/>
      <c r="B2" s="284" t="s">
        <v>226</v>
      </c>
      <c r="C2" s="285"/>
      <c r="D2" s="286"/>
      <c r="E2" s="87"/>
      <c r="F2" s="87"/>
    </row>
    <row r="3" spans="1:6" ht="32" customHeight="1" x14ac:dyDescent="0.2">
      <c r="A3" s="87"/>
      <c r="B3" s="228" t="s">
        <v>19</v>
      </c>
      <c r="C3" s="227" t="s">
        <v>227</v>
      </c>
      <c r="D3" s="229" t="s">
        <v>228</v>
      </c>
      <c r="E3" s="87"/>
      <c r="F3" s="87"/>
    </row>
    <row r="4" spans="1:6" x14ac:dyDescent="0.2">
      <c r="A4" s="87"/>
      <c r="B4" s="98">
        <v>2022</v>
      </c>
      <c r="C4" s="19">
        <v>5.7</v>
      </c>
      <c r="D4" s="113">
        <v>16.3</v>
      </c>
      <c r="E4" s="87"/>
      <c r="F4" s="87"/>
    </row>
    <row r="5" spans="1:6" x14ac:dyDescent="0.2">
      <c r="A5" s="87"/>
      <c r="B5" s="98">
        <v>2021</v>
      </c>
      <c r="C5" s="112">
        <v>10</v>
      </c>
      <c r="D5" s="113">
        <v>34</v>
      </c>
      <c r="E5" s="87"/>
      <c r="F5" s="87"/>
    </row>
    <row r="6" spans="1:6" x14ac:dyDescent="0.2">
      <c r="A6" s="87"/>
      <c r="B6" s="98">
        <v>2020</v>
      </c>
      <c r="C6" s="19">
        <v>9.8000000000000007</v>
      </c>
      <c r="D6" s="113">
        <v>32.5</v>
      </c>
      <c r="E6" s="87"/>
      <c r="F6" s="87"/>
    </row>
    <row r="7" spans="1:6" x14ac:dyDescent="0.2">
      <c r="A7" s="87"/>
      <c r="B7" s="98">
        <v>2019</v>
      </c>
      <c r="C7" s="19">
        <v>7.1</v>
      </c>
      <c r="D7" s="113">
        <v>25.2</v>
      </c>
      <c r="E7" s="87"/>
      <c r="F7" s="87"/>
    </row>
    <row r="8" spans="1:6" x14ac:dyDescent="0.2">
      <c r="A8" s="87"/>
      <c r="B8" s="98">
        <v>2018</v>
      </c>
      <c r="C8" s="19">
        <v>8.6999999999999993</v>
      </c>
      <c r="D8" s="113">
        <v>29.1</v>
      </c>
      <c r="E8" s="87"/>
      <c r="F8" s="87"/>
    </row>
    <row r="9" spans="1:6" x14ac:dyDescent="0.2">
      <c r="A9" s="87"/>
      <c r="B9" s="98">
        <v>2017</v>
      </c>
      <c r="C9" s="19">
        <v>11.6</v>
      </c>
      <c r="D9" s="113">
        <v>44.5</v>
      </c>
      <c r="E9" s="87"/>
      <c r="F9" s="87"/>
    </row>
    <row r="10" spans="1:6" x14ac:dyDescent="0.2">
      <c r="A10" s="87"/>
      <c r="B10" s="98">
        <v>2016</v>
      </c>
      <c r="C10" s="19">
        <v>8.5</v>
      </c>
      <c r="D10" s="113">
        <v>31.9</v>
      </c>
      <c r="E10" s="87"/>
      <c r="F10" s="87"/>
    </row>
    <row r="11" spans="1:6" x14ac:dyDescent="0.2">
      <c r="A11" s="87"/>
      <c r="B11" s="98">
        <v>2015</v>
      </c>
      <c r="C11" s="19">
        <v>7.2</v>
      </c>
      <c r="D11" s="113">
        <v>24.8</v>
      </c>
      <c r="E11" s="87"/>
      <c r="F11" s="87"/>
    </row>
    <row r="12" spans="1:6" x14ac:dyDescent="0.2">
      <c r="A12" s="87"/>
      <c r="B12" s="98">
        <v>2014</v>
      </c>
      <c r="C12" s="19">
        <v>7.3</v>
      </c>
      <c r="D12" s="113">
        <v>26.2</v>
      </c>
      <c r="E12" s="87"/>
      <c r="F12" s="87"/>
    </row>
    <row r="13" spans="1:6" x14ac:dyDescent="0.2">
      <c r="A13" s="87"/>
      <c r="B13" s="98">
        <v>2013</v>
      </c>
      <c r="C13" s="19">
        <v>10.199999999999999</v>
      </c>
      <c r="D13" s="113">
        <v>40</v>
      </c>
      <c r="E13" s="87"/>
      <c r="F13" s="87"/>
    </row>
    <row r="14" spans="1:6" x14ac:dyDescent="0.2">
      <c r="A14" s="87"/>
      <c r="B14" s="99">
        <v>2012</v>
      </c>
      <c r="C14" s="57">
        <v>9.4</v>
      </c>
      <c r="D14" s="115">
        <v>30.7</v>
      </c>
      <c r="E14" s="87"/>
      <c r="F14" s="87"/>
    </row>
    <row r="15" spans="1:6" x14ac:dyDescent="0.2">
      <c r="A15" s="87"/>
      <c r="B15" s="230" t="s">
        <v>229</v>
      </c>
      <c r="C15" s="87"/>
      <c r="D15" s="87"/>
      <c r="E15" s="87"/>
      <c r="F15" s="87"/>
    </row>
    <row r="16" spans="1:6" ht="98" customHeight="1" x14ac:dyDescent="0.2">
      <c r="A16" s="87"/>
      <c r="B16" s="292" t="s">
        <v>230</v>
      </c>
      <c r="C16" s="292"/>
      <c r="D16" s="292"/>
      <c r="E16" s="292"/>
      <c r="F16" s="87"/>
    </row>
    <row r="17" spans="1:6" x14ac:dyDescent="0.2">
      <c r="A17" s="87"/>
      <c r="B17" s="87"/>
      <c r="C17" s="87"/>
      <c r="D17" s="87"/>
      <c r="E17" s="87"/>
      <c r="F17" s="87"/>
    </row>
  </sheetData>
  <mergeCells count="2">
    <mergeCell ref="B2:D2"/>
    <mergeCell ref="B16:E16"/>
  </mergeCells>
  <conditionalFormatting sqref="C4:C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D4:D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opLeftCell="J1" zoomScale="110" zoomScaleNormal="110" zoomScalePageLayoutView="110" workbookViewId="0">
      <pane ySplit="3" topLeftCell="A4" activePane="bottomLeft" state="frozen"/>
      <selection pane="bottomLeft" activeCell="M22" sqref="M22"/>
    </sheetView>
  </sheetViews>
  <sheetFormatPr baseColWidth="10" defaultRowHeight="16" x14ac:dyDescent="0.2"/>
  <cols>
    <col min="2" max="2" width="8.83203125" customWidth="1"/>
    <col min="3" max="3" width="24" customWidth="1"/>
    <col min="4" max="4" width="24.33203125" customWidth="1"/>
    <col min="12" max="12" width="9.6640625" customWidth="1"/>
    <col min="13" max="13" width="23.6640625" customWidth="1"/>
    <col min="14" max="14" width="24" customWidth="1"/>
  </cols>
  <sheetData>
    <row r="1" spans="1:18" x14ac:dyDescent="0.2">
      <c r="A1" s="87"/>
      <c r="B1" s="87"/>
      <c r="C1" s="87"/>
      <c r="D1" s="87"/>
      <c r="E1" s="87"/>
      <c r="F1" s="87"/>
      <c r="G1" s="87"/>
      <c r="H1" s="87"/>
      <c r="K1" s="87"/>
      <c r="L1" s="87"/>
      <c r="M1" s="87"/>
      <c r="N1" s="87"/>
      <c r="O1" s="87"/>
      <c r="P1" s="87"/>
      <c r="Q1" s="87"/>
      <c r="R1" s="87"/>
    </row>
    <row r="2" spans="1:18" ht="19" x14ac:dyDescent="0.25">
      <c r="A2" s="87"/>
      <c r="B2" s="284" t="s">
        <v>236</v>
      </c>
      <c r="C2" s="285"/>
      <c r="D2" s="285"/>
      <c r="E2" s="285"/>
      <c r="F2" s="285"/>
      <c r="G2" s="286"/>
      <c r="H2" s="87"/>
      <c r="K2" s="87"/>
      <c r="L2" s="284" t="s">
        <v>252</v>
      </c>
      <c r="M2" s="285"/>
      <c r="N2" s="285"/>
      <c r="O2" s="285"/>
      <c r="P2" s="285"/>
      <c r="Q2" s="286"/>
      <c r="R2" s="87"/>
    </row>
    <row r="3" spans="1:18" ht="32" x14ac:dyDescent="0.2">
      <c r="A3" s="87"/>
      <c r="B3" s="228" t="s">
        <v>184</v>
      </c>
      <c r="C3" s="227" t="s">
        <v>237</v>
      </c>
      <c r="D3" s="227" t="s">
        <v>238</v>
      </c>
      <c r="E3" s="227" t="s">
        <v>239</v>
      </c>
      <c r="F3" s="227" t="s">
        <v>240</v>
      </c>
      <c r="G3" s="229" t="s">
        <v>235</v>
      </c>
      <c r="H3" s="87"/>
      <c r="K3" s="87"/>
      <c r="L3" s="228" t="s">
        <v>184</v>
      </c>
      <c r="M3" s="227" t="s">
        <v>237</v>
      </c>
      <c r="N3" s="227" t="s">
        <v>238</v>
      </c>
      <c r="O3" s="227" t="s">
        <v>239</v>
      </c>
      <c r="P3" s="227" t="s">
        <v>240</v>
      </c>
      <c r="Q3" s="229" t="s">
        <v>235</v>
      </c>
      <c r="R3" s="87"/>
    </row>
    <row r="4" spans="1:18" x14ac:dyDescent="0.2">
      <c r="A4" s="87"/>
      <c r="B4" s="98">
        <v>6</v>
      </c>
      <c r="C4" s="19" t="s">
        <v>27</v>
      </c>
      <c r="D4" s="19" t="s">
        <v>29</v>
      </c>
      <c r="E4" s="17">
        <v>81.540000000000006</v>
      </c>
      <c r="F4" s="17">
        <v>73.5</v>
      </c>
      <c r="G4" s="187">
        <f t="shared" ref="G4:G13" si="0">SUM(E4:F4)</f>
        <v>155.04000000000002</v>
      </c>
      <c r="H4" s="87"/>
      <c r="K4" s="87"/>
      <c r="L4" s="98">
        <v>12</v>
      </c>
      <c r="M4" s="19" t="s">
        <v>33</v>
      </c>
      <c r="N4" s="19" t="s">
        <v>43</v>
      </c>
      <c r="O4" s="17">
        <v>177.74</v>
      </c>
      <c r="P4" s="17">
        <v>112.76</v>
      </c>
      <c r="Q4" s="231">
        <f t="shared" ref="Q4:Q13" si="1">SUM(O4:P4)</f>
        <v>290.5</v>
      </c>
      <c r="R4" s="87"/>
    </row>
    <row r="5" spans="1:18" x14ac:dyDescent="0.2">
      <c r="A5" s="87"/>
      <c r="B5" s="98">
        <v>9</v>
      </c>
      <c r="C5" s="19" t="s">
        <v>31</v>
      </c>
      <c r="D5" s="19" t="s">
        <v>41</v>
      </c>
      <c r="E5" s="17">
        <v>83.84</v>
      </c>
      <c r="F5" s="17">
        <v>76.400000000000006</v>
      </c>
      <c r="G5" s="187">
        <f t="shared" si="0"/>
        <v>160.24</v>
      </c>
      <c r="H5" s="87"/>
      <c r="K5" s="87"/>
      <c r="L5" s="98">
        <v>2</v>
      </c>
      <c r="M5" s="19" t="s">
        <v>25</v>
      </c>
      <c r="N5" s="19" t="s">
        <v>27</v>
      </c>
      <c r="O5" s="17">
        <v>164.76</v>
      </c>
      <c r="P5" s="17">
        <v>121.72</v>
      </c>
      <c r="Q5" s="231">
        <f t="shared" si="1"/>
        <v>286.48</v>
      </c>
      <c r="R5" s="87"/>
    </row>
    <row r="6" spans="1:18" x14ac:dyDescent="0.2">
      <c r="A6" s="87"/>
      <c r="B6" s="98">
        <v>14</v>
      </c>
      <c r="C6" s="19" t="s">
        <v>23</v>
      </c>
      <c r="D6" s="19" t="s">
        <v>31</v>
      </c>
      <c r="E6" s="17">
        <v>91.56</v>
      </c>
      <c r="F6" s="17">
        <v>72.78</v>
      </c>
      <c r="G6" s="187">
        <f t="shared" si="0"/>
        <v>164.34</v>
      </c>
      <c r="H6" s="87"/>
      <c r="K6" s="87"/>
      <c r="L6" s="98">
        <v>9</v>
      </c>
      <c r="M6" s="19" t="s">
        <v>35</v>
      </c>
      <c r="N6" s="19" t="s">
        <v>39</v>
      </c>
      <c r="O6" s="17">
        <v>175.12</v>
      </c>
      <c r="P6" s="17">
        <v>104.4</v>
      </c>
      <c r="Q6" s="231">
        <f t="shared" si="1"/>
        <v>279.52</v>
      </c>
      <c r="R6" s="87"/>
    </row>
    <row r="7" spans="1:18" x14ac:dyDescent="0.2">
      <c r="A7" s="87"/>
      <c r="B7" s="98">
        <v>9</v>
      </c>
      <c r="C7" s="19" t="s">
        <v>27</v>
      </c>
      <c r="D7" s="19" t="s">
        <v>43</v>
      </c>
      <c r="E7" s="17">
        <v>88.54</v>
      </c>
      <c r="F7" s="17">
        <v>82</v>
      </c>
      <c r="G7" s="187">
        <f t="shared" si="0"/>
        <v>170.54000000000002</v>
      </c>
      <c r="H7" s="87"/>
      <c r="K7" s="87"/>
      <c r="L7" s="98">
        <v>4</v>
      </c>
      <c r="M7" s="19" t="s">
        <v>25</v>
      </c>
      <c r="N7" s="19" t="s">
        <v>35</v>
      </c>
      <c r="O7" s="17">
        <v>145.58000000000001</v>
      </c>
      <c r="P7" s="17">
        <v>132.66</v>
      </c>
      <c r="Q7" s="231">
        <f t="shared" si="1"/>
        <v>278.24</v>
      </c>
      <c r="R7" s="87"/>
    </row>
    <row r="8" spans="1:18" x14ac:dyDescent="0.2">
      <c r="A8" s="87"/>
      <c r="B8" s="98">
        <v>6</v>
      </c>
      <c r="C8" s="19" t="s">
        <v>31</v>
      </c>
      <c r="D8" s="19" t="s">
        <v>35</v>
      </c>
      <c r="E8" s="17">
        <v>89.72</v>
      </c>
      <c r="F8" s="17">
        <v>81</v>
      </c>
      <c r="G8" s="187">
        <f t="shared" si="0"/>
        <v>170.72</v>
      </c>
      <c r="H8" s="87"/>
      <c r="K8" s="87"/>
      <c r="L8" s="98">
        <v>4</v>
      </c>
      <c r="M8" s="19" t="s">
        <v>39</v>
      </c>
      <c r="N8" s="19" t="s">
        <v>29</v>
      </c>
      <c r="O8" s="17">
        <v>169.02</v>
      </c>
      <c r="P8" s="17">
        <v>102.14</v>
      </c>
      <c r="Q8" s="231">
        <f t="shared" si="1"/>
        <v>271.16000000000003</v>
      </c>
      <c r="R8" s="87"/>
    </row>
    <row r="9" spans="1:18" x14ac:dyDescent="0.2">
      <c r="A9" s="87"/>
      <c r="B9" s="98">
        <v>2</v>
      </c>
      <c r="C9" s="19" t="s">
        <v>37</v>
      </c>
      <c r="D9" s="19" t="s">
        <v>45</v>
      </c>
      <c r="E9" s="17">
        <v>106.86</v>
      </c>
      <c r="F9" s="17">
        <v>65.099999999999994</v>
      </c>
      <c r="G9" s="187">
        <f t="shared" si="0"/>
        <v>171.95999999999998</v>
      </c>
      <c r="H9" s="87"/>
      <c r="K9" s="87"/>
      <c r="L9" s="98">
        <v>2</v>
      </c>
      <c r="M9" s="19" t="s">
        <v>35</v>
      </c>
      <c r="N9" s="19" t="s">
        <v>43</v>
      </c>
      <c r="O9" s="17">
        <v>137.22</v>
      </c>
      <c r="P9" s="17">
        <v>132.86000000000001</v>
      </c>
      <c r="Q9" s="231">
        <f t="shared" si="1"/>
        <v>270.08000000000004</v>
      </c>
      <c r="R9" s="87"/>
    </row>
    <row r="10" spans="1:18" x14ac:dyDescent="0.2">
      <c r="A10" s="87"/>
      <c r="B10" s="98">
        <v>15</v>
      </c>
      <c r="C10" s="19" t="s">
        <v>25</v>
      </c>
      <c r="D10" s="19" t="s">
        <v>35</v>
      </c>
      <c r="E10" s="17">
        <v>116.78</v>
      </c>
      <c r="F10" s="17">
        <v>59</v>
      </c>
      <c r="G10" s="187">
        <f t="shared" si="0"/>
        <v>175.78</v>
      </c>
      <c r="H10" s="87"/>
      <c r="K10" s="87"/>
      <c r="L10" s="98">
        <v>15</v>
      </c>
      <c r="M10" s="19" t="s">
        <v>31</v>
      </c>
      <c r="N10" s="19" t="s">
        <v>27</v>
      </c>
      <c r="O10" s="17">
        <v>142.74</v>
      </c>
      <c r="P10" s="17">
        <v>125</v>
      </c>
      <c r="Q10" s="231">
        <f t="shared" si="1"/>
        <v>267.74</v>
      </c>
      <c r="R10" s="87"/>
    </row>
    <row r="11" spans="1:18" x14ac:dyDescent="0.2">
      <c r="A11" s="87"/>
      <c r="B11" s="98">
        <v>15</v>
      </c>
      <c r="C11" s="19" t="s">
        <v>37</v>
      </c>
      <c r="D11" s="19" t="s">
        <v>41</v>
      </c>
      <c r="E11" s="17">
        <v>97.18</v>
      </c>
      <c r="F11" s="17">
        <v>86.52</v>
      </c>
      <c r="G11" s="231">
        <f t="shared" si="0"/>
        <v>183.7</v>
      </c>
      <c r="H11" s="87"/>
      <c r="K11" s="87"/>
      <c r="L11" s="98">
        <v>6</v>
      </c>
      <c r="M11" s="19" t="s">
        <v>23</v>
      </c>
      <c r="N11" s="19" t="s">
        <v>39</v>
      </c>
      <c r="O11" s="17">
        <v>150.1</v>
      </c>
      <c r="P11" s="17">
        <v>114.86</v>
      </c>
      <c r="Q11" s="231">
        <f t="shared" si="1"/>
        <v>264.95999999999998</v>
      </c>
      <c r="R11" s="87"/>
    </row>
    <row r="12" spans="1:18" x14ac:dyDescent="0.2">
      <c r="A12" s="87"/>
      <c r="B12" s="98">
        <v>4</v>
      </c>
      <c r="C12" s="19" t="s">
        <v>37</v>
      </c>
      <c r="D12" s="19" t="s">
        <v>41</v>
      </c>
      <c r="E12" s="17">
        <v>100.94</v>
      </c>
      <c r="F12" s="17">
        <v>84.26</v>
      </c>
      <c r="G12" s="231">
        <f t="shared" si="0"/>
        <v>185.2</v>
      </c>
      <c r="H12" s="87"/>
      <c r="K12" s="87"/>
      <c r="L12" s="98">
        <v>10</v>
      </c>
      <c r="M12" s="19" t="s">
        <v>45</v>
      </c>
      <c r="N12" s="19" t="s">
        <v>39</v>
      </c>
      <c r="O12" s="17">
        <v>163.19999999999999</v>
      </c>
      <c r="P12" s="17">
        <v>101.2</v>
      </c>
      <c r="Q12" s="231">
        <f t="shared" si="1"/>
        <v>264.39999999999998</v>
      </c>
      <c r="R12" s="87"/>
    </row>
    <row r="13" spans="1:18" x14ac:dyDescent="0.2">
      <c r="A13" s="87"/>
      <c r="B13" s="99">
        <v>13</v>
      </c>
      <c r="C13" s="57" t="s">
        <v>31</v>
      </c>
      <c r="D13" s="57" t="s">
        <v>39</v>
      </c>
      <c r="E13" s="100">
        <v>111.42</v>
      </c>
      <c r="F13" s="100">
        <v>73.84</v>
      </c>
      <c r="G13" s="190">
        <f t="shared" si="0"/>
        <v>185.26</v>
      </c>
      <c r="H13" s="87"/>
      <c r="K13" s="87"/>
      <c r="L13" s="99">
        <v>8</v>
      </c>
      <c r="M13" s="57" t="s">
        <v>25</v>
      </c>
      <c r="N13" s="57" t="s">
        <v>31</v>
      </c>
      <c r="O13" s="100">
        <v>153.86000000000001</v>
      </c>
      <c r="P13" s="100">
        <v>110.14</v>
      </c>
      <c r="Q13" s="249">
        <f t="shared" si="1"/>
        <v>264</v>
      </c>
      <c r="R13" s="87"/>
    </row>
    <row r="14" spans="1:18" x14ac:dyDescent="0.2">
      <c r="A14" s="87"/>
      <c r="B14" s="87"/>
      <c r="C14" s="87"/>
      <c r="D14" s="87"/>
      <c r="E14" s="248"/>
      <c r="F14" s="248"/>
      <c r="G14" s="87"/>
      <c r="H14" s="87"/>
      <c r="K14" s="87"/>
      <c r="L14" s="87"/>
      <c r="M14" s="87"/>
      <c r="N14" s="87"/>
      <c r="O14" s="87"/>
      <c r="P14" s="87"/>
      <c r="Q14" s="87"/>
      <c r="R14" s="87"/>
    </row>
    <row r="15" spans="1:18" x14ac:dyDescent="0.2">
      <c r="E15" s="52"/>
      <c r="F15" s="52"/>
    </row>
    <row r="16" spans="1:18" x14ac:dyDescent="0.2">
      <c r="B16">
        <v>3</v>
      </c>
      <c r="C16" t="s">
        <v>37</v>
      </c>
      <c r="D16" t="s">
        <v>25</v>
      </c>
      <c r="E16">
        <v>113.94</v>
      </c>
      <c r="F16">
        <v>74.459999999999994</v>
      </c>
      <c r="G16">
        <f t="shared" ref="G16:G47" si="2">SUM(E16:F16)</f>
        <v>188.39999999999998</v>
      </c>
    </row>
    <row r="17" spans="2:7" x14ac:dyDescent="0.2">
      <c r="B17">
        <v>10</v>
      </c>
      <c r="C17" t="s">
        <v>33</v>
      </c>
      <c r="D17" t="s">
        <v>41</v>
      </c>
      <c r="E17">
        <v>104.1</v>
      </c>
      <c r="F17">
        <v>84.62</v>
      </c>
      <c r="G17">
        <f t="shared" si="2"/>
        <v>188.72</v>
      </c>
    </row>
    <row r="18" spans="2:7" x14ac:dyDescent="0.2">
      <c r="B18">
        <v>5</v>
      </c>
      <c r="C18" t="s">
        <v>45</v>
      </c>
      <c r="D18" t="s">
        <v>25</v>
      </c>
      <c r="E18">
        <v>102.14</v>
      </c>
      <c r="F18">
        <v>87.06</v>
      </c>
      <c r="G18">
        <f t="shared" si="2"/>
        <v>189.2</v>
      </c>
    </row>
    <row r="19" spans="2:7" x14ac:dyDescent="0.2">
      <c r="B19">
        <v>7</v>
      </c>
      <c r="C19" t="s">
        <v>27</v>
      </c>
      <c r="D19" t="s">
        <v>39</v>
      </c>
      <c r="E19">
        <v>102.8</v>
      </c>
      <c r="F19">
        <v>87.12</v>
      </c>
      <c r="G19">
        <f t="shared" si="2"/>
        <v>189.92000000000002</v>
      </c>
    </row>
    <row r="20" spans="2:7" x14ac:dyDescent="0.2">
      <c r="B20">
        <v>11</v>
      </c>
      <c r="C20" t="s">
        <v>29</v>
      </c>
      <c r="D20" t="s">
        <v>41</v>
      </c>
      <c r="E20">
        <v>111.28</v>
      </c>
      <c r="F20">
        <v>81.66</v>
      </c>
      <c r="G20">
        <f t="shared" si="2"/>
        <v>192.94</v>
      </c>
    </row>
    <row r="21" spans="2:7" x14ac:dyDescent="0.2">
      <c r="B21">
        <v>4</v>
      </c>
      <c r="C21" t="s">
        <v>43</v>
      </c>
      <c r="D21" t="s">
        <v>45</v>
      </c>
      <c r="E21">
        <v>130.1</v>
      </c>
      <c r="F21">
        <v>64.599999999999994</v>
      </c>
      <c r="G21">
        <f t="shared" si="2"/>
        <v>194.7</v>
      </c>
    </row>
    <row r="22" spans="2:7" x14ac:dyDescent="0.2">
      <c r="B22">
        <v>14</v>
      </c>
      <c r="C22" t="s">
        <v>29</v>
      </c>
      <c r="D22" t="s">
        <v>43</v>
      </c>
      <c r="E22">
        <v>112.58</v>
      </c>
      <c r="F22">
        <v>82.38</v>
      </c>
      <c r="G22">
        <f t="shared" si="2"/>
        <v>194.95999999999998</v>
      </c>
    </row>
    <row r="23" spans="2:7" x14ac:dyDescent="0.2">
      <c r="B23">
        <v>10</v>
      </c>
      <c r="C23" t="s">
        <v>43</v>
      </c>
      <c r="D23" t="s">
        <v>31</v>
      </c>
      <c r="E23">
        <v>100.14</v>
      </c>
      <c r="F23">
        <v>96.54</v>
      </c>
      <c r="G23">
        <f t="shared" si="2"/>
        <v>196.68</v>
      </c>
    </row>
    <row r="24" spans="2:7" x14ac:dyDescent="0.2">
      <c r="B24">
        <v>3</v>
      </c>
      <c r="C24" t="s">
        <v>35</v>
      </c>
      <c r="D24" t="s">
        <v>45</v>
      </c>
      <c r="E24">
        <v>107.82</v>
      </c>
      <c r="F24">
        <v>89.74</v>
      </c>
      <c r="G24">
        <f t="shared" si="2"/>
        <v>197.56</v>
      </c>
    </row>
    <row r="25" spans="2:7" x14ac:dyDescent="0.2">
      <c r="B25">
        <v>14</v>
      </c>
      <c r="C25" t="s">
        <v>35</v>
      </c>
      <c r="D25" t="s">
        <v>45</v>
      </c>
      <c r="E25">
        <v>129.86000000000001</v>
      </c>
      <c r="F25">
        <v>68.8</v>
      </c>
      <c r="G25">
        <f t="shared" si="2"/>
        <v>198.66000000000003</v>
      </c>
    </row>
    <row r="26" spans="2:7" x14ac:dyDescent="0.2">
      <c r="B26">
        <v>6</v>
      </c>
      <c r="C26" t="s">
        <v>25</v>
      </c>
      <c r="D26" t="s">
        <v>43</v>
      </c>
      <c r="E26">
        <v>118.32</v>
      </c>
      <c r="F26">
        <v>81.72</v>
      </c>
      <c r="G26">
        <f t="shared" si="2"/>
        <v>200.04</v>
      </c>
    </row>
    <row r="27" spans="2:7" x14ac:dyDescent="0.2">
      <c r="B27">
        <v>7</v>
      </c>
      <c r="C27" t="s">
        <v>23</v>
      </c>
      <c r="D27" t="s">
        <v>43</v>
      </c>
      <c r="E27">
        <v>114.94</v>
      </c>
      <c r="F27">
        <v>85.32</v>
      </c>
      <c r="G27">
        <f t="shared" si="2"/>
        <v>200.26</v>
      </c>
    </row>
    <row r="28" spans="2:7" x14ac:dyDescent="0.2">
      <c r="B28">
        <v>5</v>
      </c>
      <c r="C28" t="s">
        <v>33</v>
      </c>
      <c r="D28" t="s">
        <v>27</v>
      </c>
      <c r="E28">
        <v>126.8</v>
      </c>
      <c r="F28">
        <v>73.86</v>
      </c>
      <c r="G28">
        <f t="shared" si="2"/>
        <v>200.66</v>
      </c>
    </row>
    <row r="29" spans="2:7" x14ac:dyDescent="0.2">
      <c r="B29">
        <v>10</v>
      </c>
      <c r="C29" t="s">
        <v>29</v>
      </c>
      <c r="D29" t="s">
        <v>25</v>
      </c>
      <c r="E29">
        <v>107.06</v>
      </c>
      <c r="F29">
        <v>95.14</v>
      </c>
      <c r="G29">
        <f t="shared" si="2"/>
        <v>202.2</v>
      </c>
    </row>
    <row r="30" spans="2:7" x14ac:dyDescent="0.2">
      <c r="B30">
        <v>3</v>
      </c>
      <c r="C30" t="s">
        <v>23</v>
      </c>
      <c r="D30" t="s">
        <v>31</v>
      </c>
      <c r="E30">
        <v>121.1</v>
      </c>
      <c r="F30">
        <v>83.38</v>
      </c>
      <c r="G30">
        <f t="shared" si="2"/>
        <v>204.48</v>
      </c>
    </row>
    <row r="31" spans="2:7" x14ac:dyDescent="0.2">
      <c r="B31">
        <v>8</v>
      </c>
      <c r="C31" t="s">
        <v>41</v>
      </c>
      <c r="D31" t="s">
        <v>43</v>
      </c>
      <c r="E31">
        <v>127.18</v>
      </c>
      <c r="F31">
        <v>79.64</v>
      </c>
      <c r="G31">
        <f t="shared" si="2"/>
        <v>206.82</v>
      </c>
    </row>
    <row r="32" spans="2:7" x14ac:dyDescent="0.2">
      <c r="B32">
        <v>2</v>
      </c>
      <c r="C32" t="s">
        <v>33</v>
      </c>
      <c r="D32" t="s">
        <v>29</v>
      </c>
      <c r="E32">
        <v>135.88</v>
      </c>
      <c r="F32">
        <v>71.739999999999995</v>
      </c>
      <c r="G32">
        <f t="shared" si="2"/>
        <v>207.62</v>
      </c>
    </row>
    <row r="33" spans="2:7" x14ac:dyDescent="0.2">
      <c r="B33">
        <v>8</v>
      </c>
      <c r="C33" t="s">
        <v>29</v>
      </c>
      <c r="D33" t="s">
        <v>35</v>
      </c>
      <c r="E33">
        <v>110.58</v>
      </c>
      <c r="F33">
        <v>98.12</v>
      </c>
      <c r="G33">
        <f t="shared" si="2"/>
        <v>208.7</v>
      </c>
    </row>
    <row r="34" spans="2:7" x14ac:dyDescent="0.2">
      <c r="B34">
        <v>11</v>
      </c>
      <c r="C34" t="s">
        <v>39</v>
      </c>
      <c r="D34" t="s">
        <v>25</v>
      </c>
      <c r="E34">
        <v>109.7</v>
      </c>
      <c r="F34">
        <v>99.62</v>
      </c>
      <c r="G34">
        <f t="shared" si="2"/>
        <v>209.32</v>
      </c>
    </row>
    <row r="35" spans="2:7" x14ac:dyDescent="0.2">
      <c r="B35">
        <v>2</v>
      </c>
      <c r="C35" t="s">
        <v>23</v>
      </c>
      <c r="D35" t="s">
        <v>41</v>
      </c>
      <c r="E35">
        <v>108.86</v>
      </c>
      <c r="F35">
        <v>101.18</v>
      </c>
      <c r="G35">
        <f t="shared" si="2"/>
        <v>210.04000000000002</v>
      </c>
    </row>
    <row r="36" spans="2:7" x14ac:dyDescent="0.2">
      <c r="B36">
        <v>3</v>
      </c>
      <c r="C36" t="s">
        <v>39</v>
      </c>
      <c r="D36" t="s">
        <v>33</v>
      </c>
      <c r="E36">
        <v>113.3</v>
      </c>
      <c r="F36">
        <v>97.76</v>
      </c>
      <c r="G36">
        <f t="shared" si="2"/>
        <v>211.06</v>
      </c>
    </row>
    <row r="37" spans="2:7" x14ac:dyDescent="0.2">
      <c r="B37">
        <v>3</v>
      </c>
      <c r="C37" t="s">
        <v>41</v>
      </c>
      <c r="D37" t="s">
        <v>27</v>
      </c>
      <c r="E37">
        <v>108.56</v>
      </c>
      <c r="F37">
        <v>104.4</v>
      </c>
      <c r="G37">
        <f t="shared" si="2"/>
        <v>212.96</v>
      </c>
    </row>
    <row r="38" spans="2:7" x14ac:dyDescent="0.2">
      <c r="B38">
        <v>9</v>
      </c>
      <c r="C38" t="s">
        <v>23</v>
      </c>
      <c r="D38" t="s">
        <v>37</v>
      </c>
      <c r="E38">
        <v>110.94</v>
      </c>
      <c r="F38">
        <v>102.14</v>
      </c>
      <c r="G38">
        <f t="shared" si="2"/>
        <v>213.07999999999998</v>
      </c>
    </row>
    <row r="39" spans="2:7" x14ac:dyDescent="0.2">
      <c r="B39">
        <v>12</v>
      </c>
      <c r="C39" t="s">
        <v>39</v>
      </c>
      <c r="D39" t="s">
        <v>41</v>
      </c>
      <c r="E39">
        <v>112.76</v>
      </c>
      <c r="F39">
        <v>100.84</v>
      </c>
      <c r="G39">
        <f t="shared" si="2"/>
        <v>213.60000000000002</v>
      </c>
    </row>
    <row r="40" spans="2:7" x14ac:dyDescent="0.2">
      <c r="B40">
        <v>1</v>
      </c>
      <c r="C40" t="s">
        <v>35</v>
      </c>
      <c r="D40" t="s">
        <v>37</v>
      </c>
      <c r="E40">
        <v>137.52000000000001</v>
      </c>
      <c r="F40">
        <v>77.8</v>
      </c>
      <c r="G40">
        <f t="shared" si="2"/>
        <v>215.32</v>
      </c>
    </row>
    <row r="41" spans="2:7" x14ac:dyDescent="0.2">
      <c r="B41">
        <v>1</v>
      </c>
      <c r="C41" t="s">
        <v>25</v>
      </c>
      <c r="D41" t="s">
        <v>23</v>
      </c>
      <c r="E41">
        <v>122.5</v>
      </c>
      <c r="F41">
        <v>94.62</v>
      </c>
      <c r="G41">
        <f t="shared" si="2"/>
        <v>217.12</v>
      </c>
    </row>
    <row r="42" spans="2:7" x14ac:dyDescent="0.2">
      <c r="B42">
        <v>10</v>
      </c>
      <c r="C42" t="s">
        <v>23</v>
      </c>
      <c r="D42" t="s">
        <v>35</v>
      </c>
      <c r="E42">
        <v>117.18</v>
      </c>
      <c r="F42">
        <v>101.48</v>
      </c>
      <c r="G42">
        <f t="shared" si="2"/>
        <v>218.66000000000003</v>
      </c>
    </row>
    <row r="43" spans="2:7" x14ac:dyDescent="0.2">
      <c r="B43">
        <v>12</v>
      </c>
      <c r="C43" t="s">
        <v>27</v>
      </c>
      <c r="D43" t="s">
        <v>45</v>
      </c>
      <c r="E43">
        <v>121.02</v>
      </c>
      <c r="F43">
        <v>97.96</v>
      </c>
      <c r="G43">
        <f t="shared" si="2"/>
        <v>218.98</v>
      </c>
    </row>
    <row r="44" spans="2:7" x14ac:dyDescent="0.2">
      <c r="B44">
        <v>11</v>
      </c>
      <c r="C44" t="s">
        <v>27</v>
      </c>
      <c r="D44" t="s">
        <v>35</v>
      </c>
      <c r="E44">
        <v>125.86</v>
      </c>
      <c r="F44">
        <v>93.96</v>
      </c>
      <c r="G44">
        <f t="shared" si="2"/>
        <v>219.82</v>
      </c>
    </row>
    <row r="45" spans="2:7" x14ac:dyDescent="0.2">
      <c r="B45">
        <v>13</v>
      </c>
      <c r="C45" t="s">
        <v>41</v>
      </c>
      <c r="D45" t="s">
        <v>23</v>
      </c>
      <c r="E45">
        <v>114.04</v>
      </c>
      <c r="F45">
        <v>105.84</v>
      </c>
      <c r="G45">
        <f t="shared" si="2"/>
        <v>219.88</v>
      </c>
    </row>
    <row r="46" spans="2:7" x14ac:dyDescent="0.2">
      <c r="B46">
        <v>10</v>
      </c>
      <c r="C46" t="s">
        <v>27</v>
      </c>
      <c r="D46" t="s">
        <v>37</v>
      </c>
      <c r="E46">
        <v>122.8</v>
      </c>
      <c r="F46">
        <v>97.44</v>
      </c>
      <c r="G46">
        <f t="shared" si="2"/>
        <v>220.24</v>
      </c>
    </row>
    <row r="47" spans="2:7" x14ac:dyDescent="0.2">
      <c r="B47">
        <v>15</v>
      </c>
      <c r="C47" t="s">
        <v>29</v>
      </c>
      <c r="D47" t="s">
        <v>39</v>
      </c>
      <c r="E47">
        <v>120.66</v>
      </c>
      <c r="F47">
        <v>99.6</v>
      </c>
      <c r="G47">
        <f t="shared" si="2"/>
        <v>220.26</v>
      </c>
    </row>
    <row r="48" spans="2:7" x14ac:dyDescent="0.2">
      <c r="B48">
        <v>1</v>
      </c>
      <c r="C48" t="s">
        <v>41</v>
      </c>
      <c r="D48" t="s">
        <v>39</v>
      </c>
      <c r="E48">
        <v>117.9</v>
      </c>
      <c r="F48">
        <v>102.48</v>
      </c>
      <c r="G48">
        <f t="shared" ref="G48:G79" si="3">SUM(E48:F48)</f>
        <v>220.38</v>
      </c>
    </row>
    <row r="49" spans="2:7" x14ac:dyDescent="0.2">
      <c r="B49">
        <v>2</v>
      </c>
      <c r="C49" t="s">
        <v>31</v>
      </c>
      <c r="D49" t="s">
        <v>39</v>
      </c>
      <c r="E49">
        <v>112.1</v>
      </c>
      <c r="F49">
        <v>108.38</v>
      </c>
      <c r="G49">
        <f t="shared" si="3"/>
        <v>220.48</v>
      </c>
    </row>
    <row r="50" spans="2:7" x14ac:dyDescent="0.2">
      <c r="B50">
        <v>4</v>
      </c>
      <c r="C50" t="s">
        <v>31</v>
      </c>
      <c r="D50" t="s">
        <v>27</v>
      </c>
      <c r="E50">
        <v>136.16</v>
      </c>
      <c r="F50">
        <v>84.86</v>
      </c>
      <c r="G50">
        <f t="shared" si="3"/>
        <v>221.01999999999998</v>
      </c>
    </row>
    <row r="51" spans="2:7" x14ac:dyDescent="0.2">
      <c r="B51">
        <v>13</v>
      </c>
      <c r="C51" t="s">
        <v>33</v>
      </c>
      <c r="D51" t="s">
        <v>29</v>
      </c>
      <c r="E51">
        <v>112.58</v>
      </c>
      <c r="F51">
        <v>109.02</v>
      </c>
      <c r="G51">
        <f t="shared" si="3"/>
        <v>221.6</v>
      </c>
    </row>
    <row r="52" spans="2:7" x14ac:dyDescent="0.2">
      <c r="B52">
        <v>5</v>
      </c>
      <c r="C52" t="s">
        <v>35</v>
      </c>
      <c r="D52" t="s">
        <v>41</v>
      </c>
      <c r="E52">
        <v>116.56</v>
      </c>
      <c r="F52">
        <v>105.64</v>
      </c>
      <c r="G52">
        <f t="shared" si="3"/>
        <v>222.2</v>
      </c>
    </row>
    <row r="53" spans="2:7" x14ac:dyDescent="0.2">
      <c r="B53">
        <v>1</v>
      </c>
      <c r="C53" t="s">
        <v>27</v>
      </c>
      <c r="D53" t="s">
        <v>45</v>
      </c>
      <c r="E53">
        <v>143.22</v>
      </c>
      <c r="F53">
        <v>80.680000000000007</v>
      </c>
      <c r="G53">
        <f t="shared" si="3"/>
        <v>223.9</v>
      </c>
    </row>
    <row r="54" spans="2:7" x14ac:dyDescent="0.2">
      <c r="B54">
        <v>1</v>
      </c>
      <c r="C54" t="s">
        <v>43</v>
      </c>
      <c r="D54" t="s">
        <v>33</v>
      </c>
      <c r="E54">
        <v>114.16</v>
      </c>
      <c r="F54">
        <v>110.92</v>
      </c>
      <c r="G54">
        <f t="shared" si="3"/>
        <v>225.07999999999998</v>
      </c>
    </row>
    <row r="55" spans="2:7" x14ac:dyDescent="0.2">
      <c r="B55">
        <v>7</v>
      </c>
      <c r="C55" t="s">
        <v>29</v>
      </c>
      <c r="D55" t="s">
        <v>37</v>
      </c>
      <c r="E55">
        <v>129.80000000000001</v>
      </c>
      <c r="F55">
        <v>96.06</v>
      </c>
      <c r="G55">
        <f t="shared" si="3"/>
        <v>225.86</v>
      </c>
    </row>
    <row r="56" spans="2:7" x14ac:dyDescent="0.2">
      <c r="B56">
        <v>3</v>
      </c>
      <c r="C56" t="s">
        <v>43</v>
      </c>
      <c r="D56" t="s">
        <v>29</v>
      </c>
      <c r="E56">
        <v>121.04</v>
      </c>
      <c r="F56">
        <v>105.4</v>
      </c>
      <c r="G56">
        <f t="shared" si="3"/>
        <v>226.44</v>
      </c>
    </row>
    <row r="57" spans="2:7" x14ac:dyDescent="0.2">
      <c r="B57">
        <v>6</v>
      </c>
      <c r="C57" t="s">
        <v>33</v>
      </c>
      <c r="D57" t="s">
        <v>37</v>
      </c>
      <c r="E57">
        <v>121.98</v>
      </c>
      <c r="F57">
        <v>105.04</v>
      </c>
      <c r="G57">
        <f t="shared" si="3"/>
        <v>227.02</v>
      </c>
    </row>
    <row r="58" spans="2:7" x14ac:dyDescent="0.2">
      <c r="B58">
        <v>13</v>
      </c>
      <c r="C58" t="s">
        <v>45</v>
      </c>
      <c r="D58" t="s">
        <v>37</v>
      </c>
      <c r="E58">
        <v>120</v>
      </c>
      <c r="F58">
        <v>107.28</v>
      </c>
      <c r="G58">
        <f t="shared" si="3"/>
        <v>227.28</v>
      </c>
    </row>
    <row r="59" spans="2:7" x14ac:dyDescent="0.2">
      <c r="B59">
        <v>13</v>
      </c>
      <c r="C59" t="s">
        <v>27</v>
      </c>
      <c r="D59" t="s">
        <v>25</v>
      </c>
      <c r="E59">
        <v>148.74</v>
      </c>
      <c r="F59">
        <v>78.64</v>
      </c>
      <c r="G59">
        <f t="shared" si="3"/>
        <v>227.38</v>
      </c>
    </row>
    <row r="60" spans="2:7" x14ac:dyDescent="0.2">
      <c r="B60">
        <v>15</v>
      </c>
      <c r="C60" t="s">
        <v>23</v>
      </c>
      <c r="D60" t="s">
        <v>33</v>
      </c>
      <c r="E60">
        <v>126.2</v>
      </c>
      <c r="F60">
        <v>101.8</v>
      </c>
      <c r="G60">
        <f t="shared" si="3"/>
        <v>228</v>
      </c>
    </row>
    <row r="61" spans="2:7" x14ac:dyDescent="0.2">
      <c r="B61">
        <v>6</v>
      </c>
      <c r="C61" t="s">
        <v>41</v>
      </c>
      <c r="D61" t="s">
        <v>45</v>
      </c>
      <c r="E61">
        <v>121.12</v>
      </c>
      <c r="F61">
        <v>107.12</v>
      </c>
      <c r="G61">
        <f t="shared" si="3"/>
        <v>228.24</v>
      </c>
    </row>
    <row r="62" spans="2:7" x14ac:dyDescent="0.2">
      <c r="B62">
        <v>14</v>
      </c>
      <c r="C62" t="s">
        <v>39</v>
      </c>
      <c r="D62" t="s">
        <v>33</v>
      </c>
      <c r="E62">
        <v>121</v>
      </c>
      <c r="F62">
        <v>107.26</v>
      </c>
      <c r="G62">
        <f t="shared" si="3"/>
        <v>228.26</v>
      </c>
    </row>
    <row r="63" spans="2:7" x14ac:dyDescent="0.2">
      <c r="B63">
        <v>12</v>
      </c>
      <c r="C63" t="s">
        <v>31</v>
      </c>
      <c r="D63" t="s">
        <v>29</v>
      </c>
      <c r="E63">
        <v>116</v>
      </c>
      <c r="F63">
        <v>113.46</v>
      </c>
      <c r="G63">
        <f t="shared" si="3"/>
        <v>229.45999999999998</v>
      </c>
    </row>
    <row r="64" spans="2:7" x14ac:dyDescent="0.2">
      <c r="B64">
        <v>9</v>
      </c>
      <c r="C64" t="s">
        <v>29</v>
      </c>
      <c r="D64" t="s">
        <v>45</v>
      </c>
      <c r="E64">
        <v>125</v>
      </c>
      <c r="F64">
        <v>104.88</v>
      </c>
      <c r="G64">
        <f t="shared" si="3"/>
        <v>229.88</v>
      </c>
    </row>
    <row r="65" spans="2:7" x14ac:dyDescent="0.2">
      <c r="B65">
        <v>12</v>
      </c>
      <c r="C65" t="s">
        <v>25</v>
      </c>
      <c r="D65" t="s">
        <v>23</v>
      </c>
      <c r="E65">
        <v>116.58</v>
      </c>
      <c r="F65">
        <v>113.3</v>
      </c>
      <c r="G65">
        <f t="shared" si="3"/>
        <v>229.88</v>
      </c>
    </row>
    <row r="66" spans="2:7" x14ac:dyDescent="0.2">
      <c r="B66">
        <v>15</v>
      </c>
      <c r="C66" t="s">
        <v>45</v>
      </c>
      <c r="D66" t="s">
        <v>43</v>
      </c>
      <c r="E66">
        <v>116.6</v>
      </c>
      <c r="F66">
        <v>113.82</v>
      </c>
      <c r="G66">
        <f t="shared" si="3"/>
        <v>230.42</v>
      </c>
    </row>
    <row r="67" spans="2:7" x14ac:dyDescent="0.2">
      <c r="B67">
        <v>14</v>
      </c>
      <c r="C67" t="s">
        <v>37</v>
      </c>
      <c r="D67" t="s">
        <v>25</v>
      </c>
      <c r="E67">
        <v>153.4</v>
      </c>
      <c r="F67">
        <v>77.599999999999994</v>
      </c>
      <c r="G67">
        <f t="shared" si="3"/>
        <v>231</v>
      </c>
    </row>
    <row r="68" spans="2:7" x14ac:dyDescent="0.2">
      <c r="B68">
        <v>5</v>
      </c>
      <c r="C68" t="s">
        <v>37</v>
      </c>
      <c r="D68" t="s">
        <v>31</v>
      </c>
      <c r="E68">
        <v>149.97999999999999</v>
      </c>
      <c r="F68">
        <v>81.28</v>
      </c>
      <c r="G68">
        <f t="shared" si="3"/>
        <v>231.26</v>
      </c>
    </row>
    <row r="69" spans="2:7" x14ac:dyDescent="0.2">
      <c r="B69">
        <v>11</v>
      </c>
      <c r="C69" t="s">
        <v>23</v>
      </c>
      <c r="D69" t="s">
        <v>45</v>
      </c>
      <c r="E69">
        <v>139.91999999999999</v>
      </c>
      <c r="F69">
        <v>91.84</v>
      </c>
      <c r="G69">
        <f t="shared" si="3"/>
        <v>231.76</v>
      </c>
    </row>
    <row r="70" spans="2:7" x14ac:dyDescent="0.2">
      <c r="B70">
        <v>7</v>
      </c>
      <c r="C70" t="s">
        <v>31</v>
      </c>
      <c r="D70" t="s">
        <v>45</v>
      </c>
      <c r="E70">
        <v>135.82</v>
      </c>
      <c r="F70">
        <v>96.44</v>
      </c>
      <c r="G70">
        <f t="shared" si="3"/>
        <v>232.26</v>
      </c>
    </row>
    <row r="71" spans="2:7" x14ac:dyDescent="0.2">
      <c r="B71">
        <v>14</v>
      </c>
      <c r="C71" t="s">
        <v>41</v>
      </c>
      <c r="D71" t="s">
        <v>27</v>
      </c>
      <c r="E71">
        <v>118.22</v>
      </c>
      <c r="F71">
        <v>114.68</v>
      </c>
      <c r="G71">
        <f t="shared" si="3"/>
        <v>232.9</v>
      </c>
    </row>
    <row r="72" spans="2:7" x14ac:dyDescent="0.2">
      <c r="B72">
        <v>8</v>
      </c>
      <c r="C72" t="s">
        <v>37</v>
      </c>
      <c r="D72" t="s">
        <v>39</v>
      </c>
      <c r="E72">
        <v>159.1</v>
      </c>
      <c r="F72">
        <v>74.62</v>
      </c>
      <c r="G72">
        <f t="shared" si="3"/>
        <v>233.72</v>
      </c>
    </row>
    <row r="73" spans="2:7" x14ac:dyDescent="0.2">
      <c r="B73">
        <v>7</v>
      </c>
      <c r="C73" t="s">
        <v>33</v>
      </c>
      <c r="D73" t="s">
        <v>35</v>
      </c>
      <c r="E73">
        <v>142.06</v>
      </c>
      <c r="F73">
        <v>93.1</v>
      </c>
      <c r="G73">
        <f t="shared" si="3"/>
        <v>235.16</v>
      </c>
    </row>
    <row r="74" spans="2:7" x14ac:dyDescent="0.2">
      <c r="B74">
        <v>7</v>
      </c>
      <c r="C74" t="s">
        <v>25</v>
      </c>
      <c r="D74" t="s">
        <v>41</v>
      </c>
      <c r="E74">
        <v>138.12</v>
      </c>
      <c r="F74">
        <v>99.02</v>
      </c>
      <c r="G74">
        <f t="shared" si="3"/>
        <v>237.14</v>
      </c>
    </row>
    <row r="75" spans="2:7" x14ac:dyDescent="0.2">
      <c r="B75">
        <v>5</v>
      </c>
      <c r="C75" t="s">
        <v>39</v>
      </c>
      <c r="D75" t="s">
        <v>43</v>
      </c>
      <c r="E75">
        <v>129.46</v>
      </c>
      <c r="F75">
        <v>108.22</v>
      </c>
      <c r="G75">
        <f t="shared" si="3"/>
        <v>237.68</v>
      </c>
    </row>
    <row r="76" spans="2:7" x14ac:dyDescent="0.2">
      <c r="B76">
        <v>12</v>
      </c>
      <c r="C76" t="s">
        <v>35</v>
      </c>
      <c r="D76" t="s">
        <v>37</v>
      </c>
      <c r="E76">
        <v>137.26</v>
      </c>
      <c r="F76">
        <v>105.1</v>
      </c>
      <c r="G76">
        <f t="shared" si="3"/>
        <v>242.35999999999999</v>
      </c>
    </row>
    <row r="77" spans="2:7" x14ac:dyDescent="0.2">
      <c r="B77">
        <v>1</v>
      </c>
      <c r="C77" t="s">
        <v>29</v>
      </c>
      <c r="D77" t="s">
        <v>31</v>
      </c>
      <c r="E77">
        <v>126.88</v>
      </c>
      <c r="F77">
        <v>117.8</v>
      </c>
      <c r="G77">
        <f t="shared" si="3"/>
        <v>244.68</v>
      </c>
    </row>
    <row r="78" spans="2:7" x14ac:dyDescent="0.2">
      <c r="B78">
        <v>9</v>
      </c>
      <c r="C78" t="s">
        <v>25</v>
      </c>
      <c r="D78" t="s">
        <v>33</v>
      </c>
      <c r="E78">
        <v>131.5</v>
      </c>
      <c r="F78">
        <v>113.9</v>
      </c>
      <c r="G78">
        <f t="shared" si="3"/>
        <v>245.4</v>
      </c>
    </row>
    <row r="79" spans="2:7" x14ac:dyDescent="0.2">
      <c r="B79">
        <v>13</v>
      </c>
      <c r="C79" t="s">
        <v>35</v>
      </c>
      <c r="D79" t="s">
        <v>43</v>
      </c>
      <c r="E79">
        <v>146.63999999999999</v>
      </c>
      <c r="F79">
        <v>101.4</v>
      </c>
      <c r="G79">
        <f t="shared" si="3"/>
        <v>248.04</v>
      </c>
    </row>
    <row r="80" spans="2:7" x14ac:dyDescent="0.2">
      <c r="B80">
        <v>4</v>
      </c>
      <c r="C80" t="s">
        <v>33</v>
      </c>
      <c r="D80" t="s">
        <v>23</v>
      </c>
      <c r="E80">
        <v>124.68</v>
      </c>
      <c r="F80">
        <v>123.98</v>
      </c>
      <c r="G80">
        <f t="shared" ref="G80:G111" si="4">SUM(E80:F80)</f>
        <v>248.66000000000003</v>
      </c>
    </row>
    <row r="81" spans="2:7" x14ac:dyDescent="0.2">
      <c r="B81">
        <v>11</v>
      </c>
      <c r="C81" t="s">
        <v>31</v>
      </c>
      <c r="D81" t="s">
        <v>33</v>
      </c>
      <c r="E81">
        <v>150.46</v>
      </c>
      <c r="F81">
        <v>99.6</v>
      </c>
      <c r="G81">
        <f t="shared" si="4"/>
        <v>250.06</v>
      </c>
    </row>
    <row r="82" spans="2:7" x14ac:dyDescent="0.2">
      <c r="B82">
        <v>11</v>
      </c>
      <c r="C82" t="s">
        <v>37</v>
      </c>
      <c r="D82" t="s">
        <v>43</v>
      </c>
      <c r="E82">
        <v>129.1</v>
      </c>
      <c r="F82">
        <v>126.9</v>
      </c>
      <c r="G82">
        <f t="shared" si="4"/>
        <v>256</v>
      </c>
    </row>
    <row r="83" spans="2:7" x14ac:dyDescent="0.2">
      <c r="B83">
        <v>5</v>
      </c>
      <c r="C83" t="s">
        <v>29</v>
      </c>
      <c r="D83" t="s">
        <v>23</v>
      </c>
      <c r="E83">
        <v>134.36000000000001</v>
      </c>
      <c r="F83">
        <v>121.68</v>
      </c>
      <c r="G83">
        <f t="shared" si="4"/>
        <v>256.04000000000002</v>
      </c>
    </row>
    <row r="84" spans="2:7" x14ac:dyDescent="0.2">
      <c r="B84">
        <v>8</v>
      </c>
      <c r="C84" t="s">
        <v>27</v>
      </c>
      <c r="D84" t="s">
        <v>23</v>
      </c>
      <c r="E84">
        <v>147.88</v>
      </c>
      <c r="F84">
        <v>110.54</v>
      </c>
      <c r="G84">
        <f t="shared" si="4"/>
        <v>258.42</v>
      </c>
    </row>
    <row r="85" spans="2:7" x14ac:dyDescent="0.2">
      <c r="B85">
        <v>8</v>
      </c>
      <c r="C85" t="s">
        <v>45</v>
      </c>
      <c r="D85" t="s">
        <v>33</v>
      </c>
      <c r="E85">
        <v>164.38</v>
      </c>
      <c r="F85">
        <v>95.34</v>
      </c>
      <c r="G85">
        <f t="shared" si="4"/>
        <v>259.72000000000003</v>
      </c>
    </row>
    <row r="86" spans="2:7" x14ac:dyDescent="0.2">
      <c r="B86">
        <v>8</v>
      </c>
      <c r="C86" t="s">
        <v>25</v>
      </c>
      <c r="D86" t="s">
        <v>31</v>
      </c>
      <c r="E86" s="52">
        <v>153.86000000000001</v>
      </c>
      <c r="F86" s="52">
        <v>110.14</v>
      </c>
      <c r="G86" s="52">
        <f t="shared" si="4"/>
        <v>264</v>
      </c>
    </row>
    <row r="87" spans="2:7" x14ac:dyDescent="0.2">
      <c r="B87">
        <v>10</v>
      </c>
      <c r="C87" t="s">
        <v>45</v>
      </c>
      <c r="D87" t="s">
        <v>39</v>
      </c>
      <c r="E87" s="52">
        <v>163.19999999999999</v>
      </c>
      <c r="F87" s="52">
        <v>101.2</v>
      </c>
      <c r="G87" s="52">
        <f t="shared" si="4"/>
        <v>264.39999999999998</v>
      </c>
    </row>
    <row r="88" spans="2:7" x14ac:dyDescent="0.2">
      <c r="B88">
        <v>6</v>
      </c>
      <c r="C88" t="s">
        <v>23</v>
      </c>
      <c r="D88" t="s">
        <v>39</v>
      </c>
      <c r="E88" s="52">
        <v>150.1</v>
      </c>
      <c r="F88" s="52">
        <v>114.86</v>
      </c>
      <c r="G88" s="52">
        <f t="shared" si="4"/>
        <v>264.95999999999998</v>
      </c>
    </row>
    <row r="89" spans="2:7" x14ac:dyDescent="0.2">
      <c r="B89">
        <v>15</v>
      </c>
      <c r="C89" t="s">
        <v>31</v>
      </c>
      <c r="D89" t="s">
        <v>27</v>
      </c>
      <c r="E89" s="52">
        <v>142.74</v>
      </c>
      <c r="F89" s="52">
        <v>125</v>
      </c>
      <c r="G89" s="52">
        <f t="shared" si="4"/>
        <v>267.74</v>
      </c>
    </row>
    <row r="90" spans="2:7" x14ac:dyDescent="0.2">
      <c r="B90">
        <v>2</v>
      </c>
      <c r="C90" t="s">
        <v>35</v>
      </c>
      <c r="D90" t="s">
        <v>43</v>
      </c>
      <c r="E90" s="52">
        <v>137.22</v>
      </c>
      <c r="F90" s="52">
        <v>132.86000000000001</v>
      </c>
      <c r="G90" s="52">
        <f t="shared" si="4"/>
        <v>270.08000000000004</v>
      </c>
    </row>
    <row r="91" spans="2:7" x14ac:dyDescent="0.2">
      <c r="B91">
        <v>4</v>
      </c>
      <c r="C91" t="s">
        <v>39</v>
      </c>
      <c r="D91" t="s">
        <v>29</v>
      </c>
      <c r="E91" s="52">
        <v>169.02</v>
      </c>
      <c r="F91" s="52">
        <v>102.14</v>
      </c>
      <c r="G91" s="52">
        <f t="shared" si="4"/>
        <v>271.16000000000003</v>
      </c>
    </row>
    <row r="92" spans="2:7" x14ac:dyDescent="0.2">
      <c r="B92">
        <v>4</v>
      </c>
      <c r="C92" t="s">
        <v>25</v>
      </c>
      <c r="D92" t="s">
        <v>35</v>
      </c>
      <c r="E92" s="52">
        <v>145.58000000000001</v>
      </c>
      <c r="F92" s="52">
        <v>132.66</v>
      </c>
      <c r="G92" s="52">
        <f t="shared" si="4"/>
        <v>278.24</v>
      </c>
    </row>
    <row r="93" spans="2:7" x14ac:dyDescent="0.2">
      <c r="B93">
        <v>9</v>
      </c>
      <c r="C93" t="s">
        <v>35</v>
      </c>
      <c r="D93" t="s">
        <v>39</v>
      </c>
      <c r="E93" s="52">
        <v>175.12</v>
      </c>
      <c r="F93" s="52">
        <v>104.4</v>
      </c>
      <c r="G93" s="52">
        <f t="shared" si="4"/>
        <v>279.52</v>
      </c>
    </row>
    <row r="94" spans="2:7" x14ac:dyDescent="0.2">
      <c r="B94">
        <v>2</v>
      </c>
      <c r="C94" t="s">
        <v>25</v>
      </c>
      <c r="D94" t="s">
        <v>27</v>
      </c>
      <c r="E94" s="52">
        <v>164.76</v>
      </c>
      <c r="F94" s="52">
        <v>121.72</v>
      </c>
      <c r="G94" s="52">
        <f t="shared" si="4"/>
        <v>286.48</v>
      </c>
    </row>
    <row r="95" spans="2:7" x14ac:dyDescent="0.2">
      <c r="B95">
        <v>12</v>
      </c>
      <c r="C95" t="s">
        <v>33</v>
      </c>
      <c r="D95" t="s">
        <v>43</v>
      </c>
      <c r="E95" s="52">
        <v>177.74</v>
      </c>
      <c r="F95" s="52">
        <v>112.76</v>
      </c>
      <c r="G95" s="52">
        <f t="shared" si="4"/>
        <v>290.5</v>
      </c>
    </row>
  </sheetData>
  <sortState ref="L4:Q13">
    <sortCondition descending="1" ref="Q4:Q13"/>
  </sortState>
  <mergeCells count="2">
    <mergeCell ref="B2:G2"/>
    <mergeCell ref="L2:Q2"/>
  </mergeCells>
  <conditionalFormatting sqref="G4:G95">
    <cfRule type="colorScale" priority="3">
      <colorScale>
        <cfvo type="min"/>
        <cfvo type="percentile" val="50"/>
        <cfvo type="max"/>
        <color rgb="FFFF7E79"/>
        <color theme="0"/>
        <color rgb="FF00B050"/>
      </colorScale>
    </cfRule>
  </conditionalFormatting>
  <conditionalFormatting sqref="Q4:Q13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F7E79"/>
        <color theme="0"/>
        <color rgb="FF00B05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pane ySplit="1" topLeftCell="A13" activePane="bottomLeft" state="frozen"/>
      <selection pane="bottomLeft" activeCell="F37" sqref="F37"/>
    </sheetView>
  </sheetViews>
  <sheetFormatPr baseColWidth="10" defaultRowHeight="16" x14ac:dyDescent="0.2"/>
  <cols>
    <col min="3" max="3" width="20" customWidth="1"/>
    <col min="4" max="4" width="15.83203125" customWidth="1"/>
  </cols>
  <sheetData>
    <row r="1" spans="1:8" x14ac:dyDescent="0.2">
      <c r="A1" t="s">
        <v>19</v>
      </c>
      <c r="B1" t="s">
        <v>184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223</v>
      </c>
    </row>
    <row r="2" spans="1:8" x14ac:dyDescent="0.2">
      <c r="A2">
        <v>2022</v>
      </c>
      <c r="B2">
        <v>1</v>
      </c>
      <c r="C2" t="s">
        <v>35</v>
      </c>
      <c r="D2" t="s">
        <v>37</v>
      </c>
      <c r="E2">
        <v>137.52000000000001</v>
      </c>
      <c r="F2">
        <v>77.8</v>
      </c>
      <c r="G2">
        <f t="shared" ref="G2:G33" si="0">SUM(E2:F2)</f>
        <v>215.32</v>
      </c>
      <c r="H2">
        <f t="shared" ref="H2:H33" si="1">E2-F2</f>
        <v>59.720000000000013</v>
      </c>
    </row>
    <row r="3" spans="1:8" x14ac:dyDescent="0.2">
      <c r="A3">
        <v>2022</v>
      </c>
      <c r="B3">
        <v>1</v>
      </c>
      <c r="C3" t="s">
        <v>25</v>
      </c>
      <c r="D3" t="s">
        <v>23</v>
      </c>
      <c r="E3">
        <v>122.5</v>
      </c>
      <c r="F3">
        <v>94.62</v>
      </c>
      <c r="G3">
        <f t="shared" si="0"/>
        <v>217.12</v>
      </c>
      <c r="H3">
        <f t="shared" si="1"/>
        <v>27.879999999999995</v>
      </c>
    </row>
    <row r="4" spans="1:8" x14ac:dyDescent="0.2">
      <c r="A4">
        <v>2022</v>
      </c>
      <c r="B4">
        <v>1</v>
      </c>
      <c r="C4" t="s">
        <v>41</v>
      </c>
      <c r="D4" t="s">
        <v>39</v>
      </c>
      <c r="E4">
        <v>117.9</v>
      </c>
      <c r="F4">
        <v>102.48</v>
      </c>
      <c r="G4">
        <f t="shared" si="0"/>
        <v>220.38</v>
      </c>
      <c r="H4">
        <f t="shared" si="1"/>
        <v>15.420000000000002</v>
      </c>
    </row>
    <row r="5" spans="1:8" x14ac:dyDescent="0.2">
      <c r="A5">
        <v>2022</v>
      </c>
      <c r="B5">
        <v>1</v>
      </c>
      <c r="C5" t="s">
        <v>27</v>
      </c>
      <c r="D5" t="s">
        <v>45</v>
      </c>
      <c r="E5">
        <v>143.22</v>
      </c>
      <c r="F5">
        <v>80.680000000000007</v>
      </c>
      <c r="G5">
        <f t="shared" si="0"/>
        <v>223.9</v>
      </c>
      <c r="H5">
        <f t="shared" si="1"/>
        <v>62.539999999999992</v>
      </c>
    </row>
    <row r="6" spans="1:8" x14ac:dyDescent="0.2">
      <c r="A6">
        <v>2022</v>
      </c>
      <c r="B6">
        <v>1</v>
      </c>
      <c r="C6" t="s">
        <v>43</v>
      </c>
      <c r="D6" t="s">
        <v>33</v>
      </c>
      <c r="E6">
        <v>114.16</v>
      </c>
      <c r="F6">
        <v>110.92</v>
      </c>
      <c r="G6">
        <f t="shared" si="0"/>
        <v>225.07999999999998</v>
      </c>
      <c r="H6">
        <f t="shared" si="1"/>
        <v>3.2399999999999949</v>
      </c>
    </row>
    <row r="7" spans="1:8" x14ac:dyDescent="0.2">
      <c r="A7">
        <v>2022</v>
      </c>
      <c r="B7">
        <v>1</v>
      </c>
      <c r="C7" t="s">
        <v>29</v>
      </c>
      <c r="D7" t="s">
        <v>31</v>
      </c>
      <c r="E7">
        <v>126.88</v>
      </c>
      <c r="F7">
        <v>117.8</v>
      </c>
      <c r="G7">
        <f t="shared" si="0"/>
        <v>244.68</v>
      </c>
      <c r="H7">
        <f t="shared" si="1"/>
        <v>9.0799999999999983</v>
      </c>
    </row>
    <row r="8" spans="1:8" x14ac:dyDescent="0.2">
      <c r="A8">
        <v>2022</v>
      </c>
      <c r="B8">
        <v>2</v>
      </c>
      <c r="C8" t="s">
        <v>37</v>
      </c>
      <c r="D8" t="s">
        <v>45</v>
      </c>
      <c r="E8">
        <v>106.86</v>
      </c>
      <c r="F8">
        <v>65.099999999999994</v>
      </c>
      <c r="G8">
        <f t="shared" si="0"/>
        <v>171.95999999999998</v>
      </c>
      <c r="H8">
        <f t="shared" si="1"/>
        <v>41.760000000000005</v>
      </c>
    </row>
    <row r="9" spans="1:8" x14ac:dyDescent="0.2">
      <c r="A9">
        <v>2022</v>
      </c>
      <c r="B9">
        <v>2</v>
      </c>
      <c r="C9" t="s">
        <v>33</v>
      </c>
      <c r="D9" t="s">
        <v>29</v>
      </c>
      <c r="E9">
        <v>135.88</v>
      </c>
      <c r="F9">
        <v>71.739999999999995</v>
      </c>
      <c r="G9">
        <f t="shared" si="0"/>
        <v>207.62</v>
      </c>
      <c r="H9">
        <f t="shared" si="1"/>
        <v>64.14</v>
      </c>
    </row>
    <row r="10" spans="1:8" x14ac:dyDescent="0.2">
      <c r="A10">
        <v>2022</v>
      </c>
      <c r="B10">
        <v>2</v>
      </c>
      <c r="C10" t="s">
        <v>23</v>
      </c>
      <c r="D10" t="s">
        <v>41</v>
      </c>
      <c r="E10">
        <v>108.86</v>
      </c>
      <c r="F10">
        <v>101.18</v>
      </c>
      <c r="G10">
        <f t="shared" si="0"/>
        <v>210.04000000000002</v>
      </c>
      <c r="H10">
        <f t="shared" si="1"/>
        <v>7.6799999999999926</v>
      </c>
    </row>
    <row r="11" spans="1:8" x14ac:dyDescent="0.2">
      <c r="A11">
        <v>2022</v>
      </c>
      <c r="B11">
        <v>2</v>
      </c>
      <c r="C11" t="s">
        <v>31</v>
      </c>
      <c r="D11" t="s">
        <v>39</v>
      </c>
      <c r="E11">
        <v>112.1</v>
      </c>
      <c r="F11">
        <v>108.38</v>
      </c>
      <c r="G11">
        <f t="shared" si="0"/>
        <v>220.48</v>
      </c>
      <c r="H11">
        <f t="shared" si="1"/>
        <v>3.7199999999999989</v>
      </c>
    </row>
    <row r="12" spans="1:8" x14ac:dyDescent="0.2">
      <c r="A12">
        <v>2022</v>
      </c>
      <c r="B12">
        <v>2</v>
      </c>
      <c r="C12" t="s">
        <v>35</v>
      </c>
      <c r="D12" t="s">
        <v>43</v>
      </c>
      <c r="E12">
        <v>137.22</v>
      </c>
      <c r="F12">
        <v>132.86000000000001</v>
      </c>
      <c r="G12">
        <f t="shared" si="0"/>
        <v>270.08000000000004</v>
      </c>
      <c r="H12">
        <f t="shared" si="1"/>
        <v>4.3599999999999852</v>
      </c>
    </row>
    <row r="13" spans="1:8" x14ac:dyDescent="0.2">
      <c r="A13">
        <v>2022</v>
      </c>
      <c r="B13">
        <v>2</v>
      </c>
      <c r="C13" t="s">
        <v>25</v>
      </c>
      <c r="D13" t="s">
        <v>27</v>
      </c>
      <c r="E13">
        <v>164.76</v>
      </c>
      <c r="F13">
        <v>121.72</v>
      </c>
      <c r="G13">
        <f t="shared" si="0"/>
        <v>286.48</v>
      </c>
      <c r="H13">
        <f t="shared" si="1"/>
        <v>43.039999999999992</v>
      </c>
    </row>
    <row r="14" spans="1:8" x14ac:dyDescent="0.2">
      <c r="A14">
        <v>2022</v>
      </c>
      <c r="B14">
        <v>3</v>
      </c>
      <c r="C14" t="s">
        <v>37</v>
      </c>
      <c r="D14" t="s">
        <v>25</v>
      </c>
      <c r="E14">
        <v>113.94</v>
      </c>
      <c r="F14">
        <v>74.459999999999994</v>
      </c>
      <c r="G14">
        <f t="shared" si="0"/>
        <v>188.39999999999998</v>
      </c>
      <c r="H14">
        <f t="shared" si="1"/>
        <v>39.480000000000004</v>
      </c>
    </row>
    <row r="15" spans="1:8" x14ac:dyDescent="0.2">
      <c r="A15">
        <v>2022</v>
      </c>
      <c r="B15">
        <v>3</v>
      </c>
      <c r="C15" t="s">
        <v>35</v>
      </c>
      <c r="D15" t="s">
        <v>45</v>
      </c>
      <c r="E15">
        <v>107.82</v>
      </c>
      <c r="F15">
        <v>89.74</v>
      </c>
      <c r="G15">
        <f t="shared" si="0"/>
        <v>197.56</v>
      </c>
      <c r="H15">
        <f t="shared" si="1"/>
        <v>18.079999999999998</v>
      </c>
    </row>
    <row r="16" spans="1:8" x14ac:dyDescent="0.2">
      <c r="A16">
        <v>2022</v>
      </c>
      <c r="B16">
        <v>3</v>
      </c>
      <c r="C16" t="s">
        <v>23</v>
      </c>
      <c r="D16" t="s">
        <v>31</v>
      </c>
      <c r="E16">
        <v>121.1</v>
      </c>
      <c r="F16">
        <v>83.38</v>
      </c>
      <c r="G16">
        <f t="shared" si="0"/>
        <v>204.48</v>
      </c>
      <c r="H16">
        <f t="shared" si="1"/>
        <v>37.72</v>
      </c>
    </row>
    <row r="17" spans="1:8" x14ac:dyDescent="0.2">
      <c r="A17">
        <v>2022</v>
      </c>
      <c r="B17">
        <v>3</v>
      </c>
      <c r="C17" t="s">
        <v>39</v>
      </c>
      <c r="D17" t="s">
        <v>33</v>
      </c>
      <c r="E17">
        <v>113.3</v>
      </c>
      <c r="F17">
        <v>97.76</v>
      </c>
      <c r="G17">
        <f t="shared" si="0"/>
        <v>211.06</v>
      </c>
      <c r="H17">
        <f t="shared" si="1"/>
        <v>15.539999999999992</v>
      </c>
    </row>
    <row r="18" spans="1:8" x14ac:dyDescent="0.2">
      <c r="A18">
        <v>2022</v>
      </c>
      <c r="B18">
        <v>3</v>
      </c>
      <c r="C18" t="s">
        <v>41</v>
      </c>
      <c r="D18" t="s">
        <v>27</v>
      </c>
      <c r="E18">
        <v>108.56</v>
      </c>
      <c r="F18">
        <v>104.4</v>
      </c>
      <c r="G18">
        <f t="shared" si="0"/>
        <v>212.96</v>
      </c>
      <c r="H18">
        <f t="shared" si="1"/>
        <v>4.1599999999999966</v>
      </c>
    </row>
    <row r="19" spans="1:8" x14ac:dyDescent="0.2">
      <c r="A19">
        <v>2022</v>
      </c>
      <c r="B19">
        <v>3</v>
      </c>
      <c r="C19" t="s">
        <v>43</v>
      </c>
      <c r="D19" t="s">
        <v>29</v>
      </c>
      <c r="E19">
        <v>121.04</v>
      </c>
      <c r="F19">
        <v>105.4</v>
      </c>
      <c r="G19">
        <f t="shared" si="0"/>
        <v>226.44</v>
      </c>
      <c r="H19">
        <f t="shared" si="1"/>
        <v>15.64</v>
      </c>
    </row>
    <row r="20" spans="1:8" x14ac:dyDescent="0.2">
      <c r="A20">
        <v>2022</v>
      </c>
      <c r="B20">
        <v>4</v>
      </c>
      <c r="C20" t="s">
        <v>37</v>
      </c>
      <c r="D20" t="s">
        <v>41</v>
      </c>
      <c r="E20">
        <v>100.94</v>
      </c>
      <c r="F20">
        <v>84.26</v>
      </c>
      <c r="G20">
        <f t="shared" si="0"/>
        <v>185.2</v>
      </c>
      <c r="H20">
        <f t="shared" si="1"/>
        <v>16.679999999999993</v>
      </c>
    </row>
    <row r="21" spans="1:8" x14ac:dyDescent="0.2">
      <c r="A21">
        <v>2022</v>
      </c>
      <c r="B21">
        <v>4</v>
      </c>
      <c r="C21" t="s">
        <v>43</v>
      </c>
      <c r="D21" t="s">
        <v>45</v>
      </c>
      <c r="E21">
        <v>130.1</v>
      </c>
      <c r="F21">
        <v>64.599999999999994</v>
      </c>
      <c r="G21">
        <f t="shared" si="0"/>
        <v>194.7</v>
      </c>
      <c r="H21">
        <f t="shared" si="1"/>
        <v>65.5</v>
      </c>
    </row>
    <row r="22" spans="1:8" x14ac:dyDescent="0.2">
      <c r="A22">
        <v>2022</v>
      </c>
      <c r="B22">
        <v>4</v>
      </c>
      <c r="C22" t="s">
        <v>31</v>
      </c>
      <c r="D22" t="s">
        <v>27</v>
      </c>
      <c r="E22">
        <v>136.16</v>
      </c>
      <c r="F22">
        <v>84.86</v>
      </c>
      <c r="G22">
        <f t="shared" si="0"/>
        <v>221.01999999999998</v>
      </c>
      <c r="H22">
        <f t="shared" si="1"/>
        <v>51.3</v>
      </c>
    </row>
    <row r="23" spans="1:8" x14ac:dyDescent="0.2">
      <c r="A23">
        <v>2022</v>
      </c>
      <c r="B23">
        <v>4</v>
      </c>
      <c r="C23" t="s">
        <v>33</v>
      </c>
      <c r="D23" t="s">
        <v>23</v>
      </c>
      <c r="E23">
        <v>124.68</v>
      </c>
      <c r="F23">
        <v>123.98</v>
      </c>
      <c r="G23">
        <f t="shared" si="0"/>
        <v>248.66000000000003</v>
      </c>
      <c r="H23">
        <f t="shared" si="1"/>
        <v>0.70000000000000284</v>
      </c>
    </row>
    <row r="24" spans="1:8" x14ac:dyDescent="0.2">
      <c r="A24">
        <v>2022</v>
      </c>
      <c r="B24">
        <v>4</v>
      </c>
      <c r="C24" t="s">
        <v>39</v>
      </c>
      <c r="D24" t="s">
        <v>29</v>
      </c>
      <c r="E24">
        <v>169.02</v>
      </c>
      <c r="F24">
        <v>102.14</v>
      </c>
      <c r="G24">
        <f t="shared" si="0"/>
        <v>271.16000000000003</v>
      </c>
      <c r="H24">
        <f t="shared" si="1"/>
        <v>66.88000000000001</v>
      </c>
    </row>
    <row r="25" spans="1:8" x14ac:dyDescent="0.2">
      <c r="A25">
        <v>2022</v>
      </c>
      <c r="B25">
        <v>4</v>
      </c>
      <c r="C25" t="s">
        <v>25</v>
      </c>
      <c r="D25" t="s">
        <v>35</v>
      </c>
      <c r="E25">
        <v>145.58000000000001</v>
      </c>
      <c r="F25">
        <v>132.66</v>
      </c>
      <c r="G25">
        <f t="shared" si="0"/>
        <v>278.24</v>
      </c>
      <c r="H25">
        <f t="shared" si="1"/>
        <v>12.920000000000016</v>
      </c>
    </row>
    <row r="26" spans="1:8" x14ac:dyDescent="0.2">
      <c r="A26">
        <v>2022</v>
      </c>
      <c r="B26">
        <v>5</v>
      </c>
      <c r="C26" t="s">
        <v>45</v>
      </c>
      <c r="D26" t="s">
        <v>25</v>
      </c>
      <c r="E26">
        <v>102.14</v>
      </c>
      <c r="F26">
        <v>87.06</v>
      </c>
      <c r="G26">
        <f t="shared" si="0"/>
        <v>189.2</v>
      </c>
      <c r="H26">
        <f t="shared" si="1"/>
        <v>15.079999999999998</v>
      </c>
    </row>
    <row r="27" spans="1:8" x14ac:dyDescent="0.2">
      <c r="A27">
        <v>2022</v>
      </c>
      <c r="B27">
        <v>5</v>
      </c>
      <c r="C27" t="s">
        <v>33</v>
      </c>
      <c r="D27" t="s">
        <v>27</v>
      </c>
      <c r="E27">
        <v>126.8</v>
      </c>
      <c r="F27">
        <v>73.86</v>
      </c>
      <c r="G27">
        <f t="shared" si="0"/>
        <v>200.66</v>
      </c>
      <c r="H27">
        <f t="shared" si="1"/>
        <v>52.94</v>
      </c>
    </row>
    <row r="28" spans="1:8" x14ac:dyDescent="0.2">
      <c r="A28">
        <v>2022</v>
      </c>
      <c r="B28">
        <v>5</v>
      </c>
      <c r="C28" t="s">
        <v>35</v>
      </c>
      <c r="D28" t="s">
        <v>41</v>
      </c>
      <c r="E28">
        <v>116.56</v>
      </c>
      <c r="F28">
        <v>105.64</v>
      </c>
      <c r="G28">
        <f t="shared" si="0"/>
        <v>222.2</v>
      </c>
      <c r="H28">
        <f t="shared" si="1"/>
        <v>10.920000000000002</v>
      </c>
    </row>
    <row r="29" spans="1:8" x14ac:dyDescent="0.2">
      <c r="A29">
        <v>2022</v>
      </c>
      <c r="B29">
        <v>5</v>
      </c>
      <c r="C29" t="s">
        <v>37</v>
      </c>
      <c r="D29" t="s">
        <v>31</v>
      </c>
      <c r="E29">
        <v>149.97999999999999</v>
      </c>
      <c r="F29">
        <v>81.28</v>
      </c>
      <c r="G29">
        <f t="shared" si="0"/>
        <v>231.26</v>
      </c>
      <c r="H29">
        <f t="shared" si="1"/>
        <v>68.699999999999989</v>
      </c>
    </row>
    <row r="30" spans="1:8" x14ac:dyDescent="0.2">
      <c r="A30">
        <v>2022</v>
      </c>
      <c r="B30">
        <v>5</v>
      </c>
      <c r="C30" t="s">
        <v>39</v>
      </c>
      <c r="D30" t="s">
        <v>43</v>
      </c>
      <c r="E30">
        <v>129.46</v>
      </c>
      <c r="F30">
        <v>108.22</v>
      </c>
      <c r="G30">
        <f t="shared" si="0"/>
        <v>237.68</v>
      </c>
      <c r="H30">
        <f t="shared" si="1"/>
        <v>21.240000000000009</v>
      </c>
    </row>
    <row r="31" spans="1:8" x14ac:dyDescent="0.2">
      <c r="A31">
        <v>2022</v>
      </c>
      <c r="B31">
        <v>5</v>
      </c>
      <c r="C31" t="s">
        <v>29</v>
      </c>
      <c r="D31" t="s">
        <v>23</v>
      </c>
      <c r="E31">
        <v>134.36000000000001</v>
      </c>
      <c r="F31">
        <v>121.68</v>
      </c>
      <c r="G31">
        <f t="shared" si="0"/>
        <v>256.04000000000002</v>
      </c>
      <c r="H31">
        <f t="shared" si="1"/>
        <v>12.680000000000007</v>
      </c>
    </row>
    <row r="32" spans="1:8" x14ac:dyDescent="0.2">
      <c r="A32">
        <v>2022</v>
      </c>
      <c r="B32">
        <v>6</v>
      </c>
      <c r="C32" t="s">
        <v>27</v>
      </c>
      <c r="D32" t="s">
        <v>29</v>
      </c>
      <c r="E32">
        <v>81.540000000000006</v>
      </c>
      <c r="F32">
        <v>73.5</v>
      </c>
      <c r="G32">
        <f t="shared" si="0"/>
        <v>155.04000000000002</v>
      </c>
      <c r="H32">
        <f t="shared" si="1"/>
        <v>8.0400000000000063</v>
      </c>
    </row>
    <row r="33" spans="1:8" x14ac:dyDescent="0.2">
      <c r="A33">
        <v>2022</v>
      </c>
      <c r="B33">
        <v>6</v>
      </c>
      <c r="C33" t="s">
        <v>31</v>
      </c>
      <c r="D33" t="s">
        <v>35</v>
      </c>
      <c r="E33">
        <v>89.72</v>
      </c>
      <c r="F33">
        <v>81</v>
      </c>
      <c r="G33">
        <f t="shared" si="0"/>
        <v>170.72</v>
      </c>
      <c r="H33">
        <f t="shared" si="1"/>
        <v>8.7199999999999989</v>
      </c>
    </row>
    <row r="34" spans="1:8" x14ac:dyDescent="0.2">
      <c r="A34">
        <v>2022</v>
      </c>
      <c r="B34">
        <v>6</v>
      </c>
      <c r="C34" t="s">
        <v>25</v>
      </c>
      <c r="D34" t="s">
        <v>43</v>
      </c>
      <c r="E34">
        <v>118.32</v>
      </c>
      <c r="F34">
        <v>81.72</v>
      </c>
      <c r="G34">
        <f t="shared" ref="G34:G65" si="2">SUM(E34:F34)</f>
        <v>200.04</v>
      </c>
      <c r="H34">
        <f t="shared" ref="H34:H65" si="3">E34-F34</f>
        <v>36.599999999999994</v>
      </c>
    </row>
    <row r="35" spans="1:8" x14ac:dyDescent="0.2">
      <c r="A35">
        <v>2022</v>
      </c>
      <c r="B35">
        <v>6</v>
      </c>
      <c r="C35" t="s">
        <v>33</v>
      </c>
      <c r="D35" t="s">
        <v>37</v>
      </c>
      <c r="E35">
        <v>121.98</v>
      </c>
      <c r="F35">
        <v>105.04</v>
      </c>
      <c r="G35">
        <f t="shared" si="2"/>
        <v>227.02</v>
      </c>
      <c r="H35">
        <f t="shared" si="3"/>
        <v>16.939999999999998</v>
      </c>
    </row>
    <row r="36" spans="1:8" x14ac:dyDescent="0.2">
      <c r="A36">
        <v>2022</v>
      </c>
      <c r="B36">
        <v>6</v>
      </c>
      <c r="C36" t="s">
        <v>41</v>
      </c>
      <c r="D36" t="s">
        <v>45</v>
      </c>
      <c r="E36">
        <v>121.12</v>
      </c>
      <c r="F36">
        <v>107.12</v>
      </c>
      <c r="G36">
        <f t="shared" si="2"/>
        <v>228.24</v>
      </c>
      <c r="H36">
        <f t="shared" si="3"/>
        <v>14</v>
      </c>
    </row>
    <row r="37" spans="1:8" x14ac:dyDescent="0.2">
      <c r="A37">
        <v>2022</v>
      </c>
      <c r="B37">
        <v>6</v>
      </c>
      <c r="C37" t="s">
        <v>23</v>
      </c>
      <c r="D37" t="s">
        <v>39</v>
      </c>
      <c r="E37">
        <v>150.1</v>
      </c>
      <c r="F37">
        <v>114.86</v>
      </c>
      <c r="G37">
        <f t="shared" si="2"/>
        <v>264.95999999999998</v>
      </c>
      <c r="H37">
        <f t="shared" si="3"/>
        <v>35.239999999999995</v>
      </c>
    </row>
    <row r="38" spans="1:8" x14ac:dyDescent="0.2">
      <c r="A38">
        <v>2022</v>
      </c>
      <c r="B38">
        <v>7</v>
      </c>
      <c r="C38" t="s">
        <v>27</v>
      </c>
      <c r="D38" t="s">
        <v>39</v>
      </c>
      <c r="E38">
        <v>102.8</v>
      </c>
      <c r="F38">
        <v>87.12</v>
      </c>
      <c r="G38">
        <f t="shared" si="2"/>
        <v>189.92000000000002</v>
      </c>
      <c r="H38">
        <f t="shared" si="3"/>
        <v>15.679999999999993</v>
      </c>
    </row>
    <row r="39" spans="1:8" x14ac:dyDescent="0.2">
      <c r="A39">
        <v>2022</v>
      </c>
      <c r="B39">
        <v>7</v>
      </c>
      <c r="C39" t="s">
        <v>23</v>
      </c>
      <c r="D39" t="s">
        <v>43</v>
      </c>
      <c r="E39">
        <v>114.94</v>
      </c>
      <c r="F39">
        <v>85.32</v>
      </c>
      <c r="G39">
        <f t="shared" si="2"/>
        <v>200.26</v>
      </c>
      <c r="H39">
        <f t="shared" si="3"/>
        <v>29.620000000000005</v>
      </c>
    </row>
    <row r="40" spans="1:8" x14ac:dyDescent="0.2">
      <c r="A40">
        <v>2022</v>
      </c>
      <c r="B40">
        <v>7</v>
      </c>
      <c r="C40" t="s">
        <v>29</v>
      </c>
      <c r="D40" t="s">
        <v>37</v>
      </c>
      <c r="E40">
        <v>129.80000000000001</v>
      </c>
      <c r="F40">
        <v>96.06</v>
      </c>
      <c r="G40">
        <f t="shared" si="2"/>
        <v>225.86</v>
      </c>
      <c r="H40">
        <f t="shared" si="3"/>
        <v>33.740000000000009</v>
      </c>
    </row>
    <row r="41" spans="1:8" x14ac:dyDescent="0.2">
      <c r="A41">
        <v>2022</v>
      </c>
      <c r="B41">
        <v>7</v>
      </c>
      <c r="C41" t="s">
        <v>31</v>
      </c>
      <c r="D41" t="s">
        <v>45</v>
      </c>
      <c r="E41">
        <v>135.82</v>
      </c>
      <c r="F41">
        <v>96.44</v>
      </c>
      <c r="G41">
        <f t="shared" si="2"/>
        <v>232.26</v>
      </c>
      <c r="H41">
        <f t="shared" si="3"/>
        <v>39.379999999999995</v>
      </c>
    </row>
    <row r="42" spans="1:8" x14ac:dyDescent="0.2">
      <c r="A42">
        <v>2022</v>
      </c>
      <c r="B42">
        <v>7</v>
      </c>
      <c r="C42" t="s">
        <v>33</v>
      </c>
      <c r="D42" t="s">
        <v>35</v>
      </c>
      <c r="E42">
        <v>142.06</v>
      </c>
      <c r="F42">
        <v>93.1</v>
      </c>
      <c r="G42">
        <f t="shared" si="2"/>
        <v>235.16</v>
      </c>
      <c r="H42">
        <f t="shared" si="3"/>
        <v>48.960000000000008</v>
      </c>
    </row>
    <row r="43" spans="1:8" x14ac:dyDescent="0.2">
      <c r="A43">
        <v>2022</v>
      </c>
      <c r="B43">
        <v>7</v>
      </c>
      <c r="C43" t="s">
        <v>25</v>
      </c>
      <c r="D43" t="s">
        <v>41</v>
      </c>
      <c r="E43">
        <v>138.12</v>
      </c>
      <c r="F43">
        <v>99.02</v>
      </c>
      <c r="G43">
        <f t="shared" si="2"/>
        <v>237.14</v>
      </c>
      <c r="H43">
        <f t="shared" si="3"/>
        <v>39.100000000000009</v>
      </c>
    </row>
    <row r="44" spans="1:8" x14ac:dyDescent="0.2">
      <c r="A44">
        <v>2022</v>
      </c>
      <c r="B44">
        <v>8</v>
      </c>
      <c r="C44" t="s">
        <v>41</v>
      </c>
      <c r="D44" t="s">
        <v>43</v>
      </c>
      <c r="E44">
        <v>127.18</v>
      </c>
      <c r="F44">
        <v>79.64</v>
      </c>
      <c r="G44">
        <f t="shared" si="2"/>
        <v>206.82</v>
      </c>
      <c r="H44">
        <f t="shared" si="3"/>
        <v>47.540000000000006</v>
      </c>
    </row>
    <row r="45" spans="1:8" x14ac:dyDescent="0.2">
      <c r="A45">
        <v>2022</v>
      </c>
      <c r="B45">
        <v>8</v>
      </c>
      <c r="C45" t="s">
        <v>29</v>
      </c>
      <c r="D45" t="s">
        <v>35</v>
      </c>
      <c r="E45">
        <v>110.58</v>
      </c>
      <c r="F45">
        <v>98.12</v>
      </c>
      <c r="G45">
        <f t="shared" si="2"/>
        <v>208.7</v>
      </c>
      <c r="H45">
        <f t="shared" si="3"/>
        <v>12.459999999999994</v>
      </c>
    </row>
    <row r="46" spans="1:8" x14ac:dyDescent="0.2">
      <c r="A46">
        <v>2022</v>
      </c>
      <c r="B46">
        <v>8</v>
      </c>
      <c r="C46" t="s">
        <v>37</v>
      </c>
      <c r="D46" t="s">
        <v>39</v>
      </c>
      <c r="E46">
        <v>159.1</v>
      </c>
      <c r="F46">
        <v>74.62</v>
      </c>
      <c r="G46">
        <f t="shared" si="2"/>
        <v>233.72</v>
      </c>
      <c r="H46">
        <f t="shared" si="3"/>
        <v>84.47999999999999</v>
      </c>
    </row>
    <row r="47" spans="1:8" x14ac:dyDescent="0.2">
      <c r="A47">
        <v>2022</v>
      </c>
      <c r="B47">
        <v>8</v>
      </c>
      <c r="C47" t="s">
        <v>27</v>
      </c>
      <c r="D47" t="s">
        <v>23</v>
      </c>
      <c r="E47">
        <v>147.88</v>
      </c>
      <c r="F47">
        <v>110.54</v>
      </c>
      <c r="G47">
        <f t="shared" si="2"/>
        <v>258.42</v>
      </c>
      <c r="H47">
        <f t="shared" si="3"/>
        <v>37.339999999999989</v>
      </c>
    </row>
    <row r="48" spans="1:8" x14ac:dyDescent="0.2">
      <c r="A48">
        <v>2022</v>
      </c>
      <c r="B48">
        <v>8</v>
      </c>
      <c r="C48" t="s">
        <v>45</v>
      </c>
      <c r="D48" t="s">
        <v>33</v>
      </c>
      <c r="E48">
        <v>164.38</v>
      </c>
      <c r="F48">
        <v>95.34</v>
      </c>
      <c r="G48">
        <f t="shared" si="2"/>
        <v>259.72000000000003</v>
      </c>
      <c r="H48">
        <f t="shared" si="3"/>
        <v>69.039999999999992</v>
      </c>
    </row>
    <row r="49" spans="1:8" x14ac:dyDescent="0.2">
      <c r="A49">
        <v>2022</v>
      </c>
      <c r="B49">
        <v>8</v>
      </c>
      <c r="C49" t="s">
        <v>25</v>
      </c>
      <c r="D49" t="s">
        <v>31</v>
      </c>
      <c r="E49">
        <v>153.86000000000001</v>
      </c>
      <c r="F49">
        <v>110.14</v>
      </c>
      <c r="G49">
        <f t="shared" si="2"/>
        <v>264</v>
      </c>
      <c r="H49">
        <f t="shared" si="3"/>
        <v>43.720000000000013</v>
      </c>
    </row>
    <row r="50" spans="1:8" x14ac:dyDescent="0.2">
      <c r="A50">
        <v>2022</v>
      </c>
      <c r="B50">
        <v>9</v>
      </c>
      <c r="C50" t="s">
        <v>31</v>
      </c>
      <c r="D50" t="s">
        <v>41</v>
      </c>
      <c r="E50">
        <v>83.84</v>
      </c>
      <c r="F50">
        <v>76.400000000000006</v>
      </c>
      <c r="G50">
        <f t="shared" si="2"/>
        <v>160.24</v>
      </c>
      <c r="H50">
        <f t="shared" si="3"/>
        <v>7.4399999999999977</v>
      </c>
    </row>
    <row r="51" spans="1:8" x14ac:dyDescent="0.2">
      <c r="A51">
        <v>2022</v>
      </c>
      <c r="B51">
        <v>9</v>
      </c>
      <c r="C51" t="s">
        <v>27</v>
      </c>
      <c r="D51" t="s">
        <v>43</v>
      </c>
      <c r="E51">
        <v>88.54</v>
      </c>
      <c r="F51">
        <v>82</v>
      </c>
      <c r="G51">
        <f t="shared" si="2"/>
        <v>170.54000000000002</v>
      </c>
      <c r="H51">
        <f t="shared" si="3"/>
        <v>6.5400000000000063</v>
      </c>
    </row>
    <row r="52" spans="1:8" x14ac:dyDescent="0.2">
      <c r="A52">
        <v>2022</v>
      </c>
      <c r="B52">
        <v>9</v>
      </c>
      <c r="C52" t="s">
        <v>23</v>
      </c>
      <c r="D52" t="s">
        <v>37</v>
      </c>
      <c r="E52">
        <v>110.94</v>
      </c>
      <c r="F52">
        <v>102.14</v>
      </c>
      <c r="G52">
        <f t="shared" si="2"/>
        <v>213.07999999999998</v>
      </c>
      <c r="H52">
        <f t="shared" si="3"/>
        <v>8.7999999999999972</v>
      </c>
    </row>
    <row r="53" spans="1:8" x14ac:dyDescent="0.2">
      <c r="A53">
        <v>2022</v>
      </c>
      <c r="B53">
        <v>9</v>
      </c>
      <c r="C53" t="s">
        <v>29</v>
      </c>
      <c r="D53" t="s">
        <v>45</v>
      </c>
      <c r="E53">
        <v>125</v>
      </c>
      <c r="F53">
        <v>104.88</v>
      </c>
      <c r="G53">
        <f t="shared" si="2"/>
        <v>229.88</v>
      </c>
      <c r="H53">
        <f t="shared" si="3"/>
        <v>20.120000000000005</v>
      </c>
    </row>
    <row r="54" spans="1:8" x14ac:dyDescent="0.2">
      <c r="A54">
        <v>2022</v>
      </c>
      <c r="B54">
        <v>9</v>
      </c>
      <c r="C54" t="s">
        <v>25</v>
      </c>
      <c r="D54" t="s">
        <v>33</v>
      </c>
      <c r="E54">
        <v>131.5</v>
      </c>
      <c r="F54">
        <v>113.9</v>
      </c>
      <c r="G54">
        <f t="shared" si="2"/>
        <v>245.4</v>
      </c>
      <c r="H54">
        <f t="shared" si="3"/>
        <v>17.599999999999994</v>
      </c>
    </row>
    <row r="55" spans="1:8" x14ac:dyDescent="0.2">
      <c r="A55">
        <v>2022</v>
      </c>
      <c r="B55">
        <v>9</v>
      </c>
      <c r="C55" t="s">
        <v>35</v>
      </c>
      <c r="D55" t="s">
        <v>39</v>
      </c>
      <c r="E55">
        <v>175.12</v>
      </c>
      <c r="F55">
        <v>104.4</v>
      </c>
      <c r="G55">
        <f t="shared" si="2"/>
        <v>279.52</v>
      </c>
      <c r="H55">
        <f t="shared" si="3"/>
        <v>70.72</v>
      </c>
    </row>
    <row r="56" spans="1:8" x14ac:dyDescent="0.2">
      <c r="A56">
        <v>2022</v>
      </c>
      <c r="B56">
        <v>10</v>
      </c>
      <c r="C56" t="s">
        <v>33</v>
      </c>
      <c r="D56" t="s">
        <v>41</v>
      </c>
      <c r="E56">
        <v>104.1</v>
      </c>
      <c r="F56">
        <v>84.62</v>
      </c>
      <c r="G56">
        <f t="shared" si="2"/>
        <v>188.72</v>
      </c>
      <c r="H56">
        <f t="shared" si="3"/>
        <v>19.47999999999999</v>
      </c>
    </row>
    <row r="57" spans="1:8" x14ac:dyDescent="0.2">
      <c r="A57">
        <v>2022</v>
      </c>
      <c r="B57">
        <v>10</v>
      </c>
      <c r="C57" t="s">
        <v>43</v>
      </c>
      <c r="D57" t="s">
        <v>31</v>
      </c>
      <c r="E57">
        <v>100.14</v>
      </c>
      <c r="F57">
        <v>96.54</v>
      </c>
      <c r="G57">
        <f t="shared" si="2"/>
        <v>196.68</v>
      </c>
      <c r="H57">
        <f t="shared" si="3"/>
        <v>3.5999999999999943</v>
      </c>
    </row>
    <row r="58" spans="1:8" x14ac:dyDescent="0.2">
      <c r="A58">
        <v>2022</v>
      </c>
      <c r="B58">
        <v>10</v>
      </c>
      <c r="C58" t="s">
        <v>29</v>
      </c>
      <c r="D58" t="s">
        <v>25</v>
      </c>
      <c r="E58">
        <v>107.06</v>
      </c>
      <c r="F58">
        <v>95.14</v>
      </c>
      <c r="G58">
        <f t="shared" si="2"/>
        <v>202.2</v>
      </c>
      <c r="H58">
        <f t="shared" si="3"/>
        <v>11.920000000000002</v>
      </c>
    </row>
    <row r="59" spans="1:8" x14ac:dyDescent="0.2">
      <c r="A59">
        <v>2022</v>
      </c>
      <c r="B59">
        <v>10</v>
      </c>
      <c r="C59" t="s">
        <v>23</v>
      </c>
      <c r="D59" t="s">
        <v>35</v>
      </c>
      <c r="E59">
        <v>117.18</v>
      </c>
      <c r="F59">
        <v>101.48</v>
      </c>
      <c r="G59">
        <f t="shared" si="2"/>
        <v>218.66000000000003</v>
      </c>
      <c r="H59">
        <f t="shared" si="3"/>
        <v>15.700000000000003</v>
      </c>
    </row>
    <row r="60" spans="1:8" x14ac:dyDescent="0.2">
      <c r="A60">
        <v>2022</v>
      </c>
      <c r="B60">
        <v>10</v>
      </c>
      <c r="C60" t="s">
        <v>27</v>
      </c>
      <c r="D60" t="s">
        <v>37</v>
      </c>
      <c r="E60">
        <v>122.8</v>
      </c>
      <c r="F60">
        <v>97.44</v>
      </c>
      <c r="G60">
        <f t="shared" si="2"/>
        <v>220.24</v>
      </c>
      <c r="H60">
        <f t="shared" si="3"/>
        <v>25.36</v>
      </c>
    </row>
    <row r="61" spans="1:8" x14ac:dyDescent="0.2">
      <c r="A61">
        <v>2022</v>
      </c>
      <c r="B61">
        <v>10</v>
      </c>
      <c r="C61" t="s">
        <v>45</v>
      </c>
      <c r="D61" t="s">
        <v>39</v>
      </c>
      <c r="E61">
        <v>163.19999999999999</v>
      </c>
      <c r="F61">
        <v>101.2</v>
      </c>
      <c r="G61">
        <f t="shared" si="2"/>
        <v>264.39999999999998</v>
      </c>
      <c r="H61">
        <f t="shared" si="3"/>
        <v>61.999999999999986</v>
      </c>
    </row>
    <row r="62" spans="1:8" x14ac:dyDescent="0.2">
      <c r="A62">
        <v>2022</v>
      </c>
      <c r="B62">
        <v>11</v>
      </c>
      <c r="C62" t="s">
        <v>29</v>
      </c>
      <c r="D62" t="s">
        <v>41</v>
      </c>
      <c r="E62">
        <v>111.28</v>
      </c>
      <c r="F62">
        <v>81.66</v>
      </c>
      <c r="G62">
        <f t="shared" si="2"/>
        <v>192.94</v>
      </c>
      <c r="H62">
        <f t="shared" si="3"/>
        <v>29.620000000000005</v>
      </c>
    </row>
    <row r="63" spans="1:8" x14ac:dyDescent="0.2">
      <c r="A63">
        <v>2022</v>
      </c>
      <c r="B63">
        <v>11</v>
      </c>
      <c r="C63" t="s">
        <v>39</v>
      </c>
      <c r="D63" t="s">
        <v>25</v>
      </c>
      <c r="E63">
        <v>109.7</v>
      </c>
      <c r="F63">
        <v>99.62</v>
      </c>
      <c r="G63">
        <f t="shared" si="2"/>
        <v>209.32</v>
      </c>
      <c r="H63">
        <f t="shared" si="3"/>
        <v>10.079999999999998</v>
      </c>
    </row>
    <row r="64" spans="1:8" x14ac:dyDescent="0.2">
      <c r="A64">
        <v>2022</v>
      </c>
      <c r="B64">
        <v>11</v>
      </c>
      <c r="C64" t="s">
        <v>27</v>
      </c>
      <c r="D64" t="s">
        <v>35</v>
      </c>
      <c r="E64">
        <v>125.86</v>
      </c>
      <c r="F64">
        <v>93.96</v>
      </c>
      <c r="G64">
        <f t="shared" si="2"/>
        <v>219.82</v>
      </c>
      <c r="H64">
        <f t="shared" si="3"/>
        <v>31.900000000000006</v>
      </c>
    </row>
    <row r="65" spans="1:8" x14ac:dyDescent="0.2">
      <c r="A65">
        <v>2022</v>
      </c>
      <c r="B65">
        <v>11</v>
      </c>
      <c r="C65" t="s">
        <v>23</v>
      </c>
      <c r="D65" t="s">
        <v>45</v>
      </c>
      <c r="E65">
        <v>139.91999999999999</v>
      </c>
      <c r="F65">
        <v>91.84</v>
      </c>
      <c r="G65">
        <f t="shared" si="2"/>
        <v>231.76</v>
      </c>
      <c r="H65">
        <f t="shared" si="3"/>
        <v>48.079999999999984</v>
      </c>
    </row>
    <row r="66" spans="1:8" x14ac:dyDescent="0.2">
      <c r="A66">
        <v>2022</v>
      </c>
      <c r="B66">
        <v>11</v>
      </c>
      <c r="C66" t="s">
        <v>31</v>
      </c>
      <c r="D66" t="s">
        <v>33</v>
      </c>
      <c r="E66">
        <v>150.46</v>
      </c>
      <c r="F66">
        <v>99.6</v>
      </c>
      <c r="G66">
        <f t="shared" ref="G66:G97" si="4">SUM(E66:F66)</f>
        <v>250.06</v>
      </c>
      <c r="H66">
        <f t="shared" ref="H66:H91" si="5">E66-F66</f>
        <v>50.860000000000014</v>
      </c>
    </row>
    <row r="67" spans="1:8" x14ac:dyDescent="0.2">
      <c r="A67">
        <v>2022</v>
      </c>
      <c r="B67">
        <v>11</v>
      </c>
      <c r="C67" t="s">
        <v>37</v>
      </c>
      <c r="D67" t="s">
        <v>43</v>
      </c>
      <c r="E67">
        <v>129.1</v>
      </c>
      <c r="F67">
        <v>126.9</v>
      </c>
      <c r="G67">
        <f t="shared" si="4"/>
        <v>256</v>
      </c>
      <c r="H67">
        <f t="shared" si="5"/>
        <v>2.1999999999999886</v>
      </c>
    </row>
    <row r="68" spans="1:8" x14ac:dyDescent="0.2">
      <c r="A68">
        <v>2022</v>
      </c>
      <c r="B68">
        <v>12</v>
      </c>
      <c r="C68" t="s">
        <v>39</v>
      </c>
      <c r="D68" t="s">
        <v>41</v>
      </c>
      <c r="E68">
        <v>112.76</v>
      </c>
      <c r="F68">
        <v>100.84</v>
      </c>
      <c r="G68">
        <f t="shared" si="4"/>
        <v>213.60000000000002</v>
      </c>
      <c r="H68">
        <f t="shared" si="5"/>
        <v>11.920000000000002</v>
      </c>
    </row>
    <row r="69" spans="1:8" x14ac:dyDescent="0.2">
      <c r="A69">
        <v>2022</v>
      </c>
      <c r="B69">
        <v>12</v>
      </c>
      <c r="C69" t="s">
        <v>27</v>
      </c>
      <c r="D69" t="s">
        <v>45</v>
      </c>
      <c r="E69">
        <v>121.02</v>
      </c>
      <c r="F69">
        <v>97.96</v>
      </c>
      <c r="G69">
        <f t="shared" si="4"/>
        <v>218.98</v>
      </c>
      <c r="H69">
        <f t="shared" si="5"/>
        <v>23.060000000000002</v>
      </c>
    </row>
    <row r="70" spans="1:8" x14ac:dyDescent="0.2">
      <c r="A70">
        <v>2022</v>
      </c>
      <c r="B70">
        <v>12</v>
      </c>
      <c r="C70" t="s">
        <v>31</v>
      </c>
      <c r="D70" t="s">
        <v>29</v>
      </c>
      <c r="E70">
        <v>116</v>
      </c>
      <c r="F70">
        <v>113.46</v>
      </c>
      <c r="G70">
        <f t="shared" si="4"/>
        <v>229.45999999999998</v>
      </c>
      <c r="H70">
        <f t="shared" si="5"/>
        <v>2.5400000000000063</v>
      </c>
    </row>
    <row r="71" spans="1:8" x14ac:dyDescent="0.2">
      <c r="A71">
        <v>2022</v>
      </c>
      <c r="B71">
        <v>12</v>
      </c>
      <c r="C71" t="s">
        <v>25</v>
      </c>
      <c r="D71" t="s">
        <v>23</v>
      </c>
      <c r="E71">
        <v>116.58</v>
      </c>
      <c r="F71">
        <v>113.3</v>
      </c>
      <c r="G71">
        <f t="shared" si="4"/>
        <v>229.88</v>
      </c>
      <c r="H71">
        <f t="shared" si="5"/>
        <v>3.2800000000000011</v>
      </c>
    </row>
    <row r="72" spans="1:8" x14ac:dyDescent="0.2">
      <c r="A72">
        <v>2022</v>
      </c>
      <c r="B72">
        <v>12</v>
      </c>
      <c r="C72" t="s">
        <v>35</v>
      </c>
      <c r="D72" t="s">
        <v>37</v>
      </c>
      <c r="E72">
        <v>137.26</v>
      </c>
      <c r="F72">
        <v>105.1</v>
      </c>
      <c r="G72">
        <f t="shared" si="4"/>
        <v>242.35999999999999</v>
      </c>
      <c r="H72">
        <f t="shared" si="5"/>
        <v>32.159999999999997</v>
      </c>
    </row>
    <row r="73" spans="1:8" x14ac:dyDescent="0.2">
      <c r="A73">
        <v>2022</v>
      </c>
      <c r="B73">
        <v>12</v>
      </c>
      <c r="C73" t="s">
        <v>33</v>
      </c>
      <c r="D73" t="s">
        <v>43</v>
      </c>
      <c r="E73">
        <v>177.74</v>
      </c>
      <c r="F73">
        <v>112.76</v>
      </c>
      <c r="G73">
        <f t="shared" si="4"/>
        <v>290.5</v>
      </c>
      <c r="H73">
        <f t="shared" si="5"/>
        <v>64.98</v>
      </c>
    </row>
    <row r="74" spans="1:8" x14ac:dyDescent="0.2">
      <c r="A74">
        <v>2022</v>
      </c>
      <c r="B74">
        <v>13</v>
      </c>
      <c r="C74" t="s">
        <v>31</v>
      </c>
      <c r="D74" t="s">
        <v>39</v>
      </c>
      <c r="E74">
        <v>111.42</v>
      </c>
      <c r="F74">
        <v>73.84</v>
      </c>
      <c r="G74">
        <f t="shared" si="4"/>
        <v>185.26</v>
      </c>
      <c r="H74">
        <f t="shared" si="5"/>
        <v>37.58</v>
      </c>
    </row>
    <row r="75" spans="1:8" x14ac:dyDescent="0.2">
      <c r="A75">
        <v>2022</v>
      </c>
      <c r="B75">
        <v>13</v>
      </c>
      <c r="C75" t="s">
        <v>41</v>
      </c>
      <c r="D75" t="s">
        <v>23</v>
      </c>
      <c r="E75">
        <v>114.04</v>
      </c>
      <c r="F75">
        <v>105.84</v>
      </c>
      <c r="G75">
        <f t="shared" si="4"/>
        <v>219.88</v>
      </c>
      <c r="H75">
        <f t="shared" si="5"/>
        <v>8.2000000000000028</v>
      </c>
    </row>
    <row r="76" spans="1:8" x14ac:dyDescent="0.2">
      <c r="A76">
        <v>2022</v>
      </c>
      <c r="B76">
        <v>13</v>
      </c>
      <c r="C76" t="s">
        <v>33</v>
      </c>
      <c r="D76" t="s">
        <v>29</v>
      </c>
      <c r="E76">
        <v>112.58</v>
      </c>
      <c r="F76">
        <v>109.02</v>
      </c>
      <c r="G76">
        <f t="shared" si="4"/>
        <v>221.6</v>
      </c>
      <c r="H76">
        <f t="shared" si="5"/>
        <v>3.5600000000000023</v>
      </c>
    </row>
    <row r="77" spans="1:8" x14ac:dyDescent="0.2">
      <c r="A77">
        <v>2022</v>
      </c>
      <c r="B77">
        <v>13</v>
      </c>
      <c r="C77" t="s">
        <v>45</v>
      </c>
      <c r="D77" t="s">
        <v>37</v>
      </c>
      <c r="E77">
        <v>120</v>
      </c>
      <c r="F77">
        <v>107.28</v>
      </c>
      <c r="G77">
        <f t="shared" si="4"/>
        <v>227.28</v>
      </c>
      <c r="H77">
        <f t="shared" si="5"/>
        <v>12.719999999999999</v>
      </c>
    </row>
    <row r="78" spans="1:8" x14ac:dyDescent="0.2">
      <c r="A78">
        <v>2022</v>
      </c>
      <c r="B78">
        <v>13</v>
      </c>
      <c r="C78" t="s">
        <v>27</v>
      </c>
      <c r="D78" t="s">
        <v>25</v>
      </c>
      <c r="E78">
        <v>148.74</v>
      </c>
      <c r="F78">
        <v>78.64</v>
      </c>
      <c r="G78">
        <f t="shared" si="4"/>
        <v>227.38</v>
      </c>
      <c r="H78">
        <f t="shared" si="5"/>
        <v>70.100000000000009</v>
      </c>
    </row>
    <row r="79" spans="1:8" x14ac:dyDescent="0.2">
      <c r="A79">
        <v>2022</v>
      </c>
      <c r="B79">
        <v>13</v>
      </c>
      <c r="C79" t="s">
        <v>35</v>
      </c>
      <c r="D79" t="s">
        <v>43</v>
      </c>
      <c r="E79">
        <v>146.63999999999999</v>
      </c>
      <c r="F79">
        <v>101.4</v>
      </c>
      <c r="G79">
        <f t="shared" si="4"/>
        <v>248.04</v>
      </c>
      <c r="H79">
        <f t="shared" si="5"/>
        <v>45.239999999999981</v>
      </c>
    </row>
    <row r="80" spans="1:8" x14ac:dyDescent="0.2">
      <c r="A80">
        <v>2022</v>
      </c>
      <c r="B80">
        <v>14</v>
      </c>
      <c r="C80" t="s">
        <v>23</v>
      </c>
      <c r="D80" t="s">
        <v>31</v>
      </c>
      <c r="E80">
        <v>91.56</v>
      </c>
      <c r="F80">
        <v>72.78</v>
      </c>
      <c r="G80">
        <f t="shared" si="4"/>
        <v>164.34</v>
      </c>
      <c r="H80">
        <f t="shared" si="5"/>
        <v>18.78</v>
      </c>
    </row>
    <row r="81" spans="1:8" x14ac:dyDescent="0.2">
      <c r="A81">
        <v>2022</v>
      </c>
      <c r="B81">
        <v>14</v>
      </c>
      <c r="C81" t="s">
        <v>29</v>
      </c>
      <c r="D81" t="s">
        <v>43</v>
      </c>
      <c r="E81">
        <v>112.58</v>
      </c>
      <c r="F81">
        <v>82.38</v>
      </c>
      <c r="G81">
        <f t="shared" si="4"/>
        <v>194.95999999999998</v>
      </c>
      <c r="H81">
        <f t="shared" si="5"/>
        <v>30.200000000000003</v>
      </c>
    </row>
    <row r="82" spans="1:8" x14ac:dyDescent="0.2">
      <c r="A82">
        <v>2022</v>
      </c>
      <c r="B82">
        <v>14</v>
      </c>
      <c r="C82" t="s">
        <v>35</v>
      </c>
      <c r="D82" t="s">
        <v>45</v>
      </c>
      <c r="E82">
        <v>129.86000000000001</v>
      </c>
      <c r="F82">
        <v>68.8</v>
      </c>
      <c r="G82">
        <f t="shared" si="4"/>
        <v>198.66000000000003</v>
      </c>
      <c r="H82">
        <f t="shared" si="5"/>
        <v>61.060000000000016</v>
      </c>
    </row>
    <row r="83" spans="1:8" x14ac:dyDescent="0.2">
      <c r="A83">
        <v>2022</v>
      </c>
      <c r="B83">
        <v>14</v>
      </c>
      <c r="C83" t="s">
        <v>39</v>
      </c>
      <c r="D83" t="s">
        <v>33</v>
      </c>
      <c r="E83">
        <v>121</v>
      </c>
      <c r="F83">
        <v>107.26</v>
      </c>
      <c r="G83">
        <f t="shared" si="4"/>
        <v>228.26</v>
      </c>
      <c r="H83">
        <f t="shared" si="5"/>
        <v>13.739999999999995</v>
      </c>
    </row>
    <row r="84" spans="1:8" x14ac:dyDescent="0.2">
      <c r="A84">
        <v>2022</v>
      </c>
      <c r="B84">
        <v>14</v>
      </c>
      <c r="C84" t="s">
        <v>37</v>
      </c>
      <c r="D84" t="s">
        <v>25</v>
      </c>
      <c r="E84">
        <v>153.4</v>
      </c>
      <c r="F84">
        <v>77.599999999999994</v>
      </c>
      <c r="G84">
        <f t="shared" si="4"/>
        <v>231</v>
      </c>
      <c r="H84">
        <f t="shared" si="5"/>
        <v>75.800000000000011</v>
      </c>
    </row>
    <row r="85" spans="1:8" x14ac:dyDescent="0.2">
      <c r="A85">
        <v>2022</v>
      </c>
      <c r="B85">
        <v>14</v>
      </c>
      <c r="C85" t="s">
        <v>41</v>
      </c>
      <c r="D85" t="s">
        <v>27</v>
      </c>
      <c r="E85">
        <v>118.22</v>
      </c>
      <c r="F85">
        <v>114.68</v>
      </c>
      <c r="G85">
        <f t="shared" si="4"/>
        <v>232.9</v>
      </c>
      <c r="H85">
        <f t="shared" si="5"/>
        <v>3.539999999999992</v>
      </c>
    </row>
    <row r="86" spans="1:8" x14ac:dyDescent="0.2">
      <c r="A86">
        <v>2022</v>
      </c>
      <c r="B86">
        <v>15</v>
      </c>
      <c r="C86" t="s">
        <v>25</v>
      </c>
      <c r="D86" t="s">
        <v>35</v>
      </c>
      <c r="E86">
        <v>116.78</v>
      </c>
      <c r="F86">
        <v>59</v>
      </c>
      <c r="G86">
        <f t="shared" si="4"/>
        <v>175.78</v>
      </c>
      <c r="H86">
        <f t="shared" si="5"/>
        <v>57.78</v>
      </c>
    </row>
    <row r="87" spans="1:8" x14ac:dyDescent="0.2">
      <c r="A87">
        <v>2022</v>
      </c>
      <c r="B87">
        <v>15</v>
      </c>
      <c r="C87" t="s">
        <v>37</v>
      </c>
      <c r="D87" t="s">
        <v>41</v>
      </c>
      <c r="E87">
        <v>97.18</v>
      </c>
      <c r="F87">
        <v>86.52</v>
      </c>
      <c r="G87">
        <f t="shared" si="4"/>
        <v>183.7</v>
      </c>
      <c r="H87">
        <f t="shared" si="5"/>
        <v>10.660000000000011</v>
      </c>
    </row>
    <row r="88" spans="1:8" x14ac:dyDescent="0.2">
      <c r="A88">
        <v>2022</v>
      </c>
      <c r="B88">
        <v>15</v>
      </c>
      <c r="C88" t="s">
        <v>29</v>
      </c>
      <c r="D88" t="s">
        <v>39</v>
      </c>
      <c r="E88">
        <v>120.66</v>
      </c>
      <c r="F88">
        <v>99.6</v>
      </c>
      <c r="G88">
        <f t="shared" si="4"/>
        <v>220.26</v>
      </c>
      <c r="H88">
        <f t="shared" si="5"/>
        <v>21.060000000000002</v>
      </c>
    </row>
    <row r="89" spans="1:8" x14ac:dyDescent="0.2">
      <c r="A89">
        <v>2022</v>
      </c>
      <c r="B89">
        <v>15</v>
      </c>
      <c r="C89" t="s">
        <v>23</v>
      </c>
      <c r="D89" t="s">
        <v>33</v>
      </c>
      <c r="E89">
        <v>126.2</v>
      </c>
      <c r="F89">
        <v>101.8</v>
      </c>
      <c r="G89">
        <f t="shared" si="4"/>
        <v>228</v>
      </c>
      <c r="H89">
        <f t="shared" si="5"/>
        <v>24.400000000000006</v>
      </c>
    </row>
    <row r="90" spans="1:8" x14ac:dyDescent="0.2">
      <c r="A90">
        <v>2022</v>
      </c>
      <c r="B90">
        <v>15</v>
      </c>
      <c r="C90" t="s">
        <v>45</v>
      </c>
      <c r="D90" t="s">
        <v>43</v>
      </c>
      <c r="E90">
        <v>116.6</v>
      </c>
      <c r="F90">
        <v>113.82</v>
      </c>
      <c r="G90">
        <f t="shared" si="4"/>
        <v>230.42</v>
      </c>
      <c r="H90">
        <f t="shared" si="5"/>
        <v>2.7800000000000011</v>
      </c>
    </row>
    <row r="91" spans="1:8" x14ac:dyDescent="0.2">
      <c r="A91">
        <v>2022</v>
      </c>
      <c r="B91">
        <v>15</v>
      </c>
      <c r="C91" t="s">
        <v>31</v>
      </c>
      <c r="D91" t="s">
        <v>27</v>
      </c>
      <c r="E91">
        <v>142.74</v>
      </c>
      <c r="F91">
        <v>125</v>
      </c>
      <c r="G91">
        <f t="shared" si="4"/>
        <v>267.74</v>
      </c>
      <c r="H91">
        <f t="shared" si="5"/>
        <v>17.740000000000009</v>
      </c>
    </row>
  </sheetData>
  <sortState ref="A2:H91">
    <sortCondition ref="B1"/>
  </sortState>
  <conditionalFormatting sqref="G2:G91">
    <cfRule type="colorScale" priority="2">
      <colorScale>
        <cfvo type="min"/>
        <cfvo type="percentile" val="50"/>
        <cfvo type="max"/>
        <color rgb="FFFF7E79"/>
        <color theme="0"/>
        <color rgb="FF00B050"/>
      </colorScale>
    </cfRule>
  </conditionalFormatting>
  <conditionalFormatting sqref="H2:H9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workbookViewId="0">
      <selection activeCell="L19" sqref="L19"/>
    </sheetView>
  </sheetViews>
  <sheetFormatPr baseColWidth="10" defaultRowHeight="16" x14ac:dyDescent="0.2"/>
  <cols>
    <col min="2" max="2" width="9" customWidth="1"/>
    <col min="3" max="3" width="20.6640625" customWidth="1"/>
    <col min="4" max="4" width="8.5" customWidth="1"/>
    <col min="5" max="5" width="19.5" customWidth="1"/>
    <col min="6" max="6" width="8.5" customWidth="1"/>
    <col min="7" max="7" width="9.6640625" customWidth="1"/>
    <col min="8" max="8" width="9" customWidth="1"/>
  </cols>
  <sheetData>
    <row r="2" spans="2:9" ht="19" customHeight="1" x14ac:dyDescent="0.25">
      <c r="B2" s="293" t="s">
        <v>249</v>
      </c>
      <c r="C2" s="294"/>
      <c r="D2" s="294"/>
      <c r="E2" s="294"/>
      <c r="F2" s="294"/>
      <c r="G2" s="294"/>
      <c r="H2" s="294"/>
      <c r="I2" s="295"/>
    </row>
    <row r="3" spans="2:9" ht="32" x14ac:dyDescent="0.2">
      <c r="B3" s="241" t="s">
        <v>19</v>
      </c>
      <c r="C3" s="242" t="s">
        <v>244</v>
      </c>
      <c r="D3" s="242" t="s">
        <v>66</v>
      </c>
      <c r="E3" s="242" t="s">
        <v>245</v>
      </c>
      <c r="F3" s="242" t="s">
        <v>66</v>
      </c>
      <c r="G3" s="227" t="s">
        <v>250</v>
      </c>
      <c r="H3" s="227" t="s">
        <v>251</v>
      </c>
      <c r="I3" s="229" t="s">
        <v>246</v>
      </c>
    </row>
    <row r="4" spans="2:9" x14ac:dyDescent="0.2">
      <c r="B4" s="98">
        <v>2022</v>
      </c>
      <c r="C4" s="19" t="s">
        <v>27</v>
      </c>
      <c r="D4" s="112">
        <v>113.79</v>
      </c>
      <c r="E4" s="19" t="s">
        <v>29</v>
      </c>
      <c r="F4" s="112">
        <v>110.23</v>
      </c>
      <c r="G4" s="245">
        <f>(D4+F4)/2</f>
        <v>112.01</v>
      </c>
      <c r="H4" s="112">
        <v>110.82</v>
      </c>
      <c r="I4" s="113">
        <f>G4-H4</f>
        <v>1.1900000000000119</v>
      </c>
    </row>
    <row r="5" spans="2:9" x14ac:dyDescent="0.2">
      <c r="B5" s="98">
        <v>2021</v>
      </c>
      <c r="C5" s="19" t="s">
        <v>100</v>
      </c>
      <c r="D5" s="112">
        <v>126.11</v>
      </c>
      <c r="E5" s="19" t="s">
        <v>43</v>
      </c>
      <c r="F5" s="112">
        <v>121.55</v>
      </c>
      <c r="G5" s="245">
        <f t="shared" ref="G5:G14" si="0">(D5+F5)/2</f>
        <v>123.83</v>
      </c>
      <c r="H5" s="112">
        <v>112.81</v>
      </c>
      <c r="I5" s="113">
        <f>G5-H5</f>
        <v>11.019999999999996</v>
      </c>
    </row>
    <row r="6" spans="2:9" x14ac:dyDescent="0.2">
      <c r="B6" s="221">
        <v>2020</v>
      </c>
      <c r="C6" s="222" t="s">
        <v>35</v>
      </c>
      <c r="D6" s="222">
        <v>115.2</v>
      </c>
      <c r="E6" s="243" t="s">
        <v>41</v>
      </c>
      <c r="F6" s="222">
        <v>95.3</v>
      </c>
      <c r="G6" s="246">
        <f t="shared" si="0"/>
        <v>105.25</v>
      </c>
      <c r="H6" s="222">
        <v>100.9</v>
      </c>
      <c r="I6" s="244">
        <f t="shared" ref="I6:I14" si="1">G6-H6</f>
        <v>4.3499999999999943</v>
      </c>
    </row>
    <row r="7" spans="2:9" x14ac:dyDescent="0.2">
      <c r="B7" s="98">
        <v>2019</v>
      </c>
      <c r="C7" s="21" t="s">
        <v>83</v>
      </c>
      <c r="D7" s="21">
        <v>102.4</v>
      </c>
      <c r="E7" s="21" t="s">
        <v>41</v>
      </c>
      <c r="F7" s="21">
        <v>99.6</v>
      </c>
      <c r="G7" s="245">
        <f t="shared" si="0"/>
        <v>101</v>
      </c>
      <c r="H7" s="19">
        <v>100.8</v>
      </c>
      <c r="I7" s="113">
        <f t="shared" si="1"/>
        <v>0.20000000000000284</v>
      </c>
    </row>
    <row r="8" spans="2:9" x14ac:dyDescent="0.2">
      <c r="B8" s="98">
        <v>2018</v>
      </c>
      <c r="C8" s="21" t="s">
        <v>93</v>
      </c>
      <c r="D8" s="21">
        <v>108.5</v>
      </c>
      <c r="E8" s="21" t="s">
        <v>45</v>
      </c>
      <c r="F8" s="21">
        <v>103.9</v>
      </c>
      <c r="G8" s="245">
        <f t="shared" si="0"/>
        <v>106.2</v>
      </c>
      <c r="H8" s="19">
        <v>101.3</v>
      </c>
      <c r="I8" s="113">
        <f t="shared" si="1"/>
        <v>4.9000000000000057</v>
      </c>
    </row>
    <row r="9" spans="2:9" x14ac:dyDescent="0.2">
      <c r="B9" s="98">
        <v>2017</v>
      </c>
      <c r="C9" s="19" t="s">
        <v>33</v>
      </c>
      <c r="D9" s="21">
        <v>115.7</v>
      </c>
      <c r="E9" s="21" t="s">
        <v>158</v>
      </c>
      <c r="F9" s="21">
        <v>98.4</v>
      </c>
      <c r="G9" s="245">
        <f t="shared" si="0"/>
        <v>107.05000000000001</v>
      </c>
      <c r="H9" s="19">
        <v>93.4</v>
      </c>
      <c r="I9" s="113">
        <f t="shared" si="1"/>
        <v>13.650000000000006</v>
      </c>
    </row>
    <row r="10" spans="2:9" x14ac:dyDescent="0.2">
      <c r="B10" s="98">
        <v>2016</v>
      </c>
      <c r="C10" s="19" t="s">
        <v>86</v>
      </c>
      <c r="D10" s="19">
        <v>112.8</v>
      </c>
      <c r="E10" s="19" t="s">
        <v>45</v>
      </c>
      <c r="F10" s="112">
        <v>107</v>
      </c>
      <c r="G10" s="245">
        <f t="shared" si="0"/>
        <v>109.9</v>
      </c>
      <c r="H10" s="112">
        <v>96</v>
      </c>
      <c r="I10" s="113">
        <f t="shared" si="1"/>
        <v>13.900000000000006</v>
      </c>
    </row>
    <row r="11" spans="2:9" x14ac:dyDescent="0.2">
      <c r="B11" s="98">
        <v>2015</v>
      </c>
      <c r="C11" s="21" t="s">
        <v>41</v>
      </c>
      <c r="D11" s="21">
        <v>101.5</v>
      </c>
      <c r="E11" s="21" t="s">
        <v>119</v>
      </c>
      <c r="F11" s="21">
        <v>94.5</v>
      </c>
      <c r="G11" s="245">
        <f t="shared" si="0"/>
        <v>98</v>
      </c>
      <c r="H11" s="19">
        <v>96.7</v>
      </c>
      <c r="I11" s="113">
        <f t="shared" si="1"/>
        <v>1.2999999999999972</v>
      </c>
    </row>
    <row r="12" spans="2:9" x14ac:dyDescent="0.2">
      <c r="B12" s="98">
        <v>2014</v>
      </c>
      <c r="C12" s="19" t="s">
        <v>159</v>
      </c>
      <c r="D12" s="19">
        <v>111.6</v>
      </c>
      <c r="E12" s="19" t="s">
        <v>124</v>
      </c>
      <c r="F12" s="19">
        <v>105.1</v>
      </c>
      <c r="G12" s="245">
        <f t="shared" si="0"/>
        <v>108.35</v>
      </c>
      <c r="H12" s="19">
        <v>97.6</v>
      </c>
      <c r="I12" s="113">
        <f t="shared" si="1"/>
        <v>10.75</v>
      </c>
    </row>
    <row r="13" spans="2:9" x14ac:dyDescent="0.2">
      <c r="B13" s="98">
        <v>2013</v>
      </c>
      <c r="C13" s="21" t="s">
        <v>130</v>
      </c>
      <c r="D13" s="21">
        <v>112.5</v>
      </c>
      <c r="E13" s="21" t="s">
        <v>33</v>
      </c>
      <c r="F13" s="21">
        <v>108.3</v>
      </c>
      <c r="G13" s="245">
        <f t="shared" si="0"/>
        <v>110.4</v>
      </c>
      <c r="H13" s="19">
        <v>99.4</v>
      </c>
      <c r="I13" s="113">
        <f t="shared" si="1"/>
        <v>11</v>
      </c>
    </row>
    <row r="14" spans="2:9" x14ac:dyDescent="0.2">
      <c r="B14" s="99">
        <v>2012</v>
      </c>
      <c r="C14" s="240" t="s">
        <v>247</v>
      </c>
      <c r="D14" s="240">
        <v>103.3</v>
      </c>
      <c r="E14" s="240" t="s">
        <v>248</v>
      </c>
      <c r="F14" s="240">
        <v>101.9</v>
      </c>
      <c r="G14" s="247">
        <f t="shared" si="0"/>
        <v>102.6</v>
      </c>
      <c r="H14" s="57">
        <v>97.8</v>
      </c>
      <c r="I14" s="115">
        <f t="shared" si="1"/>
        <v>4.7999999999999972</v>
      </c>
    </row>
  </sheetData>
  <mergeCells count="1">
    <mergeCell ref="B2:I2"/>
  </mergeCells>
  <conditionalFormatting sqref="I4:I14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workbookViewId="0">
      <selection activeCell="H9" sqref="H9"/>
    </sheetView>
  </sheetViews>
  <sheetFormatPr baseColWidth="10" defaultRowHeight="16" x14ac:dyDescent="0.2"/>
  <cols>
    <col min="2" max="2" width="21" customWidth="1"/>
    <col min="3" max="3" width="0" hidden="1" customWidth="1"/>
    <col min="4" max="4" width="21.83203125" customWidth="1"/>
    <col min="6" max="6" width="9.83203125" customWidth="1"/>
    <col min="7" max="7" width="0" hidden="1" customWidth="1"/>
    <col min="8" max="8" width="6.6640625" customWidth="1"/>
  </cols>
  <sheetData>
    <row r="2" spans="2:8" ht="19" x14ac:dyDescent="0.25">
      <c r="B2" s="284" t="s">
        <v>212</v>
      </c>
      <c r="C2" s="285"/>
      <c r="D2" s="285"/>
      <c r="E2" s="285"/>
      <c r="F2" s="285"/>
      <c r="G2" s="285"/>
      <c r="H2" s="286"/>
    </row>
    <row r="3" spans="2:8" ht="32" x14ac:dyDescent="0.2">
      <c r="B3" s="156" t="s">
        <v>47</v>
      </c>
      <c r="C3" s="157" t="s">
        <v>20</v>
      </c>
      <c r="D3" s="157" t="s">
        <v>181</v>
      </c>
      <c r="E3" s="157" t="s">
        <v>182</v>
      </c>
      <c r="F3" s="158" t="s">
        <v>186</v>
      </c>
      <c r="G3" s="157" t="s">
        <v>183</v>
      </c>
      <c r="H3" s="159" t="s">
        <v>184</v>
      </c>
    </row>
    <row r="4" spans="2:8" x14ac:dyDescent="0.2">
      <c r="B4" s="98" t="s">
        <v>100</v>
      </c>
      <c r="C4" s="19" t="s">
        <v>38</v>
      </c>
      <c r="D4" s="19" t="s">
        <v>187</v>
      </c>
      <c r="E4" s="185">
        <v>100</v>
      </c>
      <c r="F4" s="185">
        <v>14</v>
      </c>
      <c r="G4" s="186">
        <v>44818</v>
      </c>
      <c r="H4" s="187">
        <v>2</v>
      </c>
    </row>
    <row r="5" spans="2:8" x14ac:dyDescent="0.2">
      <c r="B5" s="98" t="s">
        <v>23</v>
      </c>
      <c r="C5" s="19" t="s">
        <v>24</v>
      </c>
      <c r="D5" s="19" t="s">
        <v>194</v>
      </c>
      <c r="E5" s="185">
        <v>53</v>
      </c>
      <c r="F5" s="185">
        <v>10</v>
      </c>
      <c r="G5" s="186">
        <v>44835</v>
      </c>
      <c r="H5" s="187">
        <v>4</v>
      </c>
    </row>
    <row r="6" spans="2:8" x14ac:dyDescent="0.2">
      <c r="B6" s="98" t="s">
        <v>29</v>
      </c>
      <c r="C6" s="19" t="s">
        <v>30</v>
      </c>
      <c r="D6" s="19" t="s">
        <v>201</v>
      </c>
      <c r="E6" s="185">
        <v>46</v>
      </c>
      <c r="F6" s="185">
        <v>15</v>
      </c>
      <c r="G6" s="186">
        <v>44867</v>
      </c>
      <c r="H6" s="187">
        <v>9</v>
      </c>
    </row>
    <row r="7" spans="2:8" x14ac:dyDescent="0.2">
      <c r="B7" s="98" t="s">
        <v>27</v>
      </c>
      <c r="C7" s="19" t="s">
        <v>28</v>
      </c>
      <c r="D7" s="19" t="s">
        <v>197</v>
      </c>
      <c r="E7" s="185">
        <v>45</v>
      </c>
      <c r="F7" s="185">
        <v>11</v>
      </c>
      <c r="G7" s="186">
        <v>44846</v>
      </c>
      <c r="H7" s="187">
        <v>6</v>
      </c>
    </row>
    <row r="8" spans="2:8" x14ac:dyDescent="0.2">
      <c r="B8" s="98" t="s">
        <v>29</v>
      </c>
      <c r="C8" s="19" t="s">
        <v>30</v>
      </c>
      <c r="D8" s="19" t="s">
        <v>185</v>
      </c>
      <c r="E8" s="185">
        <v>41</v>
      </c>
      <c r="F8" s="185">
        <v>11</v>
      </c>
      <c r="G8" s="186">
        <v>44818</v>
      </c>
      <c r="H8" s="187">
        <v>2</v>
      </c>
    </row>
    <row r="9" spans="2:8" x14ac:dyDescent="0.2">
      <c r="B9" s="98" t="s">
        <v>43</v>
      </c>
      <c r="C9" s="19" t="s">
        <v>44</v>
      </c>
      <c r="D9" s="19" t="s">
        <v>202</v>
      </c>
      <c r="E9" s="185">
        <v>39</v>
      </c>
      <c r="F9" s="185">
        <v>0</v>
      </c>
      <c r="G9" s="186">
        <v>44874</v>
      </c>
      <c r="H9" s="187">
        <v>10</v>
      </c>
    </row>
    <row r="10" spans="2:8" x14ac:dyDescent="0.2">
      <c r="B10" s="98" t="s">
        <v>43</v>
      </c>
      <c r="C10" s="19" t="s">
        <v>44</v>
      </c>
      <c r="D10" s="19" t="s">
        <v>203</v>
      </c>
      <c r="E10" s="185">
        <v>39</v>
      </c>
      <c r="F10" s="185">
        <v>0</v>
      </c>
      <c r="G10" s="186">
        <v>44874</v>
      </c>
      <c r="H10" s="187">
        <v>10</v>
      </c>
    </row>
    <row r="11" spans="2:8" x14ac:dyDescent="0.2">
      <c r="B11" s="98" t="s">
        <v>33</v>
      </c>
      <c r="C11" s="19" t="s">
        <v>145</v>
      </c>
      <c r="D11" s="19" t="s">
        <v>206</v>
      </c>
      <c r="E11" s="185">
        <v>25</v>
      </c>
      <c r="F11" s="185">
        <v>2</v>
      </c>
      <c r="G11" s="186">
        <v>44888</v>
      </c>
      <c r="H11" s="187">
        <v>12</v>
      </c>
    </row>
    <row r="12" spans="2:8" x14ac:dyDescent="0.2">
      <c r="B12" s="98" t="s">
        <v>43</v>
      </c>
      <c r="C12" s="19" t="s">
        <v>44</v>
      </c>
      <c r="D12" s="19" t="s">
        <v>211</v>
      </c>
      <c r="E12" s="185">
        <v>22</v>
      </c>
      <c r="F12" s="185">
        <v>0</v>
      </c>
      <c r="G12" s="186">
        <v>44839</v>
      </c>
      <c r="H12" s="187">
        <v>5</v>
      </c>
    </row>
    <row r="13" spans="2:8" x14ac:dyDescent="0.2">
      <c r="B13" s="98" t="s">
        <v>33</v>
      </c>
      <c r="C13" s="19" t="s">
        <v>145</v>
      </c>
      <c r="D13" s="19" t="s">
        <v>195</v>
      </c>
      <c r="E13" s="185">
        <v>20</v>
      </c>
      <c r="F13" s="185">
        <v>10</v>
      </c>
      <c r="G13" s="186">
        <v>44839</v>
      </c>
      <c r="H13" s="187">
        <v>5</v>
      </c>
    </row>
    <row r="14" spans="2:8" x14ac:dyDescent="0.2">
      <c r="B14" s="98" t="s">
        <v>25</v>
      </c>
      <c r="C14" s="19" t="s">
        <v>26</v>
      </c>
      <c r="D14" s="19" t="s">
        <v>205</v>
      </c>
      <c r="E14" s="185">
        <v>19</v>
      </c>
      <c r="F14" s="185">
        <v>13</v>
      </c>
      <c r="G14" s="186">
        <v>44881</v>
      </c>
      <c r="H14" s="187">
        <v>11</v>
      </c>
    </row>
    <row r="15" spans="2:8" x14ac:dyDescent="0.2">
      <c r="B15" s="98" t="s">
        <v>25</v>
      </c>
      <c r="C15" s="19" t="s">
        <v>26</v>
      </c>
      <c r="D15" s="19" t="s">
        <v>191</v>
      </c>
      <c r="E15" s="185">
        <v>16</v>
      </c>
      <c r="F15" s="185">
        <v>5</v>
      </c>
      <c r="G15" s="186">
        <v>44825</v>
      </c>
      <c r="H15" s="187">
        <v>3</v>
      </c>
    </row>
    <row r="16" spans="2:8" x14ac:dyDescent="0.2">
      <c r="B16" s="98" t="s">
        <v>39</v>
      </c>
      <c r="C16" s="19" t="s">
        <v>40</v>
      </c>
      <c r="D16" s="19" t="s">
        <v>190</v>
      </c>
      <c r="E16" s="185">
        <v>15</v>
      </c>
      <c r="F16" s="185">
        <v>10</v>
      </c>
      <c r="G16" s="186">
        <v>44825</v>
      </c>
      <c r="H16" s="187">
        <v>3</v>
      </c>
    </row>
    <row r="17" spans="2:8" x14ac:dyDescent="0.2">
      <c r="B17" s="98" t="s">
        <v>23</v>
      </c>
      <c r="C17" s="19" t="s">
        <v>24</v>
      </c>
      <c r="D17" s="19" t="s">
        <v>207</v>
      </c>
      <c r="E17" s="185">
        <v>15</v>
      </c>
      <c r="F17" s="185">
        <v>10</v>
      </c>
      <c r="G17" s="186">
        <v>44902</v>
      </c>
      <c r="H17" s="187">
        <v>14</v>
      </c>
    </row>
    <row r="18" spans="2:8" x14ac:dyDescent="0.2">
      <c r="B18" s="98" t="s">
        <v>25</v>
      </c>
      <c r="C18" s="19" t="s">
        <v>26</v>
      </c>
      <c r="D18" s="19" t="s">
        <v>204</v>
      </c>
      <c r="E18" s="185">
        <v>13</v>
      </c>
      <c r="F18" s="185">
        <v>0</v>
      </c>
      <c r="G18" s="186">
        <v>44881</v>
      </c>
      <c r="H18" s="187">
        <v>11</v>
      </c>
    </row>
    <row r="19" spans="2:8" x14ac:dyDescent="0.2">
      <c r="B19" s="98" t="s">
        <v>41</v>
      </c>
      <c r="C19" s="19" t="s">
        <v>42</v>
      </c>
      <c r="D19" s="19" t="s">
        <v>189</v>
      </c>
      <c r="E19" s="185">
        <v>12</v>
      </c>
      <c r="F19" s="185">
        <v>10</v>
      </c>
      <c r="G19" s="186">
        <v>44825</v>
      </c>
      <c r="H19" s="187">
        <v>3</v>
      </c>
    </row>
    <row r="20" spans="2:8" x14ac:dyDescent="0.2">
      <c r="B20" s="98" t="s">
        <v>23</v>
      </c>
      <c r="C20" s="19" t="s">
        <v>24</v>
      </c>
      <c r="D20" s="19" t="s">
        <v>200</v>
      </c>
      <c r="E20" s="185">
        <v>12</v>
      </c>
      <c r="F20" s="185">
        <v>8</v>
      </c>
      <c r="G20" s="186">
        <v>44867</v>
      </c>
      <c r="H20" s="187">
        <v>9</v>
      </c>
    </row>
    <row r="21" spans="2:8" x14ac:dyDescent="0.2">
      <c r="B21" s="98" t="s">
        <v>27</v>
      </c>
      <c r="C21" s="19" t="s">
        <v>28</v>
      </c>
      <c r="D21" s="19" t="s">
        <v>209</v>
      </c>
      <c r="E21" s="185">
        <v>12</v>
      </c>
      <c r="F21" s="185">
        <v>0</v>
      </c>
      <c r="G21" s="186">
        <v>44923</v>
      </c>
      <c r="H21" s="187">
        <v>17</v>
      </c>
    </row>
    <row r="22" spans="2:8" x14ac:dyDescent="0.2">
      <c r="B22" s="98" t="s">
        <v>41</v>
      </c>
      <c r="C22" s="19" t="s">
        <v>42</v>
      </c>
      <c r="D22" s="19" t="s">
        <v>188</v>
      </c>
      <c r="E22" s="185">
        <v>11</v>
      </c>
      <c r="F22" s="185">
        <v>6</v>
      </c>
      <c r="G22" s="186">
        <v>44818</v>
      </c>
      <c r="H22" s="187">
        <v>2</v>
      </c>
    </row>
    <row r="23" spans="2:8" x14ac:dyDescent="0.2">
      <c r="B23" s="98" t="s">
        <v>33</v>
      </c>
      <c r="C23" s="19" t="s">
        <v>145</v>
      </c>
      <c r="D23" s="19" t="s">
        <v>192</v>
      </c>
      <c r="E23" s="185">
        <v>10</v>
      </c>
      <c r="F23" s="185">
        <v>6</v>
      </c>
      <c r="G23" s="186">
        <v>44832</v>
      </c>
      <c r="H23" s="187">
        <v>4</v>
      </c>
    </row>
    <row r="24" spans="2:8" x14ac:dyDescent="0.2">
      <c r="B24" s="98" t="s">
        <v>27</v>
      </c>
      <c r="C24" s="19" t="s">
        <v>28</v>
      </c>
      <c r="D24" s="19" t="s">
        <v>193</v>
      </c>
      <c r="E24" s="185">
        <v>10</v>
      </c>
      <c r="F24" s="185">
        <v>9</v>
      </c>
      <c r="G24" s="186">
        <v>44832</v>
      </c>
      <c r="H24" s="187">
        <v>4</v>
      </c>
    </row>
    <row r="25" spans="2:8" x14ac:dyDescent="0.2">
      <c r="B25" s="98" t="s">
        <v>35</v>
      </c>
      <c r="C25" s="19" t="s">
        <v>36</v>
      </c>
      <c r="D25" s="19" t="s">
        <v>196</v>
      </c>
      <c r="E25" s="185">
        <v>10</v>
      </c>
      <c r="F25" s="185">
        <v>8</v>
      </c>
      <c r="G25" s="186">
        <v>44846</v>
      </c>
      <c r="H25" s="187">
        <v>6</v>
      </c>
    </row>
    <row r="26" spans="2:8" x14ac:dyDescent="0.2">
      <c r="B26" s="98" t="s">
        <v>35</v>
      </c>
      <c r="C26" s="19" t="s">
        <v>36</v>
      </c>
      <c r="D26" s="19" t="s">
        <v>198</v>
      </c>
      <c r="E26" s="185">
        <v>10</v>
      </c>
      <c r="F26" s="185">
        <v>5</v>
      </c>
      <c r="G26" s="186">
        <v>44853</v>
      </c>
      <c r="H26" s="187">
        <v>7</v>
      </c>
    </row>
    <row r="27" spans="2:8" x14ac:dyDescent="0.2">
      <c r="B27" s="98" t="s">
        <v>39</v>
      </c>
      <c r="C27" s="19" t="s">
        <v>40</v>
      </c>
      <c r="D27" s="19" t="s">
        <v>199</v>
      </c>
      <c r="E27" s="185">
        <v>10</v>
      </c>
      <c r="F27" s="185">
        <v>0</v>
      </c>
      <c r="G27" s="186">
        <v>44867</v>
      </c>
      <c r="H27" s="187">
        <v>9</v>
      </c>
    </row>
    <row r="28" spans="2:8" x14ac:dyDescent="0.2">
      <c r="B28" s="98" t="s">
        <v>27</v>
      </c>
      <c r="C28" s="19" t="s">
        <v>28</v>
      </c>
      <c r="D28" s="19" t="s">
        <v>208</v>
      </c>
      <c r="E28" s="185">
        <v>10</v>
      </c>
      <c r="F28" s="185">
        <v>0</v>
      </c>
      <c r="G28" s="186">
        <v>44902</v>
      </c>
      <c r="H28" s="187">
        <v>14</v>
      </c>
    </row>
    <row r="29" spans="2:8" x14ac:dyDescent="0.2">
      <c r="B29" s="99" t="s">
        <v>33</v>
      </c>
      <c r="C29" s="57" t="s">
        <v>145</v>
      </c>
      <c r="D29" s="57" t="s">
        <v>210</v>
      </c>
      <c r="E29" s="188">
        <v>10</v>
      </c>
      <c r="F29" s="188">
        <v>0</v>
      </c>
      <c r="G29" s="189">
        <v>44895</v>
      </c>
      <c r="H29" s="190">
        <v>13</v>
      </c>
    </row>
  </sheetData>
  <sortState ref="B4:H29">
    <sortCondition descending="1" ref="E3"/>
  </sortState>
  <mergeCells count="1">
    <mergeCell ref="B2:H2"/>
  </mergeCells>
  <conditionalFormatting sqref="E4:F2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scores</vt:lpstr>
      <vt:lpstr>week 6 split</vt:lpstr>
      <vt:lpstr>scores reformatted</vt:lpstr>
      <vt:lpstr>standings</vt:lpstr>
      <vt:lpstr>parity</vt:lpstr>
      <vt:lpstr>H2H</vt:lpstr>
      <vt:lpstr>H2H raw</vt:lpstr>
      <vt:lpstr>champs</vt:lpstr>
      <vt:lpstr>most expensive faab</vt:lpstr>
      <vt:lpstr>playoff streaks</vt:lpstr>
      <vt:lpstr>vs. 2021</vt:lpstr>
      <vt:lpstr>avg by year</vt:lpstr>
      <vt:lpstr>1-3 starts</vt:lpstr>
      <vt:lpstr>pa-raw</vt:lpstr>
      <vt:lpstr>pa-clean</vt:lpstr>
      <vt:lpstr>worst starts</vt:lpstr>
      <vt:lpstr>3-wk scores</vt:lpstr>
      <vt:lpstr>sims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2022-12-25T18:44:06Z</dcterms:created>
  <dcterms:modified xsi:type="dcterms:W3CDTF">2023-01-06T22:32:09Z</dcterms:modified>
</cp:coreProperties>
</file>