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kreiger/PycharmProjects/BridgeDesigner/venv/"/>
    </mc:Choice>
  </mc:AlternateContent>
  <xr:revisionPtr revIDLastSave="0" documentId="13_ncr:1_{50397AF3-AFD5-854B-A995-76D79050049A}" xr6:coauthVersionLast="47" xr6:coauthVersionMax="47" xr10:uidLastSave="{00000000-0000-0000-0000-000000000000}"/>
  <bookViews>
    <workbookView xWindow="0" yWindow="0" windowWidth="28800" windowHeight="18000" xr2:uid="{F1D38976-BE77-C442-ADC5-E39FB5B4E0E3}"/>
  </bookViews>
  <sheets>
    <sheet name="Constants" sheetId="2" r:id="rId1"/>
    <sheet name="Variables" sheetId="5" r:id="rId2"/>
    <sheet name="Lookup" sheetId="3" r:id="rId3"/>
    <sheet name="Tables" sheetId="1" r:id="rId4"/>
    <sheet name="Geometry" sheetId="4" r:id="rId5"/>
  </sheets>
  <externalReferences>
    <externalReference r:id="rId6"/>
  </externalReferences>
  <definedNames>
    <definedName name="Span">[1]SUMMARY!$N$12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2" l="1"/>
  <c r="F64" i="1"/>
  <c r="F63" i="1"/>
  <c r="F62" i="1"/>
  <c r="A9" i="3" s="1"/>
  <c r="F61" i="1"/>
  <c r="F60" i="1"/>
  <c r="B2" i="4"/>
  <c r="A8" i="3" l="1"/>
  <c r="D3" i="4"/>
  <c r="C4" i="4"/>
  <c r="D4" i="4" s="1"/>
  <c r="A4" i="3"/>
  <c r="A5" i="3"/>
  <c r="A3" i="3"/>
  <c r="A2" i="4" l="1"/>
  <c r="A5" i="4" s="1"/>
  <c r="L23" i="1"/>
  <c r="J23" i="1"/>
  <c r="I23" i="1"/>
  <c r="F23" i="1"/>
  <c r="G23" i="1" s="1"/>
  <c r="D23" i="1"/>
  <c r="B23" i="1"/>
  <c r="L22" i="1"/>
  <c r="J22" i="1"/>
  <c r="I22" i="1"/>
  <c r="F22" i="1"/>
  <c r="G22" i="1" s="1"/>
  <c r="D22" i="1"/>
  <c r="B22" i="1"/>
  <c r="L21" i="1"/>
  <c r="J21" i="1"/>
  <c r="I21" i="1"/>
  <c r="F21" i="1"/>
  <c r="G21" i="1" s="1"/>
  <c r="D21" i="1"/>
  <c r="B21" i="1"/>
  <c r="L20" i="1"/>
  <c r="J20" i="1"/>
  <c r="I20" i="1"/>
  <c r="K20" i="1" s="1"/>
  <c r="F20" i="1"/>
  <c r="G20" i="1" s="1"/>
  <c r="D20" i="1"/>
  <c r="B20" i="1"/>
  <c r="L19" i="1"/>
  <c r="J19" i="1"/>
  <c r="I19" i="1"/>
  <c r="K19" i="1" s="1"/>
  <c r="F19" i="1"/>
  <c r="G19" i="1" s="1"/>
  <c r="D19" i="1"/>
  <c r="B19" i="1"/>
  <c r="L18" i="1"/>
  <c r="J18" i="1"/>
  <c r="I18" i="1"/>
  <c r="K18" i="1" s="1"/>
  <c r="F18" i="1"/>
  <c r="G18" i="1" s="1"/>
  <c r="D18" i="1"/>
  <c r="B18" i="1"/>
  <c r="L17" i="1"/>
  <c r="J17" i="1"/>
  <c r="I17" i="1"/>
  <c r="K17" i="1" s="1"/>
  <c r="F17" i="1"/>
  <c r="G17" i="1" s="1"/>
  <c r="D17" i="1"/>
  <c r="B17" i="1"/>
  <c r="L16" i="1"/>
  <c r="J16" i="1"/>
  <c r="I16" i="1"/>
  <c r="K16" i="1" s="1"/>
  <c r="F16" i="1"/>
  <c r="G16" i="1" s="1"/>
  <c r="D16" i="1"/>
  <c r="B16" i="1"/>
  <c r="L15" i="1"/>
  <c r="J15" i="1"/>
  <c r="I15" i="1"/>
  <c r="F15" i="1"/>
  <c r="G15" i="1" s="1"/>
  <c r="D15" i="1"/>
  <c r="B15" i="1"/>
  <c r="L14" i="1"/>
  <c r="J14" i="1"/>
  <c r="I14" i="1"/>
  <c r="K14" i="1" s="1"/>
  <c r="F14" i="1"/>
  <c r="G14" i="1" s="1"/>
  <c r="D14" i="1"/>
  <c r="B14" i="1"/>
  <c r="L13" i="1"/>
  <c r="J13" i="1"/>
  <c r="I13" i="1"/>
  <c r="F13" i="1"/>
  <c r="G13" i="1" s="1"/>
  <c r="D13" i="1"/>
  <c r="B13" i="1"/>
  <c r="L12" i="1"/>
  <c r="J12" i="1"/>
  <c r="I12" i="1"/>
  <c r="K12" i="1" s="1"/>
  <c r="F12" i="1"/>
  <c r="G12" i="1" s="1"/>
  <c r="D12" i="1"/>
  <c r="B12" i="1"/>
  <c r="L11" i="1"/>
  <c r="J11" i="1"/>
  <c r="I11" i="1"/>
  <c r="K11" i="1" s="1"/>
  <c r="F11" i="1"/>
  <c r="G11" i="1" s="1"/>
  <c r="D11" i="1"/>
  <c r="B11" i="1"/>
  <c r="L10" i="1"/>
  <c r="J10" i="1"/>
  <c r="I10" i="1"/>
  <c r="K10" i="1" s="1"/>
  <c r="F10" i="1"/>
  <c r="G10" i="1" s="1"/>
  <c r="D10" i="1"/>
  <c r="B10" i="1"/>
  <c r="L9" i="1"/>
  <c r="J9" i="1"/>
  <c r="I9" i="1"/>
  <c r="K9" i="1" s="1"/>
  <c r="F9" i="1"/>
  <c r="G9" i="1" s="1"/>
  <c r="D9" i="1"/>
  <c r="B9" i="1"/>
  <c r="L8" i="1"/>
  <c r="J8" i="1"/>
  <c r="I8" i="1"/>
  <c r="K8" i="1" s="1"/>
  <c r="F8" i="1"/>
  <c r="G8" i="1" s="1"/>
  <c r="D8" i="1"/>
  <c r="B8" i="1"/>
  <c r="L7" i="1"/>
  <c r="J7" i="1"/>
  <c r="I7" i="1"/>
  <c r="F7" i="1"/>
  <c r="G7" i="1" s="1"/>
  <c r="D7" i="1"/>
  <c r="B7" i="1"/>
  <c r="L6" i="1"/>
  <c r="J6" i="1"/>
  <c r="I6" i="1"/>
  <c r="F6" i="1"/>
  <c r="G6" i="1" s="1"/>
  <c r="D6" i="1"/>
  <c r="B6" i="1"/>
  <c r="L5" i="1"/>
  <c r="J5" i="1"/>
  <c r="I5" i="1"/>
  <c r="F5" i="1"/>
  <c r="G5" i="1" s="1"/>
  <c r="D5" i="1"/>
  <c r="B5" i="1"/>
  <c r="L4" i="1"/>
  <c r="J4" i="1"/>
  <c r="I4" i="1"/>
  <c r="K4" i="1" s="1"/>
  <c r="F4" i="1"/>
  <c r="G4" i="1" s="1"/>
  <c r="D4" i="1"/>
  <c r="B4" i="1"/>
  <c r="F3" i="1"/>
  <c r="G3" i="1" s="1"/>
  <c r="D3" i="1"/>
  <c r="B3" i="1"/>
  <c r="E4" i="4" l="1"/>
  <c r="G4" i="4" s="1"/>
  <c r="F3" i="4"/>
  <c r="E3" i="4"/>
  <c r="G3" i="4" s="1"/>
  <c r="C5" i="4"/>
  <c r="D5" i="4" s="1"/>
  <c r="F5" i="4" s="1"/>
  <c r="A6" i="4"/>
  <c r="A7" i="4" s="1"/>
  <c r="B6" i="4" s="1"/>
  <c r="F4" i="4"/>
  <c r="A7" i="3"/>
  <c r="A6" i="3"/>
  <c r="A2" i="3"/>
  <c r="M22" i="1"/>
  <c r="M21" i="1"/>
  <c r="M10" i="1"/>
  <c r="M13" i="1"/>
  <c r="M17" i="1"/>
  <c r="M11" i="1"/>
  <c r="M7" i="1"/>
  <c r="M20" i="1"/>
  <c r="M4" i="1"/>
  <c r="M19" i="1"/>
  <c r="M12" i="1"/>
  <c r="M18" i="1"/>
  <c r="M9" i="1"/>
  <c r="M15" i="1"/>
  <c r="M6" i="1"/>
  <c r="M23" i="1"/>
  <c r="M5" i="1"/>
  <c r="K5" i="1"/>
  <c r="K13" i="1"/>
  <c r="M8" i="1"/>
  <c r="M16" i="1"/>
  <c r="K21" i="1"/>
  <c r="K6" i="1"/>
  <c r="K7" i="1"/>
  <c r="K15" i="1"/>
  <c r="K23" i="1"/>
  <c r="K22" i="1"/>
  <c r="M14" i="1"/>
  <c r="E5" i="4" l="1"/>
  <c r="G5" i="4" s="1"/>
  <c r="C6" i="4"/>
  <c r="D6" i="4" s="1"/>
  <c r="A8" i="4"/>
  <c r="E6" i="4" l="1"/>
  <c r="G6" i="4" s="1"/>
  <c r="F6" i="4"/>
  <c r="B7" i="4"/>
  <c r="C7" i="4" s="1"/>
  <c r="D7" i="4" s="1"/>
  <c r="A9" i="4"/>
  <c r="E7" i="4" l="1"/>
  <c r="G7" i="4" s="1"/>
  <c r="F7" i="4"/>
  <c r="B8" i="4"/>
  <c r="C8" i="4" s="1"/>
  <c r="D8" i="4" s="1"/>
  <c r="A10" i="4"/>
  <c r="B9" i="4" l="1"/>
  <c r="C9" i="4" s="1"/>
  <c r="D9" i="4" s="1"/>
  <c r="E8" i="4"/>
  <c r="G8" i="4" s="1"/>
  <c r="F8" i="4"/>
  <c r="A11" i="4"/>
  <c r="B10" i="4" l="1"/>
  <c r="C10" i="4" s="1"/>
  <c r="D10" i="4" s="1"/>
  <c r="E9" i="4"/>
  <c r="G9" i="4" s="1"/>
  <c r="F9" i="4"/>
  <c r="A12" i="4"/>
  <c r="B11" i="4" l="1"/>
  <c r="C11" i="4" s="1"/>
  <c r="E10" i="4"/>
  <c r="G10" i="4" s="1"/>
  <c r="F10" i="4"/>
  <c r="A13" i="4"/>
  <c r="D11" i="4"/>
  <c r="E11" i="4" l="1"/>
  <c r="G11" i="4" s="1"/>
  <c r="F11" i="4"/>
  <c r="B12" i="4"/>
  <c r="C12" i="4" s="1"/>
  <c r="D12" i="4" s="1"/>
  <c r="A14" i="4"/>
  <c r="E12" i="4" l="1"/>
  <c r="G12" i="4" s="1"/>
  <c r="F12" i="4"/>
  <c r="B13" i="4"/>
  <c r="C13" i="4" s="1"/>
  <c r="D13" i="4" s="1"/>
  <c r="A15" i="4"/>
  <c r="E13" i="4" l="1"/>
  <c r="G13" i="4" s="1"/>
  <c r="F13" i="4"/>
  <c r="B14" i="4"/>
  <c r="C14" i="4" s="1"/>
  <c r="D14" i="4" s="1"/>
  <c r="A16" i="4"/>
  <c r="B15" i="4" l="1"/>
  <c r="C15" i="4" s="1"/>
  <c r="D15" i="4" s="1"/>
  <c r="E14" i="4"/>
  <c r="G14" i="4" s="1"/>
  <c r="F14" i="4"/>
  <c r="A17" i="4"/>
  <c r="E15" i="4" l="1"/>
  <c r="G15" i="4" s="1"/>
  <c r="F15" i="4"/>
  <c r="B16" i="4"/>
  <c r="C16" i="4" s="1"/>
  <c r="D16" i="4" s="1"/>
  <c r="A18" i="4"/>
  <c r="E16" i="4" l="1"/>
  <c r="G16" i="4" s="1"/>
  <c r="F16" i="4"/>
  <c r="B17" i="4"/>
  <c r="C17" i="4" s="1"/>
  <c r="D17" i="4" s="1"/>
  <c r="A19" i="4"/>
  <c r="E17" i="4" l="1"/>
  <c r="G17" i="4" s="1"/>
  <c r="F17" i="4"/>
  <c r="B18" i="4"/>
  <c r="C18" i="4" s="1"/>
  <c r="D18" i="4" s="1"/>
  <c r="A20" i="4"/>
  <c r="B19" i="4" l="1"/>
  <c r="C19" i="4" s="1"/>
  <c r="D19" i="4" s="1"/>
  <c r="E18" i="4"/>
  <c r="G18" i="4" s="1"/>
  <c r="F18" i="4"/>
  <c r="A21" i="4"/>
  <c r="E19" i="4" l="1"/>
  <c r="G19" i="4" s="1"/>
  <c r="F19" i="4"/>
  <c r="B20" i="4"/>
  <c r="C20" i="4" s="1"/>
  <c r="D20" i="4" s="1"/>
  <c r="A22" i="4"/>
  <c r="E20" i="4" l="1"/>
  <c r="G20" i="4" s="1"/>
  <c r="F20" i="4"/>
  <c r="B21" i="4"/>
  <c r="C21" i="4" s="1"/>
  <c r="D21" i="4" s="1"/>
  <c r="A23" i="4"/>
  <c r="E21" i="4" l="1"/>
  <c r="G21" i="4" s="1"/>
  <c r="F21" i="4"/>
  <c r="B22" i="4"/>
  <c r="C22" i="4" s="1"/>
  <c r="D22" i="4" s="1"/>
  <c r="A24" i="4"/>
  <c r="E22" i="4" l="1"/>
  <c r="G22" i="4" s="1"/>
  <c r="F22" i="4"/>
  <c r="B23" i="4"/>
  <c r="C23" i="4" s="1"/>
  <c r="D23" i="4" s="1"/>
  <c r="A25" i="4"/>
  <c r="E23" i="4" l="1"/>
  <c r="G23" i="4" s="1"/>
  <c r="F23" i="4"/>
  <c r="B24" i="4"/>
  <c r="C24" i="4" s="1"/>
  <c r="D24" i="4" s="1"/>
  <c r="A26" i="4"/>
  <c r="E24" i="4" l="1"/>
  <c r="G24" i="4" s="1"/>
  <c r="F24" i="4"/>
  <c r="B25" i="4"/>
  <c r="C25" i="4" s="1"/>
  <c r="D25" i="4" s="1"/>
  <c r="A27" i="4"/>
  <c r="B26" i="4" l="1"/>
  <c r="C26" i="4" s="1"/>
  <c r="D26" i="4" s="1"/>
  <c r="E25" i="4"/>
  <c r="G25" i="4" s="1"/>
  <c r="F25" i="4"/>
  <c r="A28" i="4"/>
  <c r="E26" i="4" l="1"/>
  <c r="G26" i="4" s="1"/>
  <c r="F26" i="4"/>
  <c r="B27" i="4"/>
  <c r="C27" i="4" s="1"/>
  <c r="D27" i="4" s="1"/>
  <c r="A29" i="4"/>
  <c r="E27" i="4" l="1"/>
  <c r="G27" i="4" s="1"/>
  <c r="F27" i="4"/>
  <c r="B28" i="4"/>
  <c r="C28" i="4" s="1"/>
  <c r="D28" i="4" s="1"/>
  <c r="A30" i="4"/>
  <c r="E28" i="4" l="1"/>
  <c r="G28" i="4" s="1"/>
  <c r="F28" i="4"/>
  <c r="A31" i="4"/>
  <c r="B29" i="4"/>
  <c r="C29" i="4" s="1"/>
  <c r="D29" i="4" s="1"/>
  <c r="E29" i="4" l="1"/>
  <c r="G29" i="4" s="1"/>
  <c r="F29" i="4"/>
  <c r="B30" i="4"/>
  <c r="C30" i="4" s="1"/>
  <c r="D30" i="4" s="1"/>
  <c r="A32" i="4"/>
  <c r="E30" i="4" l="1"/>
  <c r="G30" i="4" s="1"/>
  <c r="F30" i="4"/>
  <c r="B31" i="4"/>
  <c r="C31" i="4" s="1"/>
  <c r="D31" i="4" s="1"/>
  <c r="A33" i="4"/>
  <c r="E31" i="4" l="1"/>
  <c r="G31" i="4" s="1"/>
  <c r="F31" i="4"/>
  <c r="B32" i="4"/>
  <c r="C32" i="4" s="1"/>
  <c r="D32" i="4" s="1"/>
  <c r="A34" i="4"/>
  <c r="E32" i="4" l="1"/>
  <c r="F32" i="4"/>
  <c r="B33" i="4"/>
  <c r="C33" i="4" s="1"/>
  <c r="D33" i="4" s="1"/>
  <c r="A35" i="4"/>
  <c r="G32" i="4"/>
  <c r="E33" i="4" l="1"/>
  <c r="G33" i="4" s="1"/>
  <c r="F33" i="4"/>
  <c r="B34" i="4"/>
  <c r="C34" i="4" s="1"/>
  <c r="D34" i="4" s="1"/>
  <c r="A36" i="4"/>
  <c r="B35" i="4" l="1"/>
  <c r="C35" i="4" s="1"/>
  <c r="D35" i="4" s="1"/>
  <c r="E34" i="4"/>
  <c r="G34" i="4" s="1"/>
  <c r="F34" i="4"/>
  <c r="A37" i="4"/>
  <c r="B36" i="4" l="1"/>
  <c r="C36" i="4" s="1"/>
  <c r="D36" i="4" s="1"/>
  <c r="E35" i="4"/>
  <c r="G35" i="4" s="1"/>
  <c r="F35" i="4"/>
  <c r="A38" i="4"/>
  <c r="E36" i="4" l="1"/>
  <c r="G36" i="4" s="1"/>
  <c r="F36" i="4"/>
  <c r="B37" i="4"/>
  <c r="C37" i="4" s="1"/>
  <c r="D37" i="4" s="1"/>
  <c r="A39" i="4"/>
  <c r="E37" i="4" l="1"/>
  <c r="G37" i="4" s="1"/>
  <c r="F37" i="4"/>
  <c r="B38" i="4"/>
  <c r="C38" i="4" s="1"/>
  <c r="D38" i="4" s="1"/>
  <c r="A40" i="4"/>
  <c r="B39" i="4" l="1"/>
  <c r="C39" i="4" s="1"/>
  <c r="D39" i="4" s="1"/>
  <c r="E38" i="4"/>
  <c r="G38" i="4" s="1"/>
  <c r="F38" i="4"/>
  <c r="A41" i="4"/>
  <c r="E39" i="4" l="1"/>
  <c r="G39" i="4" s="1"/>
  <c r="F39" i="4"/>
  <c r="B40" i="4"/>
  <c r="C40" i="4" s="1"/>
  <c r="D40" i="4" s="1"/>
  <c r="A42" i="4"/>
  <c r="E40" i="4" l="1"/>
  <c r="G40" i="4" s="1"/>
  <c r="F40" i="4"/>
  <c r="B41" i="4"/>
  <c r="C41" i="4" s="1"/>
  <c r="D41" i="4" s="1"/>
  <c r="A43" i="4"/>
  <c r="E41" i="4" l="1"/>
  <c r="G41" i="4" s="1"/>
  <c r="F41" i="4"/>
  <c r="B42" i="4"/>
  <c r="C42" i="4" s="1"/>
  <c r="D42" i="4" s="1"/>
  <c r="A44" i="4"/>
  <c r="E42" i="4" l="1"/>
  <c r="G42" i="4" s="1"/>
  <c r="F42" i="4"/>
  <c r="B43" i="4"/>
  <c r="C43" i="4" s="1"/>
  <c r="D43" i="4" s="1"/>
  <c r="A45" i="4"/>
  <c r="E43" i="4" l="1"/>
  <c r="G43" i="4" s="1"/>
  <c r="F43" i="4"/>
  <c r="B44" i="4"/>
  <c r="C44" i="4" s="1"/>
  <c r="D44" i="4" s="1"/>
  <c r="A46" i="4"/>
  <c r="E44" i="4" l="1"/>
  <c r="G44" i="4" s="1"/>
  <c r="F44" i="4"/>
  <c r="B45" i="4"/>
  <c r="C45" i="4" s="1"/>
  <c r="D45" i="4" s="1"/>
  <c r="A47" i="4"/>
  <c r="E45" i="4" l="1"/>
  <c r="G45" i="4" s="1"/>
  <c r="F45" i="4"/>
  <c r="B46" i="4"/>
  <c r="C46" i="4" s="1"/>
  <c r="D46" i="4" s="1"/>
  <c r="A48" i="4"/>
  <c r="E46" i="4" l="1"/>
  <c r="G46" i="4" s="1"/>
  <c r="F46" i="4"/>
  <c r="B47" i="4"/>
  <c r="C47" i="4" s="1"/>
  <c r="D47" i="4" s="1"/>
  <c r="A49" i="4"/>
  <c r="E47" i="4" l="1"/>
  <c r="G47" i="4" s="1"/>
  <c r="F47" i="4"/>
  <c r="B48" i="4"/>
  <c r="C48" i="4" s="1"/>
  <c r="D48" i="4" s="1"/>
  <c r="A50" i="4"/>
  <c r="B49" i="4" l="1"/>
  <c r="C49" i="4" s="1"/>
  <c r="D49" i="4" s="1"/>
  <c r="E48" i="4"/>
  <c r="G48" i="4" s="1"/>
  <c r="F48" i="4"/>
  <c r="A51" i="4"/>
  <c r="B50" i="4" l="1"/>
  <c r="C50" i="4" s="1"/>
  <c r="D50" i="4" s="1"/>
  <c r="E49" i="4"/>
  <c r="G49" i="4" s="1"/>
  <c r="F49" i="4"/>
  <c r="A52" i="4"/>
  <c r="B51" i="4" l="1"/>
  <c r="C51" i="4" s="1"/>
  <c r="D51" i="4" s="1"/>
  <c r="E50" i="4"/>
  <c r="G50" i="4" s="1"/>
  <c r="F50" i="4"/>
  <c r="A53" i="4"/>
  <c r="E51" i="4" l="1"/>
  <c r="G51" i="4" s="1"/>
  <c r="F51" i="4"/>
  <c r="B52" i="4"/>
  <c r="C52" i="4" s="1"/>
  <c r="D52" i="4" s="1"/>
  <c r="A54" i="4"/>
  <c r="E52" i="4" l="1"/>
  <c r="F52" i="4"/>
  <c r="B53" i="4"/>
  <c r="C53" i="4" s="1"/>
  <c r="D53" i="4" s="1"/>
  <c r="A55" i="4"/>
  <c r="G52" i="4"/>
  <c r="B54" i="4" l="1"/>
  <c r="C54" i="4" s="1"/>
  <c r="D54" i="4" s="1"/>
  <c r="E53" i="4"/>
  <c r="G53" i="4" s="1"/>
  <c r="F53" i="4"/>
  <c r="A56" i="4"/>
  <c r="E54" i="4" l="1"/>
  <c r="G54" i="4" s="1"/>
  <c r="F54" i="4"/>
  <c r="B55" i="4"/>
  <c r="C55" i="4" s="1"/>
  <c r="D55" i="4" s="1"/>
  <c r="A57" i="4"/>
  <c r="E55" i="4" l="1"/>
  <c r="G55" i="4" s="1"/>
  <c r="F55" i="4"/>
  <c r="B56" i="4"/>
  <c r="C56" i="4" s="1"/>
  <c r="D56" i="4" s="1"/>
  <c r="A58" i="4"/>
  <c r="E56" i="4" l="1"/>
  <c r="G56" i="4" s="1"/>
  <c r="F56" i="4"/>
  <c r="B57" i="4"/>
  <c r="C57" i="4" s="1"/>
  <c r="D57" i="4" s="1"/>
  <c r="A59" i="4"/>
  <c r="E57" i="4" l="1"/>
  <c r="G57" i="4" s="1"/>
  <c r="F57" i="4"/>
  <c r="B58" i="4"/>
  <c r="C58" i="4" s="1"/>
  <c r="D58" i="4" s="1"/>
  <c r="A60" i="4"/>
  <c r="E58" i="4" l="1"/>
  <c r="G58" i="4" s="1"/>
  <c r="F58" i="4"/>
  <c r="B59" i="4"/>
  <c r="C59" i="4" s="1"/>
  <c r="D59" i="4" s="1"/>
  <c r="A61" i="4"/>
  <c r="E59" i="4" l="1"/>
  <c r="G59" i="4" s="1"/>
  <c r="F59" i="4"/>
  <c r="A62" i="4"/>
  <c r="B60" i="4"/>
  <c r="B61" i="4" l="1"/>
  <c r="C61" i="4" s="1"/>
  <c r="D61" i="4" s="1"/>
  <c r="C60" i="4"/>
  <c r="D60" i="4" s="1"/>
  <c r="A63" i="4"/>
  <c r="E60" i="4" l="1"/>
  <c r="G60" i="4" s="1"/>
  <c r="F60" i="4"/>
  <c r="E61" i="4"/>
  <c r="G61" i="4" s="1"/>
  <c r="F61" i="4"/>
  <c r="A64" i="4"/>
  <c r="B62" i="4"/>
  <c r="C62" i="4" l="1"/>
  <c r="D62" i="4" s="1"/>
  <c r="A65" i="4"/>
  <c r="B63" i="4"/>
  <c r="E62" i="4" l="1"/>
  <c r="G62" i="4" s="1"/>
  <c r="F62" i="4"/>
  <c r="B64" i="4"/>
  <c r="C64" i="4" s="1"/>
  <c r="D64" i="4" s="1"/>
  <c r="C63" i="4"/>
  <c r="D63" i="4" s="1"/>
  <c r="A66" i="4"/>
  <c r="E64" i="4" l="1"/>
  <c r="G64" i="4" s="1"/>
  <c r="F64" i="4"/>
  <c r="E63" i="4"/>
  <c r="G63" i="4" s="1"/>
  <c r="F63" i="4"/>
  <c r="A67" i="4"/>
  <c r="B65" i="4"/>
  <c r="A68" i="4" l="1"/>
  <c r="C65" i="4"/>
  <c r="D65" i="4" s="1"/>
  <c r="B66" i="4"/>
  <c r="E65" i="4" l="1"/>
  <c r="G65" i="4" s="1"/>
  <c r="F65" i="4"/>
  <c r="B67" i="4"/>
  <c r="C67" i="4" s="1"/>
  <c r="D67" i="4" s="1"/>
  <c r="C66" i="4"/>
  <c r="D66" i="4" s="1"/>
  <c r="A69" i="4"/>
  <c r="E67" i="4" l="1"/>
  <c r="G67" i="4" s="1"/>
  <c r="F67" i="4"/>
  <c r="E66" i="4"/>
  <c r="G66" i="4" s="1"/>
  <c r="F66" i="4"/>
  <c r="B68" i="4"/>
  <c r="C68" i="4" s="1"/>
  <c r="D68" i="4" s="1"/>
  <c r="A70" i="4"/>
  <c r="F68" i="4" l="1"/>
  <c r="E68" i="4"/>
  <c r="G68" i="4" s="1"/>
  <c r="A71" i="4"/>
  <c r="B69" i="4"/>
  <c r="C69" i="4" s="1"/>
  <c r="D69" i="4" s="1"/>
  <c r="F69" i="4" l="1"/>
  <c r="E69" i="4"/>
  <c r="G69" i="4" s="1"/>
  <c r="B70" i="4"/>
  <c r="C70" i="4" s="1"/>
  <c r="D70" i="4" s="1"/>
  <c r="A72" i="4"/>
  <c r="F70" i="4" l="1"/>
  <c r="E70" i="4"/>
  <c r="G70" i="4" s="1"/>
  <c r="B71" i="4"/>
  <c r="C71" i="4" s="1"/>
  <c r="D71" i="4" s="1"/>
  <c r="A73" i="4"/>
  <c r="E71" i="4" l="1"/>
  <c r="G71" i="4" s="1"/>
  <c r="F71" i="4"/>
  <c r="B72" i="4"/>
  <c r="C72" i="4" s="1"/>
  <c r="D72" i="4" s="1"/>
  <c r="A74" i="4"/>
  <c r="F72" i="4" l="1"/>
  <c r="E72" i="4"/>
  <c r="G72" i="4" s="1"/>
  <c r="B73" i="4"/>
  <c r="C73" i="4" s="1"/>
  <c r="D73" i="4" s="1"/>
  <c r="A75" i="4"/>
  <c r="F73" i="4" l="1"/>
  <c r="E73" i="4"/>
  <c r="G73" i="4" s="1"/>
  <c r="B74" i="4"/>
  <c r="C74" i="4" s="1"/>
  <c r="D74" i="4" s="1"/>
  <c r="A76" i="4"/>
  <c r="B75" i="4" l="1"/>
  <c r="C75" i="4" s="1"/>
  <c r="D75" i="4" s="1"/>
  <c r="F75" i="4" s="1"/>
  <c r="F74" i="4"/>
  <c r="E74" i="4"/>
  <c r="G74" i="4" s="1"/>
  <c r="A77" i="4"/>
  <c r="E75" i="4" l="1"/>
  <c r="G75" i="4" s="1"/>
  <c r="B76" i="4"/>
  <c r="C76" i="4" s="1"/>
  <c r="D76" i="4" s="1"/>
  <c r="A78" i="4"/>
  <c r="E76" i="4" l="1"/>
  <c r="G76" i="4" s="1"/>
  <c r="F76" i="4"/>
  <c r="B77" i="4"/>
  <c r="C77" i="4" s="1"/>
  <c r="D77" i="4" s="1"/>
  <c r="A79" i="4"/>
  <c r="B78" i="4" l="1"/>
  <c r="C78" i="4" s="1"/>
  <c r="D78" i="4" s="1"/>
  <c r="F78" i="4" s="1"/>
  <c r="F77" i="4"/>
  <c r="E77" i="4"/>
  <c r="G77" i="4" s="1"/>
  <c r="A80" i="4"/>
  <c r="E78" i="4" l="1"/>
  <c r="G78" i="4" s="1"/>
  <c r="B79" i="4"/>
  <c r="C79" i="4" s="1"/>
  <c r="D79" i="4" s="1"/>
  <c r="A81" i="4"/>
  <c r="F79" i="4" l="1"/>
  <c r="E79" i="4"/>
  <c r="G79" i="4" s="1"/>
  <c r="B80" i="4"/>
  <c r="C80" i="4" s="1"/>
  <c r="D80" i="4" s="1"/>
  <c r="A82" i="4"/>
  <c r="F80" i="4" l="1"/>
  <c r="E80" i="4"/>
  <c r="G80" i="4" s="1"/>
  <c r="A83" i="4"/>
  <c r="B81" i="4"/>
  <c r="C81" i="4" s="1"/>
  <c r="D81" i="4" s="1"/>
  <c r="F81" i="4" l="1"/>
  <c r="E81" i="4"/>
  <c r="G81" i="4" s="1"/>
  <c r="B82" i="4"/>
  <c r="C82" i="4" s="1"/>
  <c r="D82" i="4" s="1"/>
  <c r="A84" i="4"/>
  <c r="F82" i="4" l="1"/>
  <c r="E82" i="4"/>
  <c r="G82" i="4" s="1"/>
  <c r="B83" i="4"/>
  <c r="C83" i="4" s="1"/>
  <c r="D83" i="4" s="1"/>
  <c r="A85" i="4"/>
  <c r="E83" i="4" l="1"/>
  <c r="G83" i="4" s="1"/>
  <c r="F83" i="4"/>
  <c r="B84" i="4"/>
  <c r="C84" i="4" s="1"/>
  <c r="D84" i="4" s="1"/>
  <c r="A86" i="4"/>
  <c r="F84" i="4" l="1"/>
  <c r="E84" i="4"/>
  <c r="G84" i="4" s="1"/>
  <c r="B85" i="4"/>
  <c r="C85" i="4" s="1"/>
  <c r="D85" i="4" s="1"/>
  <c r="A87" i="4"/>
  <c r="B86" i="4" l="1"/>
  <c r="C86" i="4" s="1"/>
  <c r="D86" i="4" s="1"/>
  <c r="F86" i="4" s="1"/>
  <c r="F85" i="4"/>
  <c r="E85" i="4"/>
  <c r="G85" i="4" s="1"/>
  <c r="A88" i="4"/>
  <c r="E86" i="4" l="1"/>
  <c r="G86" i="4" s="1"/>
  <c r="B87" i="4"/>
  <c r="C87" i="4" s="1"/>
  <c r="D87" i="4" s="1"/>
  <c r="A89" i="4"/>
  <c r="E87" i="4" l="1"/>
  <c r="G87" i="4" s="1"/>
  <c r="F87" i="4"/>
  <c r="B88" i="4"/>
  <c r="C88" i="4" s="1"/>
  <c r="D88" i="4" s="1"/>
  <c r="A90" i="4"/>
  <c r="E88" i="4" l="1"/>
  <c r="G88" i="4" s="1"/>
  <c r="F88" i="4"/>
  <c r="A91" i="4"/>
  <c r="B89" i="4"/>
  <c r="C89" i="4" s="1"/>
  <c r="D89" i="4" s="1"/>
  <c r="E89" i="4" l="1"/>
  <c r="G89" i="4" s="1"/>
  <c r="F89" i="4"/>
  <c r="B90" i="4"/>
  <c r="C90" i="4" s="1"/>
  <c r="D90" i="4" s="1"/>
  <c r="A92" i="4"/>
  <c r="E90" i="4" l="1"/>
  <c r="G90" i="4" s="1"/>
  <c r="F90" i="4"/>
  <c r="B91" i="4"/>
  <c r="C91" i="4" s="1"/>
  <c r="D91" i="4" s="1"/>
  <c r="A93" i="4"/>
  <c r="B92" i="4" l="1"/>
  <c r="C92" i="4" s="1"/>
  <c r="D92" i="4" s="1"/>
  <c r="F92" i="4" s="1"/>
  <c r="E91" i="4"/>
  <c r="G91" i="4" s="1"/>
  <c r="F91" i="4"/>
  <c r="A94" i="4"/>
  <c r="B93" i="4" s="1"/>
  <c r="C93" i="4" s="1"/>
  <c r="D93" i="4" s="1"/>
  <c r="E93" i="4" l="1"/>
  <c r="G93" i="4" s="1"/>
  <c r="F93" i="4"/>
  <c r="E92" i="4"/>
  <c r="G92" i="4" s="1"/>
  <c r="A95" i="4"/>
  <c r="B94" i="4" s="1"/>
  <c r="C94" i="4" s="1"/>
  <c r="D94" i="4" s="1"/>
  <c r="E94" i="4" l="1"/>
  <c r="G94" i="4" s="1"/>
  <c r="F94" i="4"/>
  <c r="D95" i="4"/>
  <c r="E95" i="4"/>
  <c r="G95" i="4" s="1"/>
  <c r="F95" i="4"/>
  <c r="A96" i="4"/>
  <c r="F96" i="4" s="1"/>
  <c r="C95" i="4"/>
  <c r="D96" i="4" l="1"/>
  <c r="B95" i="4"/>
  <c r="E96" i="4"/>
  <c r="G96" i="4" s="1"/>
  <c r="A97" i="4"/>
  <c r="F97" i="4" s="1"/>
  <c r="C96" i="4"/>
  <c r="D97" i="4" l="1"/>
  <c r="B96" i="4"/>
  <c r="E97" i="4"/>
  <c r="G97" i="4" s="1"/>
  <c r="A98" i="4"/>
  <c r="B97" i="4" s="1"/>
  <c r="C97" i="4"/>
  <c r="E98" i="4" l="1"/>
  <c r="G98" i="4" s="1"/>
  <c r="F98" i="4"/>
  <c r="D98" i="4"/>
  <c r="A99" i="4"/>
  <c r="C98" i="4"/>
  <c r="E99" i="4" l="1"/>
  <c r="G99" i="4" s="1"/>
  <c r="F99" i="4"/>
  <c r="D99" i="4"/>
  <c r="B98" i="4"/>
  <c r="A100" i="4"/>
  <c r="F100" i="4" s="1"/>
  <c r="C99" i="4"/>
  <c r="D100" i="4" l="1"/>
  <c r="B99" i="4"/>
  <c r="E100" i="4"/>
  <c r="G100" i="4" s="1"/>
  <c r="A101" i="4"/>
  <c r="B100" i="4" s="1"/>
  <c r="C100" i="4"/>
  <c r="D101" i="4" l="1"/>
  <c r="E101" i="4"/>
  <c r="G101" i="4" s="1"/>
  <c r="F101" i="4"/>
  <c r="A102" i="4"/>
  <c r="D102" i="4" s="1"/>
  <c r="C101" i="4"/>
  <c r="E102" i="4" l="1"/>
  <c r="G102" i="4" s="1"/>
  <c r="F102" i="4"/>
  <c r="B101" i="4"/>
  <c r="A103" i="4"/>
  <c r="B102" i="4" s="1"/>
  <c r="C102" i="4"/>
  <c r="E103" i="4" l="1"/>
  <c r="G103" i="4" s="1"/>
  <c r="F103" i="4"/>
  <c r="D103" i="4"/>
  <c r="A104" i="4"/>
  <c r="F104" i="4" s="1"/>
  <c r="C103" i="4"/>
  <c r="D104" i="4" l="1"/>
  <c r="B103" i="4"/>
  <c r="E104" i="4"/>
  <c r="G104" i="4" s="1"/>
  <c r="A105" i="4"/>
  <c r="F105" i="4" s="1"/>
  <c r="C104" i="4"/>
  <c r="E105" i="4" l="1"/>
  <c r="G105" i="4" s="1"/>
  <c r="D105" i="4"/>
  <c r="B104" i="4"/>
  <c r="A106" i="4"/>
  <c r="F106" i="4" s="1"/>
  <c r="C105" i="4"/>
  <c r="B105" i="4" l="1"/>
  <c r="E106" i="4"/>
  <c r="G106" i="4" s="1"/>
  <c r="D106" i="4"/>
  <c r="A107" i="4"/>
  <c r="C106" i="4"/>
  <c r="E107" i="4" l="1"/>
  <c r="G107" i="4" s="1"/>
  <c r="F107" i="4"/>
  <c r="D107" i="4"/>
  <c r="B106" i="4"/>
  <c r="A108" i="4"/>
  <c r="F108" i="4" s="1"/>
  <c r="C107" i="4"/>
  <c r="B107" i="4" l="1"/>
  <c r="D108" i="4"/>
  <c r="E108" i="4"/>
  <c r="G108" i="4" s="1"/>
  <c r="A109" i="4"/>
  <c r="C108" i="4"/>
  <c r="E109" i="4" l="1"/>
  <c r="G109" i="4" s="1"/>
  <c r="F109" i="4"/>
  <c r="B108" i="4"/>
  <c r="D109" i="4"/>
  <c r="A110" i="4"/>
  <c r="C109" i="4"/>
  <c r="E110" i="4" l="1"/>
  <c r="G110" i="4" s="1"/>
  <c r="F110" i="4"/>
  <c r="B109" i="4"/>
  <c r="D110" i="4"/>
  <c r="A111" i="4"/>
  <c r="C110" i="4"/>
  <c r="E111" i="4" l="1"/>
  <c r="G111" i="4" s="1"/>
  <c r="F111" i="4"/>
  <c r="D111" i="4"/>
  <c r="B110" i="4"/>
  <c r="A112" i="4"/>
  <c r="F112" i="4" s="1"/>
  <c r="C111" i="4"/>
  <c r="E112" i="4" l="1"/>
  <c r="G112" i="4" s="1"/>
  <c r="D112" i="4"/>
  <c r="B111" i="4"/>
  <c r="A113" i="4"/>
  <c r="C112" i="4"/>
  <c r="E113" i="4" l="1"/>
  <c r="G113" i="4" s="1"/>
  <c r="F113" i="4"/>
  <c r="B112" i="4"/>
  <c r="D113" i="4"/>
  <c r="A114" i="4"/>
  <c r="F114" i="4" s="1"/>
  <c r="C113" i="4"/>
  <c r="E114" i="4" l="1"/>
  <c r="G114" i="4" s="1"/>
  <c r="D114" i="4"/>
  <c r="B113" i="4"/>
  <c r="A115" i="4"/>
  <c r="F115" i="4" s="1"/>
  <c r="C114" i="4"/>
  <c r="B114" i="4" l="1"/>
  <c r="E115" i="4"/>
  <c r="G115" i="4" s="1"/>
  <c r="D115" i="4"/>
  <c r="A116" i="4"/>
  <c r="C115" i="4"/>
  <c r="E116" i="4" l="1"/>
  <c r="G116" i="4" s="1"/>
  <c r="F116" i="4"/>
  <c r="D116" i="4"/>
  <c r="B115" i="4"/>
  <c r="A117" i="4"/>
  <c r="F117" i="4" s="1"/>
  <c r="C116" i="4"/>
  <c r="E117" i="4" l="1"/>
  <c r="G117" i="4" s="1"/>
  <c r="D117" i="4"/>
  <c r="B116" i="4"/>
  <c r="A118" i="4"/>
  <c r="C117" i="4"/>
  <c r="E118" i="4" l="1"/>
  <c r="G118" i="4" s="1"/>
  <c r="F118" i="4"/>
  <c r="B117" i="4"/>
  <c r="A119" i="4"/>
  <c r="F119" i="4" s="1"/>
  <c r="C118" i="4"/>
  <c r="B118" i="4" l="1"/>
  <c r="D118" i="4" s="1"/>
  <c r="E119" i="4"/>
  <c r="G119" i="4" s="1"/>
  <c r="A120" i="4"/>
  <c r="F120" i="4" s="1"/>
  <c r="C119" i="4"/>
  <c r="D120" i="4" l="1"/>
  <c r="B119" i="4"/>
  <c r="D119" i="4" s="1"/>
  <c r="E120" i="4"/>
  <c r="G120" i="4" s="1"/>
  <c r="A121" i="4"/>
  <c r="F121" i="4" s="1"/>
  <c r="C120" i="4"/>
  <c r="C121" i="4" l="1"/>
  <c r="E121" i="4"/>
  <c r="G121" i="4" s="1"/>
  <c r="D121" i="4"/>
  <c r="B120" i="4"/>
  <c r="B121" i="4" s="1"/>
</calcChain>
</file>

<file path=xl/sharedStrings.xml><?xml version="1.0" encoding="utf-8"?>
<sst xmlns="http://schemas.openxmlformats.org/spreadsheetml/2006/main" count="249" uniqueCount="189">
  <si>
    <t>Nominal Diameter</t>
  </si>
  <si>
    <t>Approximate Area</t>
  </si>
  <si>
    <t>Approximate Weight</t>
  </si>
  <si>
    <t>Ultimate Tensile Strength</t>
  </si>
  <si>
    <t>85% Strength</t>
  </si>
  <si>
    <t>Ultimate Stress</t>
  </si>
  <si>
    <t>in</t>
  </si>
  <si>
    <t>mm</t>
  </si>
  <si>
    <r>
      <t>in</t>
    </r>
    <r>
      <rPr>
        <vertAlign val="superscript"/>
        <sz val="11"/>
        <color indexed="8"/>
        <rFont val="Garamond"/>
        <family val="1"/>
      </rPr>
      <t>2</t>
    </r>
  </si>
  <si>
    <r>
      <t>mm</t>
    </r>
    <r>
      <rPr>
        <vertAlign val="superscript"/>
        <sz val="11"/>
        <color indexed="8"/>
        <rFont val="Garamond"/>
        <family val="1"/>
      </rPr>
      <t>2</t>
    </r>
  </si>
  <si>
    <t>lb/ft</t>
  </si>
  <si>
    <t>kg/m</t>
  </si>
  <si>
    <t>N/m</t>
  </si>
  <si>
    <t>kip</t>
  </si>
  <si>
    <t>kN</t>
  </si>
  <si>
    <t>ksi</t>
  </si>
  <si>
    <r>
      <t>N/mm</t>
    </r>
    <r>
      <rPr>
        <vertAlign val="superscript"/>
        <sz val="11"/>
        <color indexed="8"/>
        <rFont val="Garamond"/>
        <family val="1"/>
      </rPr>
      <t>2</t>
    </r>
  </si>
  <si>
    <t>ID</t>
  </si>
  <si>
    <t>b1 (m)</t>
  </si>
  <si>
    <t>b2 (m)</t>
  </si>
  <si>
    <t>H_anchor (m)</t>
  </si>
  <si>
    <t>backwall thickness (m)</t>
  </si>
  <si>
    <t>A01 (m) length</t>
  </si>
  <si>
    <t>A02 (m) length</t>
  </si>
  <si>
    <t>A03 (m) length</t>
  </si>
  <si>
    <t>Cable to top Anchor (m)</t>
  </si>
  <si>
    <t>Cable to Front Anchor (m)</t>
  </si>
  <si>
    <t>A1</t>
  </si>
  <si>
    <t>A2</t>
  </si>
  <si>
    <t>A3</t>
  </si>
  <si>
    <t>A4</t>
  </si>
  <si>
    <t>A5</t>
  </si>
  <si>
    <t>A6</t>
  </si>
  <si>
    <t>A7</t>
  </si>
  <si>
    <t>A_CUSTOM,L</t>
  </si>
  <si>
    <t>NA</t>
  </si>
  <si>
    <t>A_CUSTOM,H</t>
  </si>
  <si>
    <t>Name</t>
  </si>
  <si>
    <t>Value</t>
  </si>
  <si>
    <t>Unit</t>
  </si>
  <si>
    <t>m</t>
  </si>
  <si>
    <t>Cable Size</t>
  </si>
  <si>
    <t>inches</t>
  </si>
  <si>
    <t>#</t>
  </si>
  <si>
    <t># of walkway cables</t>
  </si>
  <si>
    <t># of handrail cables</t>
  </si>
  <si>
    <t>Notes</t>
  </si>
  <si>
    <t>Low Side?</t>
  </si>
  <si>
    <t>Back Wall to CL (m)</t>
  </si>
  <si>
    <t>G2S Total</t>
  </si>
  <si>
    <t>CUSTOM,L</t>
  </si>
  <si>
    <t>CUSTOM,H</t>
  </si>
  <si>
    <t>1G-40A</t>
  </si>
  <si>
    <t>1G-40B</t>
  </si>
  <si>
    <t>1G-60A</t>
  </si>
  <si>
    <t>1G-60B</t>
  </si>
  <si>
    <t>1G-80A</t>
  </si>
  <si>
    <t>1G-80B</t>
  </si>
  <si>
    <t>1G-100A</t>
  </si>
  <si>
    <t>1G-100B</t>
  </si>
  <si>
    <t>1G-120A</t>
  </si>
  <si>
    <t>1G-120B</t>
  </si>
  <si>
    <t>2G-40A</t>
  </si>
  <si>
    <t>2G-40B</t>
  </si>
  <si>
    <t>2G-40C</t>
  </si>
  <si>
    <t>2G-60A</t>
  </si>
  <si>
    <t>2G-60B</t>
  </si>
  <si>
    <t>2G-60C</t>
  </si>
  <si>
    <t>2G-80A</t>
  </si>
  <si>
    <t>2G-80B</t>
  </si>
  <si>
    <t>2G-80C</t>
  </si>
  <si>
    <t>2G-100A</t>
  </si>
  <si>
    <t>2G-100B</t>
  </si>
  <si>
    <t>2G-120A</t>
  </si>
  <si>
    <t>2G-120B</t>
  </si>
  <si>
    <t>3G-40A</t>
  </si>
  <si>
    <t>3G-40B</t>
  </si>
  <si>
    <t>3G-60A</t>
  </si>
  <si>
    <t>3G-60B</t>
  </si>
  <si>
    <t>3G-80A</t>
  </si>
  <si>
    <t>3G-80B</t>
  </si>
  <si>
    <t>3G-100A</t>
  </si>
  <si>
    <t>3G-100B</t>
  </si>
  <si>
    <t>3G-120A</t>
  </si>
  <si>
    <t>3G-120B</t>
  </si>
  <si>
    <t>Cable Area</t>
  </si>
  <si>
    <t>mm2</t>
  </si>
  <si>
    <t>Walkway Detail</t>
  </si>
  <si>
    <t>Crossbeam Detail</t>
  </si>
  <si>
    <t>W1</t>
  </si>
  <si>
    <t>W1c</t>
  </si>
  <si>
    <t>W2</t>
  </si>
  <si>
    <t>W2c</t>
  </si>
  <si>
    <t>W3</t>
  </si>
  <si>
    <t>W3c</t>
  </si>
  <si>
    <t>W3E</t>
  </si>
  <si>
    <t>W4</t>
  </si>
  <si>
    <t>W5</t>
  </si>
  <si>
    <t>W6</t>
  </si>
  <si>
    <t>W6c</t>
  </si>
  <si>
    <t>W7</t>
  </si>
  <si>
    <t>W_CUSTOM</t>
  </si>
  <si>
    <t>Crossbeam Type</t>
  </si>
  <si>
    <t>C4x5.4</t>
  </si>
  <si>
    <t>C1</t>
  </si>
  <si>
    <t>HSS60x60x3</t>
  </si>
  <si>
    <t>C1a</t>
  </si>
  <si>
    <t>C1E</t>
  </si>
  <si>
    <t>C2</t>
  </si>
  <si>
    <t>C2a</t>
  </si>
  <si>
    <t>C3</t>
  </si>
  <si>
    <t>2L44x44</t>
  </si>
  <si>
    <t>C4</t>
  </si>
  <si>
    <t>2L75x75</t>
  </si>
  <si>
    <t>C5</t>
  </si>
  <si>
    <t>C_Custom</t>
  </si>
  <si>
    <t>Weight (kN/m)</t>
  </si>
  <si>
    <t>kN/m</t>
  </si>
  <si>
    <t>crossbeam weight</t>
  </si>
  <si>
    <t>fencing weight</t>
  </si>
  <si>
    <t>decking weight</t>
  </si>
  <si>
    <t>cable weight</t>
  </si>
  <si>
    <t>Deck Weight (kN/m)</t>
  </si>
  <si>
    <t>Fence Weight (kN/m)</t>
  </si>
  <si>
    <t>choose from list</t>
  </si>
  <si>
    <t>#2-#6</t>
  </si>
  <si>
    <t>#2</t>
  </si>
  <si>
    <t>N/A</t>
  </si>
  <si>
    <t>LINEAR</t>
  </si>
  <si>
    <t>X</t>
  </si>
  <si>
    <t>Y</t>
  </si>
  <si>
    <t>X'</t>
  </si>
  <si>
    <t>Y'</t>
  </si>
  <si>
    <t>Desired Design Sag %</t>
  </si>
  <si>
    <t>%</t>
  </si>
  <si>
    <t>start with 4.55% unless otherwise needed</t>
  </si>
  <si>
    <t>Ground to Saddle, Left</t>
  </si>
  <si>
    <t>Ground to Saddle, Right</t>
  </si>
  <si>
    <t>G2S_L</t>
  </si>
  <si>
    <t>G2S_R</t>
  </si>
  <si>
    <t>left</t>
  </si>
  <si>
    <t>right</t>
  </si>
  <si>
    <t>Backwall to CL, Right</t>
  </si>
  <si>
    <t>Backwall to CL, Left</t>
  </si>
  <si>
    <t>CL_L</t>
  </si>
  <si>
    <t>CL_R</t>
  </si>
  <si>
    <t>x1</t>
  </si>
  <si>
    <t>x4</t>
  </si>
  <si>
    <t>x2</t>
  </si>
  <si>
    <t>construction sag</t>
  </si>
  <si>
    <t>hoisting sag</t>
  </si>
  <si>
    <t>live sag</t>
  </si>
  <si>
    <t>cable tension (ultimate)</t>
  </si>
  <si>
    <t>backwall height</t>
  </si>
  <si>
    <t>guess LHS tiers</t>
  </si>
  <si>
    <t>guess RHS tiers</t>
  </si>
  <si>
    <t>0.5 - 3.5 where 0.5 is a half tier and 3.5 is a 1.5 m foundation with 3 tiers</t>
  </si>
  <si>
    <t>Ywalk</t>
  </si>
  <si>
    <t>approx. soil slope LHS</t>
  </si>
  <si>
    <t>approx. soil slope RHS</t>
  </si>
  <si>
    <t>degrees</t>
  </si>
  <si>
    <t>approximate the soil profile slope behind where the anchor would be</t>
  </si>
  <si>
    <t>Country</t>
  </si>
  <si>
    <t>choose country operating in</t>
  </si>
  <si>
    <t>Bolivia</t>
  </si>
  <si>
    <t>x_fnd_LHS</t>
  </si>
  <si>
    <t>x_fnd_RHS</t>
  </si>
  <si>
    <t>front of foundation left hand side</t>
  </si>
  <si>
    <t>front of foundation right hand side</t>
  </si>
  <si>
    <t>y_fnd_LHS</t>
  </si>
  <si>
    <t>y_fnd_RHS</t>
  </si>
  <si>
    <t>bottom of foundation left hand side</t>
  </si>
  <si>
    <t>bottom of foundation right hand side</t>
  </si>
  <si>
    <t>HWL_elevation</t>
  </si>
  <si>
    <t>high water line elevation</t>
  </si>
  <si>
    <t>Surcharge Load</t>
  </si>
  <si>
    <t>should be zero unless otherwise specified</t>
  </si>
  <si>
    <t>h_back_L</t>
  </si>
  <si>
    <t>h_back_R</t>
  </si>
  <si>
    <t>Tier Label</t>
  </si>
  <si>
    <t>front_extra_left</t>
  </si>
  <si>
    <t>front_extra_right</t>
  </si>
  <si>
    <t>front_extra_value</t>
  </si>
  <si>
    <t>Span</t>
  </si>
  <si>
    <t>AltSpan</t>
  </si>
  <si>
    <t>Increment</t>
  </si>
  <si>
    <t>Right</t>
  </si>
  <si>
    <t>span should be</t>
  </si>
  <si>
    <t>adjust until span is what you 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</si>
</sst>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??/16"/>
    <numFmt numFmtId="165" formatCode="0.000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Garamond"/>
      <family val="1"/>
    </font>
    <font>
      <vertAlign val="superscript"/>
      <sz val="11"/>
      <color indexed="8"/>
      <name val="Garamond"/>
      <family val="1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2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2" fontId="2" fillId="0" borderId="12" xfId="0" applyNumberFormat="1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5" xfId="0" applyFon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3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1" fillId="0" borderId="0" xfId="0" applyFont="1" applyFill="1" applyBorder="1"/>
    <xf numFmtId="0" fontId="1" fillId="0" borderId="25" xfId="0" applyFont="1" applyFill="1" applyBorder="1"/>
    <xf numFmtId="0" fontId="1" fillId="0" borderId="20" xfId="0" applyFont="1" applyBorder="1"/>
    <xf numFmtId="0" fontId="1" fillId="0" borderId="19" xfId="0" applyFont="1" applyBorder="1"/>
    <xf numFmtId="0" fontId="4" fillId="0" borderId="1" xfId="1" applyBorder="1" applyAlignment="1"/>
    <xf numFmtId="0" fontId="0" fillId="0" borderId="0" xfId="0" applyFill="1" applyBorder="1"/>
    <xf numFmtId="16" fontId="0" fillId="0" borderId="0" xfId="0" applyNumberFormat="1"/>
    <xf numFmtId="0" fontId="0" fillId="5" borderId="1" xfId="0" applyFill="1" applyBorder="1"/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2" xfId="0" applyFont="1" applyFill="1" applyBorder="1"/>
    <xf numFmtId="0" fontId="0" fillId="0" borderId="0" xfId="0" applyBorder="1"/>
    <xf numFmtId="0" fontId="1" fillId="0" borderId="0" xfId="0" applyFont="1" applyBorder="1"/>
    <xf numFmtId="0" fontId="0" fillId="4" borderId="15" xfId="0" applyFill="1" applyBorder="1"/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6" borderId="0" xfId="0" applyFill="1"/>
    <xf numFmtId="0" fontId="0" fillId="6" borderId="15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ntonkreiger/Desktop/Bridge%20Courses/ALANS%20CALCS_Puente%20Peatonal%20Suspendido%20Kun&#771;uri%20Pam_Design(+SOQ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UANTITIES"/>
      <sheetName val="LOADS"/>
      <sheetName val="CABLE"/>
      <sheetName val="CABLE PROPERTIES"/>
      <sheetName val="LEFT TOWER"/>
      <sheetName val="LEFT FOUNDATION"/>
      <sheetName val="LEFT ANCHOR"/>
      <sheetName val="RIGHT TOWER"/>
      <sheetName val="RIGHT FOUNDATION"/>
      <sheetName val="RIGHT ANCHOR"/>
      <sheetName val="SUPERSTRUCTURE"/>
      <sheetName val="CONSTRUCTION"/>
    </sheetNames>
    <sheetDataSet>
      <sheetData sheetId="0">
        <row r="12">
          <cell r="N12">
            <v>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FZ7Ovqd5nGnnWHFDSbg7o31YVP23NNU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EF70-0D7E-E741-9D99-D7654B62DDC6}">
  <dimension ref="A1:N20"/>
  <sheetViews>
    <sheetView tabSelected="1" topLeftCell="A2" workbookViewId="0">
      <selection activeCell="C24" sqref="C24"/>
    </sheetView>
  </sheetViews>
  <sheetFormatPr baseColWidth="10" defaultRowHeight="16" x14ac:dyDescent="0.2"/>
  <cols>
    <col min="1" max="1" width="20.83203125" bestFit="1" customWidth="1"/>
  </cols>
  <sheetData>
    <row r="1" spans="1:14" x14ac:dyDescent="0.2">
      <c r="A1" s="45" t="s">
        <v>37</v>
      </c>
      <c r="B1" s="58" t="s">
        <v>38</v>
      </c>
      <c r="C1" s="45" t="s">
        <v>39</v>
      </c>
      <c r="D1" s="47" t="s">
        <v>46</v>
      </c>
    </row>
    <row r="2" spans="1:14" x14ac:dyDescent="0.2">
      <c r="A2" t="s">
        <v>41</v>
      </c>
      <c r="B2" s="59">
        <v>1.25</v>
      </c>
      <c r="C2" t="s">
        <v>42</v>
      </c>
      <c r="D2" t="s">
        <v>124</v>
      </c>
    </row>
    <row r="3" spans="1:14" x14ac:dyDescent="0.2">
      <c r="A3" t="s">
        <v>44</v>
      </c>
      <c r="B3" s="59">
        <v>2</v>
      </c>
      <c r="C3" t="s">
        <v>43</v>
      </c>
      <c r="D3" s="52" t="s">
        <v>125</v>
      </c>
    </row>
    <row r="4" spans="1:14" x14ac:dyDescent="0.2">
      <c r="A4" t="s">
        <v>45</v>
      </c>
      <c r="B4" s="59">
        <v>2</v>
      </c>
      <c r="C4" t="s">
        <v>43</v>
      </c>
      <c r="D4" t="s">
        <v>126</v>
      </c>
    </row>
    <row r="5" spans="1:14" x14ac:dyDescent="0.2">
      <c r="A5" t="s">
        <v>47</v>
      </c>
      <c r="B5" s="59" t="s">
        <v>186</v>
      </c>
      <c r="C5" t="s">
        <v>127</v>
      </c>
      <c r="D5" t="s">
        <v>124</v>
      </c>
    </row>
    <row r="6" spans="1:14" x14ac:dyDescent="0.2">
      <c r="A6" t="s">
        <v>87</v>
      </c>
      <c r="B6" s="59" t="s">
        <v>93</v>
      </c>
      <c r="C6" t="s">
        <v>127</v>
      </c>
      <c r="D6" t="s">
        <v>124</v>
      </c>
    </row>
    <row r="7" spans="1:14" x14ac:dyDescent="0.2">
      <c r="A7" t="s">
        <v>88</v>
      </c>
      <c r="B7" s="59" t="s">
        <v>104</v>
      </c>
      <c r="C7" t="s">
        <v>127</v>
      </c>
      <c r="D7" t="s">
        <v>124</v>
      </c>
    </row>
    <row r="8" spans="1:14" x14ac:dyDescent="0.2">
      <c r="A8" t="s">
        <v>133</v>
      </c>
      <c r="B8" s="59">
        <v>4.55</v>
      </c>
      <c r="C8" t="s">
        <v>134</v>
      </c>
      <c r="D8" t="s">
        <v>135</v>
      </c>
    </row>
    <row r="9" spans="1:14" x14ac:dyDescent="0.2">
      <c r="A9" s="63"/>
      <c r="B9" s="64"/>
      <c r="C9" s="63"/>
      <c r="D9" s="63"/>
      <c r="E9" s="63"/>
    </row>
    <row r="10" spans="1:14" x14ac:dyDescent="0.2">
      <c r="A10" t="s">
        <v>154</v>
      </c>
      <c r="B10" s="59">
        <v>3</v>
      </c>
      <c r="C10" t="s">
        <v>43</v>
      </c>
      <c r="D10" t="s">
        <v>156</v>
      </c>
      <c r="L10" s="71" t="s">
        <v>188</v>
      </c>
      <c r="M10" s="71"/>
      <c r="N10" s="71"/>
    </row>
    <row r="11" spans="1:14" x14ac:dyDescent="0.2">
      <c r="A11" t="s">
        <v>155</v>
      </c>
      <c r="B11" s="59">
        <v>3</v>
      </c>
      <c r="C11" t="s">
        <v>43</v>
      </c>
      <c r="D11" t="s">
        <v>156</v>
      </c>
      <c r="L11" s="71" t="s">
        <v>187</v>
      </c>
      <c r="M11" s="71"/>
      <c r="N11">
        <f>ABS(B16-B15) + IF(B11&lt;2, 2.3-0.9, IF(B11&gt;2, 3.6-1.4, 2.95-1.15))+IF(B10&lt;2, 2.3-0.9, IF(B10&gt;2, 3.6-1.4, 2.95-1.15))</f>
        <v>86</v>
      </c>
    </row>
    <row r="12" spans="1:14" x14ac:dyDescent="0.2">
      <c r="A12" t="s">
        <v>158</v>
      </c>
      <c r="B12" s="59">
        <v>10.220000000000001</v>
      </c>
      <c r="C12" t="s">
        <v>160</v>
      </c>
      <c r="D12" t="s">
        <v>161</v>
      </c>
    </row>
    <row r="13" spans="1:14" x14ac:dyDescent="0.2">
      <c r="A13" t="s">
        <v>159</v>
      </c>
      <c r="B13" s="59">
        <v>1.61</v>
      </c>
      <c r="C13" t="s">
        <v>160</v>
      </c>
      <c r="D13" t="s">
        <v>161</v>
      </c>
    </row>
    <row r="14" spans="1:14" x14ac:dyDescent="0.2">
      <c r="A14" t="s">
        <v>162</v>
      </c>
      <c r="B14" s="59" t="s">
        <v>164</v>
      </c>
      <c r="C14" t="s">
        <v>127</v>
      </c>
      <c r="D14" t="s">
        <v>163</v>
      </c>
    </row>
    <row r="15" spans="1:14" x14ac:dyDescent="0.2">
      <c r="A15" t="s">
        <v>165</v>
      </c>
      <c r="B15" s="59">
        <v>20</v>
      </c>
      <c r="C15" t="s">
        <v>40</v>
      </c>
      <c r="D15" t="s">
        <v>167</v>
      </c>
    </row>
    <row r="16" spans="1:14" x14ac:dyDescent="0.2">
      <c r="A16" t="s">
        <v>166</v>
      </c>
      <c r="B16" s="59">
        <v>101.6</v>
      </c>
      <c r="C16" t="s">
        <v>40</v>
      </c>
      <c r="D16" t="s">
        <v>168</v>
      </c>
    </row>
    <row r="17" spans="1:4" x14ac:dyDescent="0.2">
      <c r="A17" t="s">
        <v>169</v>
      </c>
      <c r="B17" s="59">
        <v>102.1</v>
      </c>
      <c r="C17" t="s">
        <v>40</v>
      </c>
      <c r="D17" t="s">
        <v>171</v>
      </c>
    </row>
    <row r="18" spans="1:4" x14ac:dyDescent="0.2">
      <c r="A18" t="s">
        <v>170</v>
      </c>
      <c r="B18" s="59">
        <v>101.04</v>
      </c>
      <c r="C18" t="s">
        <v>40</v>
      </c>
      <c r="D18" t="s">
        <v>172</v>
      </c>
    </row>
    <row r="19" spans="1:4" x14ac:dyDescent="0.2">
      <c r="A19" t="s">
        <v>173</v>
      </c>
      <c r="B19" s="59">
        <v>100</v>
      </c>
      <c r="C19" t="s">
        <v>40</v>
      </c>
      <c r="D19" t="s">
        <v>174</v>
      </c>
    </row>
    <row r="20" spans="1:4" x14ac:dyDescent="0.2">
      <c r="A20" t="s">
        <v>175</v>
      </c>
      <c r="B20" s="59">
        <v>0</v>
      </c>
      <c r="C20" t="s">
        <v>14</v>
      </c>
      <c r="D20" t="s">
        <v>176</v>
      </c>
    </row>
  </sheetData>
  <mergeCells count="2">
    <mergeCell ref="L11:M11"/>
    <mergeCell ref="L10:N10"/>
  </mergeCells>
  <dataValidations count="3">
    <dataValidation type="list" allowBlank="1" showInputMessage="1" showErrorMessage="1" sqref="B5" xr:uid="{9739D725-A063-6445-81A2-E802B5836E11}">
      <formula1>"Left, Right"</formula1>
    </dataValidation>
    <dataValidation type="list" allowBlank="1" showInputMessage="1" showErrorMessage="1" sqref="B10:B11" xr:uid="{920B7705-4990-AE43-BC15-94CEC9A93348}">
      <formula1>"0.5, 1, 2, 3, 3.5"</formula1>
    </dataValidation>
    <dataValidation type="list" allowBlank="1" showInputMessage="1" showErrorMessage="1" sqref="B14" xr:uid="{A192F39E-D14C-674F-A06F-6C72DDD8BBF5}">
      <formula1>"Bolivia, Eswatini"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07F879-700D-6043-83AA-3772FA6C116E}">
          <x14:formula1>
            <xm:f>Tables!$A$3:$A$23</xm:f>
          </x14:formula1>
          <xm:sqref>B2</xm:sqref>
        </x14:dataValidation>
        <x14:dataValidation type="list" allowBlank="1" showInputMessage="1" showErrorMessage="1" xr:uid="{C54C973A-7440-AC43-A7D7-5D2E1D413B6D}">
          <x14:formula1>
            <xm:f>Tables!$E$49:$E$57</xm:f>
          </x14:formula1>
          <xm:sqref>B7</xm:sqref>
        </x14:dataValidation>
        <x14:dataValidation type="list" allowBlank="1" showInputMessage="1" showErrorMessage="1" xr:uid="{A46BB99C-9037-164A-98ED-C777CBFAA5BF}">
          <x14:formula1>
            <xm:f>Tables!$E$35:$E$47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B5FE-D51F-254A-816F-0A63EB1F8F96}">
  <dimension ref="A1:D10"/>
  <sheetViews>
    <sheetView workbookViewId="0">
      <selection activeCell="D10" sqref="D10"/>
    </sheetView>
  </sheetViews>
  <sheetFormatPr baseColWidth="10" defaultRowHeight="16" x14ac:dyDescent="0.2"/>
  <cols>
    <col min="1" max="1" width="20.83203125" bestFit="1" customWidth="1"/>
  </cols>
  <sheetData>
    <row r="1" spans="1:4" x14ac:dyDescent="0.2">
      <c r="A1" s="45" t="s">
        <v>37</v>
      </c>
      <c r="B1" s="45" t="s">
        <v>38</v>
      </c>
      <c r="C1" s="45" t="s">
        <v>39</v>
      </c>
      <c r="D1" s="47" t="s">
        <v>46</v>
      </c>
    </row>
    <row r="2" spans="1:4" x14ac:dyDescent="0.2">
      <c r="A2" t="s">
        <v>136</v>
      </c>
      <c r="B2" t="s">
        <v>138</v>
      </c>
      <c r="C2" t="s">
        <v>40</v>
      </c>
      <c r="D2" t="s">
        <v>140</v>
      </c>
    </row>
    <row r="3" spans="1:4" x14ac:dyDescent="0.2">
      <c r="A3" t="s">
        <v>137</v>
      </c>
      <c r="B3" t="s">
        <v>139</v>
      </c>
      <c r="C3" t="s">
        <v>40</v>
      </c>
      <c r="D3" t="s">
        <v>141</v>
      </c>
    </row>
    <row r="4" spans="1:4" x14ac:dyDescent="0.2">
      <c r="A4" t="s">
        <v>143</v>
      </c>
      <c r="B4" t="s">
        <v>144</v>
      </c>
      <c r="C4" t="s">
        <v>40</v>
      </c>
      <c r="D4" t="s">
        <v>140</v>
      </c>
    </row>
    <row r="5" spans="1:4" x14ac:dyDescent="0.2">
      <c r="A5" t="s">
        <v>142</v>
      </c>
      <c r="B5" t="s">
        <v>145</v>
      </c>
      <c r="C5" t="s">
        <v>40</v>
      </c>
      <c r="D5" t="s">
        <v>141</v>
      </c>
    </row>
    <row r="6" spans="1:4" x14ac:dyDescent="0.2">
      <c r="A6" t="s">
        <v>149</v>
      </c>
      <c r="B6" t="s">
        <v>146</v>
      </c>
      <c r="C6" t="s">
        <v>40</v>
      </c>
    </row>
    <row r="7" spans="1:4" x14ac:dyDescent="0.2">
      <c r="A7" t="s">
        <v>150</v>
      </c>
      <c r="B7" t="s">
        <v>148</v>
      </c>
      <c r="C7" t="s">
        <v>40</v>
      </c>
    </row>
    <row r="8" spans="1:4" x14ac:dyDescent="0.2">
      <c r="A8" t="s">
        <v>151</v>
      </c>
      <c r="B8" t="s">
        <v>147</v>
      </c>
      <c r="C8" t="s">
        <v>40</v>
      </c>
    </row>
    <row r="9" spans="1:4" x14ac:dyDescent="0.2">
      <c r="A9" t="s">
        <v>153</v>
      </c>
      <c r="B9" t="s">
        <v>177</v>
      </c>
      <c r="C9" t="s">
        <v>40</v>
      </c>
    </row>
    <row r="10" spans="1:4" x14ac:dyDescent="0.2">
      <c r="A10" t="s">
        <v>153</v>
      </c>
      <c r="B10" t="s">
        <v>178</v>
      </c>
      <c r="C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7F30-8DF9-E54E-AAEF-19A8C0E6C899}">
  <dimension ref="A1:C9"/>
  <sheetViews>
    <sheetView workbookViewId="0">
      <selection activeCell="H5" sqref="H5"/>
    </sheetView>
  </sheetViews>
  <sheetFormatPr baseColWidth="10" defaultRowHeight="16" x14ac:dyDescent="0.2"/>
  <sheetData>
    <row r="1" spans="1:3" x14ac:dyDescent="0.2">
      <c r="A1" t="s">
        <v>38</v>
      </c>
      <c r="B1" t="s">
        <v>39</v>
      </c>
      <c r="C1" t="s">
        <v>46</v>
      </c>
    </row>
    <row r="2" spans="1:3" x14ac:dyDescent="0.2">
      <c r="A2">
        <f>VLOOKUP(Constants!B2,Tables!A2:M23,4,FALSE)</f>
        <v>488.90224799999999</v>
      </c>
      <c r="B2" t="s">
        <v>86</v>
      </c>
      <c r="C2" t="s">
        <v>85</v>
      </c>
    </row>
    <row r="3" spans="1:3" x14ac:dyDescent="0.2">
      <c r="A3">
        <f>VLOOKUP(Constants!B7,Tables!E48:G57,3,FALSE)</f>
        <v>0.21</v>
      </c>
      <c r="B3" t="s">
        <v>117</v>
      </c>
      <c r="C3" t="s">
        <v>118</v>
      </c>
    </row>
    <row r="4" spans="1:3" x14ac:dyDescent="0.2">
      <c r="A4">
        <f>VLOOKUP(Constants!B6,Tables!E34:G47,3,FALSE)</f>
        <v>5.1799999999999999E-2</v>
      </c>
      <c r="B4" t="s">
        <v>117</v>
      </c>
      <c r="C4" t="s">
        <v>119</v>
      </c>
    </row>
    <row r="5" spans="1:3" x14ac:dyDescent="0.2">
      <c r="A5">
        <f>VLOOKUP(Constants!B6,Tables!E34:F47,2,FALSE)</f>
        <v>0.45900000000000002</v>
      </c>
      <c r="B5" t="s">
        <v>117</v>
      </c>
      <c r="C5" t="s">
        <v>120</v>
      </c>
    </row>
    <row r="6" spans="1:3" x14ac:dyDescent="0.2">
      <c r="A6">
        <f>VLOOKUP(Constants!B2,Tables!A3:M23,7,FALSE)/1000</f>
        <v>4.2190787147746073E-2</v>
      </c>
      <c r="B6" t="s">
        <v>117</v>
      </c>
      <c r="C6" t="s">
        <v>121</v>
      </c>
    </row>
    <row r="7" spans="1:3" x14ac:dyDescent="0.2">
      <c r="A7">
        <f>VLOOKUP(Constants!B2,Tables!A2:M23,9,FALSE)</f>
        <v>710.82581168000002</v>
      </c>
      <c r="B7" t="s">
        <v>14</v>
      </c>
      <c r="C7" t="s">
        <v>152</v>
      </c>
    </row>
    <row r="8" spans="1:3" x14ac:dyDescent="0.2">
      <c r="A8">
        <f>VLOOKUP(Constants!B10,Tables!E59:F64, 2, FALSE)</f>
        <v>2.2000000000000002</v>
      </c>
      <c r="B8" t="s">
        <v>40</v>
      </c>
      <c r="C8" t="s">
        <v>180</v>
      </c>
    </row>
    <row r="9" spans="1:3" x14ac:dyDescent="0.2">
      <c r="A9">
        <f>VLOOKUP(Constants!B11, Tables!E59:F64, 2, FALSE)</f>
        <v>2.2000000000000002</v>
      </c>
      <c r="B9" t="s">
        <v>40</v>
      </c>
      <c r="C9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04A7-E737-D243-9817-2DE1D38CAB3C}">
  <dimension ref="A1:M69"/>
  <sheetViews>
    <sheetView topLeftCell="A33" workbookViewId="0">
      <selection activeCell="F65" sqref="F65"/>
    </sheetView>
  </sheetViews>
  <sheetFormatPr baseColWidth="10" defaultRowHeight="16" x14ac:dyDescent="0.2"/>
  <cols>
    <col min="1" max="1" width="12.33203125" bestFit="1" customWidth="1"/>
    <col min="2" max="2" width="17.6640625" bestFit="1" customWidth="1"/>
    <col min="3" max="3" width="9.1640625" bestFit="1" customWidth="1"/>
    <col min="4" max="4" width="12.33203125" bestFit="1" customWidth="1"/>
    <col min="5" max="5" width="20" bestFit="1" customWidth="1"/>
    <col min="6" max="6" width="19.33203125" bestFit="1" customWidth="1"/>
    <col min="7" max="7" width="19.1640625" bestFit="1" customWidth="1"/>
    <col min="8" max="8" width="17.6640625" bestFit="1" customWidth="1"/>
    <col min="9" max="9" width="20.33203125" bestFit="1" customWidth="1"/>
    <col min="10" max="10" width="20.83203125" bestFit="1" customWidth="1"/>
    <col min="11" max="11" width="9.1640625" bestFit="1" customWidth="1"/>
    <col min="12" max="12" width="12.33203125" bestFit="1" customWidth="1"/>
    <col min="13" max="13" width="20" bestFit="1" customWidth="1"/>
    <col min="14" max="16" width="13.5" bestFit="1" customWidth="1"/>
    <col min="17" max="17" width="20.83203125" bestFit="1" customWidth="1"/>
    <col min="18" max="18" width="22.6640625" bestFit="1" customWidth="1"/>
  </cols>
  <sheetData>
    <row r="1" spans="1:13" x14ac:dyDescent="0.2">
      <c r="A1" s="65" t="s">
        <v>0</v>
      </c>
      <c r="B1" s="67"/>
      <c r="C1" s="65" t="s">
        <v>1</v>
      </c>
      <c r="D1" s="67"/>
      <c r="E1" s="65" t="s">
        <v>2</v>
      </c>
      <c r="F1" s="66"/>
      <c r="G1" s="67"/>
      <c r="H1" s="65" t="s">
        <v>3</v>
      </c>
      <c r="I1" s="67"/>
      <c r="J1" s="65" t="s">
        <v>4</v>
      </c>
      <c r="K1" s="67"/>
      <c r="L1" s="65" t="s">
        <v>5</v>
      </c>
      <c r="M1" s="67"/>
    </row>
    <row r="2" spans="1:13" ht="17" x14ac:dyDescent="0.2">
      <c r="A2" s="1" t="s">
        <v>6</v>
      </c>
      <c r="B2" s="2" t="s">
        <v>7</v>
      </c>
      <c r="C2" s="1" t="s">
        <v>8</v>
      </c>
      <c r="D2" s="2" t="s">
        <v>9</v>
      </c>
      <c r="E2" s="1" t="s">
        <v>10</v>
      </c>
      <c r="F2" s="3" t="s">
        <v>11</v>
      </c>
      <c r="G2" s="4" t="s">
        <v>12</v>
      </c>
      <c r="H2" s="1" t="s">
        <v>13</v>
      </c>
      <c r="I2" s="4" t="s">
        <v>14</v>
      </c>
      <c r="J2" s="1" t="s">
        <v>13</v>
      </c>
      <c r="K2" s="4" t="s">
        <v>14</v>
      </c>
      <c r="L2" s="1" t="s">
        <v>15</v>
      </c>
      <c r="M2" s="4" t="s">
        <v>16</v>
      </c>
    </row>
    <row r="3" spans="1:13" x14ac:dyDescent="0.2">
      <c r="A3" s="5">
        <v>0.1875</v>
      </c>
      <c r="B3" s="6">
        <f>A3*25.4</f>
        <v>4.7624999999999993</v>
      </c>
      <c r="C3" s="7">
        <v>1.7000000000000001E-2</v>
      </c>
      <c r="D3" s="8">
        <f t="shared" ref="D3:D4" si="0">C3*25.4^2</f>
        <v>10.96772</v>
      </c>
      <c r="E3" s="7">
        <v>6.5000000000000002E-2</v>
      </c>
      <c r="F3" s="9">
        <f>E3*0.45359237/12/2.54*100</f>
        <v>9.6730656332020992E-2</v>
      </c>
      <c r="G3" s="10">
        <f>F3*9.81</f>
        <v>0.94892773861712598</v>
      </c>
      <c r="H3" s="11"/>
      <c r="I3" s="12"/>
      <c r="J3" s="11"/>
      <c r="K3" s="12"/>
      <c r="L3" s="11"/>
      <c r="M3" s="12"/>
    </row>
    <row r="4" spans="1:13" x14ac:dyDescent="0.2">
      <c r="A4" s="13">
        <v>0.25</v>
      </c>
      <c r="B4" s="14">
        <f t="shared" ref="B4:B23" si="1">A4*25.4</f>
        <v>6.35</v>
      </c>
      <c r="C4" s="7">
        <v>3.0300000000000001E-2</v>
      </c>
      <c r="D4" s="8">
        <f t="shared" si="0"/>
        <v>19.548348000000001</v>
      </c>
      <c r="E4" s="7">
        <v>0.11600000000000001</v>
      </c>
      <c r="F4" s="9">
        <f>E4*0.45359237/12/2.54*100</f>
        <v>0.17262701745406825</v>
      </c>
      <c r="G4" s="10">
        <f>F4*9.81</f>
        <v>1.6934710412244096</v>
      </c>
      <c r="H4" s="15">
        <v>6.8</v>
      </c>
      <c r="I4" s="8">
        <f>H4*4.4482216</f>
        <v>30.247906879999999</v>
      </c>
      <c r="J4" s="16">
        <f>H4*0.85</f>
        <v>5.7799999999999994</v>
      </c>
      <c r="K4" s="8">
        <f>I4*0.85</f>
        <v>25.710720847999998</v>
      </c>
      <c r="L4" s="17">
        <f t="shared" ref="L4:L23" si="2">H4/C4</f>
        <v>224.42244224422441</v>
      </c>
      <c r="M4" s="18">
        <f t="shared" ref="M4:M23" si="3">I4/D4*1000</f>
        <v>1547.3382651055729</v>
      </c>
    </row>
    <row r="5" spans="1:13" x14ac:dyDescent="0.2">
      <c r="A5" s="19">
        <v>0.32150000000000001</v>
      </c>
      <c r="B5" s="10">
        <f t="shared" si="1"/>
        <v>8.1661000000000001</v>
      </c>
      <c r="C5" s="7">
        <v>4.7399999999999998E-2</v>
      </c>
      <c r="D5" s="8">
        <f>C5*25.4^2</f>
        <v>30.580583999999998</v>
      </c>
      <c r="E5" s="7">
        <v>0.18</v>
      </c>
      <c r="F5" s="9">
        <f t="shared" ref="F5:F23" si="4">E5*0.45359237/12/2.54*100</f>
        <v>0.26786950984251967</v>
      </c>
      <c r="G5" s="10">
        <f t="shared" ref="G5:G23" si="5">F5*9.81</f>
        <v>2.6277998915551182</v>
      </c>
      <c r="H5" s="16">
        <v>10.54</v>
      </c>
      <c r="I5" s="8">
        <f t="shared" ref="I5:I23" si="6">H5*4.4482216</f>
        <v>46.884255663999994</v>
      </c>
      <c r="J5" s="16">
        <f t="shared" ref="J5:K23" si="7">H5*0.85</f>
        <v>8.9589999999999996</v>
      </c>
      <c r="K5" s="8">
        <f t="shared" si="7"/>
        <v>39.851617314399995</v>
      </c>
      <c r="L5" s="17">
        <f t="shared" si="2"/>
        <v>222.36286919831224</v>
      </c>
      <c r="M5" s="18">
        <f t="shared" si="3"/>
        <v>1533.1380088751739</v>
      </c>
    </row>
    <row r="6" spans="1:13" x14ac:dyDescent="0.2">
      <c r="A6" s="13">
        <v>0.375</v>
      </c>
      <c r="B6" s="10">
        <f t="shared" si="1"/>
        <v>9.5249999999999986</v>
      </c>
      <c r="C6" s="7">
        <v>6.8199999999999997E-2</v>
      </c>
      <c r="D6" s="8">
        <f t="shared" ref="D6:D23" si="8">C6*25.4^2</f>
        <v>43.999911999999995</v>
      </c>
      <c r="E6" s="7">
        <v>0.26</v>
      </c>
      <c r="F6" s="9">
        <f t="shared" si="4"/>
        <v>0.38692262532808397</v>
      </c>
      <c r="G6" s="10">
        <f t="shared" si="5"/>
        <v>3.7957109544685039</v>
      </c>
      <c r="H6" s="16">
        <v>15.1</v>
      </c>
      <c r="I6" s="8">
        <f t="shared" si="6"/>
        <v>67.168146160000006</v>
      </c>
      <c r="J6" s="16">
        <f t="shared" si="7"/>
        <v>12.834999999999999</v>
      </c>
      <c r="K6" s="8">
        <f t="shared" si="7"/>
        <v>57.092924236000002</v>
      </c>
      <c r="L6" s="17">
        <f t="shared" si="2"/>
        <v>221.40762463343108</v>
      </c>
      <c r="M6" s="18">
        <f t="shared" si="3"/>
        <v>1526.5518294672956</v>
      </c>
    </row>
    <row r="7" spans="1:13" x14ac:dyDescent="0.2">
      <c r="A7" s="19">
        <v>0.4375</v>
      </c>
      <c r="B7" s="8">
        <f t="shared" si="1"/>
        <v>11.112499999999999</v>
      </c>
      <c r="C7" s="7">
        <v>9.2799999999999994E-2</v>
      </c>
      <c r="D7" s="8">
        <f t="shared" si="8"/>
        <v>59.870847999999995</v>
      </c>
      <c r="E7" s="7">
        <v>0.35</v>
      </c>
      <c r="F7" s="9">
        <f t="shared" si="4"/>
        <v>0.5208573802493438</v>
      </c>
      <c r="G7" s="10">
        <f t="shared" si="5"/>
        <v>5.1096109002460626</v>
      </c>
      <c r="H7" s="16">
        <v>20.399999999999999</v>
      </c>
      <c r="I7" s="8">
        <f t="shared" si="6"/>
        <v>90.743720639999992</v>
      </c>
      <c r="J7" s="16">
        <f t="shared" si="7"/>
        <v>17.34</v>
      </c>
      <c r="K7" s="8">
        <f t="shared" si="7"/>
        <v>77.132162543999996</v>
      </c>
      <c r="L7" s="17">
        <f t="shared" si="2"/>
        <v>219.82758620689654</v>
      </c>
      <c r="M7" s="18">
        <f t="shared" si="3"/>
        <v>1515.6578480398339</v>
      </c>
    </row>
    <row r="8" spans="1:13" x14ac:dyDescent="0.2">
      <c r="A8" s="13">
        <v>0.5</v>
      </c>
      <c r="B8" s="14">
        <f t="shared" si="1"/>
        <v>12.7</v>
      </c>
      <c r="C8" s="7">
        <v>0.1212</v>
      </c>
      <c r="D8" s="8">
        <f t="shared" si="8"/>
        <v>78.193392000000003</v>
      </c>
      <c r="E8" s="7">
        <v>0.46</v>
      </c>
      <c r="F8" s="9">
        <f t="shared" si="4"/>
        <v>0.68455541404199471</v>
      </c>
      <c r="G8" s="10">
        <f t="shared" si="5"/>
        <v>6.7154886117519688</v>
      </c>
      <c r="H8" s="16">
        <v>26.6</v>
      </c>
      <c r="I8" s="18">
        <f t="shared" si="6"/>
        <v>118.32269456</v>
      </c>
      <c r="J8" s="16">
        <f t="shared" si="7"/>
        <v>22.61</v>
      </c>
      <c r="K8" s="18">
        <f t="shared" si="7"/>
        <v>100.57429037599999</v>
      </c>
      <c r="L8" s="17">
        <f t="shared" si="2"/>
        <v>219.47194719471949</v>
      </c>
      <c r="M8" s="18">
        <f t="shared" si="3"/>
        <v>1513.205803375303</v>
      </c>
    </row>
    <row r="9" spans="1:13" x14ac:dyDescent="0.2">
      <c r="A9" s="19">
        <v>0.5625</v>
      </c>
      <c r="B9" s="8">
        <f t="shared" si="1"/>
        <v>14.2875</v>
      </c>
      <c r="C9" s="7">
        <v>0.15340000000000001</v>
      </c>
      <c r="D9" s="8">
        <f t="shared" si="8"/>
        <v>98.967544000000004</v>
      </c>
      <c r="E9" s="7">
        <v>0.59</v>
      </c>
      <c r="F9" s="9">
        <f t="shared" si="4"/>
        <v>0.8780167267060367</v>
      </c>
      <c r="G9" s="10">
        <f t="shared" si="5"/>
        <v>8.6133440889862207</v>
      </c>
      <c r="H9" s="16">
        <v>33.6</v>
      </c>
      <c r="I9" s="18">
        <f t="shared" si="6"/>
        <v>149.46024576000002</v>
      </c>
      <c r="J9" s="16">
        <f t="shared" si="7"/>
        <v>28.56</v>
      </c>
      <c r="K9" s="18">
        <f t="shared" si="7"/>
        <v>127.04120889600001</v>
      </c>
      <c r="L9" s="17">
        <f t="shared" si="2"/>
        <v>219.03520208604954</v>
      </c>
      <c r="M9" s="18">
        <f t="shared" si="3"/>
        <v>1510.1945518623763</v>
      </c>
    </row>
    <row r="10" spans="1:13" x14ac:dyDescent="0.2">
      <c r="A10" s="13">
        <v>0.625</v>
      </c>
      <c r="B10" s="8">
        <f t="shared" si="1"/>
        <v>15.875</v>
      </c>
      <c r="C10" s="7">
        <v>0.18940000000000001</v>
      </c>
      <c r="D10" s="18">
        <f t="shared" si="8"/>
        <v>122.193304</v>
      </c>
      <c r="E10" s="7">
        <v>0.72</v>
      </c>
      <c r="F10" s="9">
        <f t="shared" si="4"/>
        <v>1.0714780393700787</v>
      </c>
      <c r="G10" s="8">
        <f t="shared" si="5"/>
        <v>10.511199566220473</v>
      </c>
      <c r="H10" s="16">
        <v>41.2</v>
      </c>
      <c r="I10" s="18">
        <f t="shared" si="6"/>
        <v>183.26672992000002</v>
      </c>
      <c r="J10" s="16">
        <f t="shared" si="7"/>
        <v>35.020000000000003</v>
      </c>
      <c r="K10" s="18">
        <f t="shared" si="7"/>
        <v>155.77672043200002</v>
      </c>
      <c r="L10" s="17">
        <f t="shared" si="2"/>
        <v>217.52903907074975</v>
      </c>
      <c r="M10" s="18">
        <f t="shared" si="3"/>
        <v>1499.809923463564</v>
      </c>
    </row>
    <row r="11" spans="1:13" x14ac:dyDescent="0.2">
      <c r="A11" s="13">
        <v>0.75</v>
      </c>
      <c r="B11" s="8">
        <f t="shared" si="1"/>
        <v>19.049999999999997</v>
      </c>
      <c r="C11" s="7">
        <v>0.27279999999999999</v>
      </c>
      <c r="D11" s="18">
        <f t="shared" si="8"/>
        <v>175.99964799999998</v>
      </c>
      <c r="E11" s="15">
        <v>1.04</v>
      </c>
      <c r="F11" s="9">
        <f t="shared" si="4"/>
        <v>1.5476905013123359</v>
      </c>
      <c r="G11" s="8">
        <f t="shared" si="5"/>
        <v>15.182843817874016</v>
      </c>
      <c r="H11" s="16">
        <v>58.8</v>
      </c>
      <c r="I11" s="18">
        <f t="shared" si="6"/>
        <v>261.55543008000001</v>
      </c>
      <c r="J11" s="16">
        <f t="shared" si="7"/>
        <v>49.98</v>
      </c>
      <c r="K11" s="18">
        <f t="shared" si="7"/>
        <v>222.32211556799999</v>
      </c>
      <c r="L11" s="17">
        <f t="shared" si="2"/>
        <v>215.54252199413489</v>
      </c>
      <c r="M11" s="18">
        <f t="shared" si="3"/>
        <v>1486.1133704085591</v>
      </c>
    </row>
    <row r="12" spans="1:13" x14ac:dyDescent="0.2">
      <c r="A12" s="13">
        <v>0.875</v>
      </c>
      <c r="B12" s="8">
        <f t="shared" si="1"/>
        <v>22.224999999999998</v>
      </c>
      <c r="C12" s="7">
        <v>0.37130000000000002</v>
      </c>
      <c r="D12" s="18">
        <f t="shared" si="8"/>
        <v>239.54790800000001</v>
      </c>
      <c r="E12" s="15">
        <v>1.42</v>
      </c>
      <c r="F12" s="9">
        <f t="shared" si="4"/>
        <v>2.1131927998687661</v>
      </c>
      <c r="G12" s="8">
        <f t="shared" si="5"/>
        <v>20.730421366712598</v>
      </c>
      <c r="H12" s="16">
        <v>79.599999999999994</v>
      </c>
      <c r="I12" s="18">
        <f t="shared" si="6"/>
        <v>354.07843936</v>
      </c>
      <c r="J12" s="16">
        <f t="shared" si="7"/>
        <v>67.66</v>
      </c>
      <c r="K12" s="18">
        <f t="shared" si="7"/>
        <v>300.96667345600002</v>
      </c>
      <c r="L12" s="17">
        <f t="shared" si="2"/>
        <v>214.38190142741715</v>
      </c>
      <c r="M12" s="18">
        <f t="shared" si="3"/>
        <v>1478.1111733190339</v>
      </c>
    </row>
    <row r="13" spans="1:13" x14ac:dyDescent="0.2">
      <c r="A13" s="20">
        <v>1</v>
      </c>
      <c r="B13" s="8">
        <f t="shared" si="1"/>
        <v>25.4</v>
      </c>
      <c r="C13" s="7">
        <v>0.48499999999999999</v>
      </c>
      <c r="D13" s="18">
        <f t="shared" si="8"/>
        <v>312.90259999999995</v>
      </c>
      <c r="E13" s="15">
        <v>1.85</v>
      </c>
      <c r="F13" s="9">
        <f t="shared" si="4"/>
        <v>2.7531032956036747</v>
      </c>
      <c r="G13" s="8">
        <f t="shared" si="5"/>
        <v>27.007943329872049</v>
      </c>
      <c r="H13" s="17">
        <v>103.4</v>
      </c>
      <c r="I13" s="18">
        <f t="shared" si="6"/>
        <v>459.94611344000003</v>
      </c>
      <c r="J13" s="16">
        <f t="shared" si="7"/>
        <v>87.89</v>
      </c>
      <c r="K13" s="18">
        <f t="shared" si="7"/>
        <v>390.95419642400003</v>
      </c>
      <c r="L13" s="17">
        <f t="shared" si="2"/>
        <v>213.1958762886598</v>
      </c>
      <c r="M13" s="18">
        <f t="shared" si="3"/>
        <v>1469.9338178717599</v>
      </c>
    </row>
    <row r="14" spans="1:13" x14ac:dyDescent="0.2">
      <c r="A14" s="13">
        <v>1.125</v>
      </c>
      <c r="B14" s="8">
        <f t="shared" si="1"/>
        <v>28.574999999999999</v>
      </c>
      <c r="C14" s="7">
        <v>0.61380000000000001</v>
      </c>
      <c r="D14" s="18">
        <f t="shared" si="8"/>
        <v>395.99920800000001</v>
      </c>
      <c r="E14" s="15">
        <v>2.34</v>
      </c>
      <c r="F14" s="9">
        <f t="shared" si="4"/>
        <v>3.4823036279527555</v>
      </c>
      <c r="G14" s="8">
        <f t="shared" si="5"/>
        <v>34.161398590216535</v>
      </c>
      <c r="H14" s="17">
        <v>130</v>
      </c>
      <c r="I14" s="18">
        <f t="shared" si="6"/>
        <v>578.26880800000004</v>
      </c>
      <c r="J14" s="17">
        <f t="shared" si="7"/>
        <v>110.5</v>
      </c>
      <c r="K14" s="18">
        <f t="shared" si="7"/>
        <v>491.5284868</v>
      </c>
      <c r="L14" s="17">
        <f t="shared" si="2"/>
        <v>211.79537308569567</v>
      </c>
      <c r="M14" s="18">
        <f t="shared" si="3"/>
        <v>1460.2776882321441</v>
      </c>
    </row>
    <row r="15" spans="1:13" x14ac:dyDescent="0.2">
      <c r="A15" s="13">
        <v>1.25</v>
      </c>
      <c r="B15" s="8">
        <f t="shared" si="1"/>
        <v>31.75</v>
      </c>
      <c r="C15" s="7">
        <v>0.75780000000000003</v>
      </c>
      <c r="D15" s="18">
        <f t="shared" si="8"/>
        <v>488.90224799999999</v>
      </c>
      <c r="E15" s="15">
        <v>2.89</v>
      </c>
      <c r="F15" s="9">
        <f t="shared" si="4"/>
        <v>4.300793796916011</v>
      </c>
      <c r="G15" s="8">
        <f t="shared" si="5"/>
        <v>42.190787147746072</v>
      </c>
      <c r="H15" s="17">
        <v>159.80000000000001</v>
      </c>
      <c r="I15" s="18">
        <f t="shared" si="6"/>
        <v>710.82581168000002</v>
      </c>
      <c r="J15" s="17">
        <f t="shared" si="7"/>
        <v>135.83000000000001</v>
      </c>
      <c r="K15" s="18">
        <f t="shared" si="7"/>
        <v>604.201939928</v>
      </c>
      <c r="L15" s="17">
        <f t="shared" si="2"/>
        <v>210.87358141989972</v>
      </c>
      <c r="M15" s="18">
        <f t="shared" si="3"/>
        <v>1453.9221584434197</v>
      </c>
    </row>
    <row r="16" spans="1:13" x14ac:dyDescent="0.2">
      <c r="A16" s="13">
        <v>1.375</v>
      </c>
      <c r="B16" s="8">
        <f t="shared" si="1"/>
        <v>34.924999999999997</v>
      </c>
      <c r="C16" s="7">
        <v>0.91690000000000005</v>
      </c>
      <c r="D16" s="18">
        <f t="shared" si="8"/>
        <v>591.54720399999997</v>
      </c>
      <c r="E16" s="15">
        <v>3.5</v>
      </c>
      <c r="F16" s="9">
        <f t="shared" si="4"/>
        <v>5.2085738024934383</v>
      </c>
      <c r="G16" s="8">
        <f t="shared" si="5"/>
        <v>51.096109002460629</v>
      </c>
      <c r="H16" s="17">
        <v>192</v>
      </c>
      <c r="I16" s="18">
        <f t="shared" si="6"/>
        <v>854.05854720000002</v>
      </c>
      <c r="J16" s="17">
        <f t="shared" si="7"/>
        <v>163.19999999999999</v>
      </c>
      <c r="K16" s="18">
        <f t="shared" si="7"/>
        <v>725.94976512000005</v>
      </c>
      <c r="L16" s="17">
        <f t="shared" si="2"/>
        <v>209.40124331988221</v>
      </c>
      <c r="M16" s="18">
        <f t="shared" si="3"/>
        <v>1443.7707446251409</v>
      </c>
    </row>
    <row r="17" spans="1:13" x14ac:dyDescent="0.2">
      <c r="A17" s="13">
        <v>1.5</v>
      </c>
      <c r="B17" s="8">
        <f t="shared" si="1"/>
        <v>38.099999999999994</v>
      </c>
      <c r="C17" s="15">
        <v>1.0911999999999999</v>
      </c>
      <c r="D17" s="18">
        <f t="shared" si="8"/>
        <v>703.99859199999992</v>
      </c>
      <c r="E17" s="15">
        <v>4.16</v>
      </c>
      <c r="F17" s="9">
        <f t="shared" si="4"/>
        <v>6.1907620052493435</v>
      </c>
      <c r="G17" s="8">
        <f t="shared" si="5"/>
        <v>60.731375271496063</v>
      </c>
      <c r="H17" s="17">
        <v>228</v>
      </c>
      <c r="I17" s="18">
        <f t="shared" si="6"/>
        <v>1014.1945248000001</v>
      </c>
      <c r="J17" s="17">
        <f t="shared" si="7"/>
        <v>193.79999999999998</v>
      </c>
      <c r="K17" s="18">
        <f t="shared" si="7"/>
        <v>862.06534608000004</v>
      </c>
      <c r="L17" s="17">
        <f t="shared" si="2"/>
        <v>208.94428152492671</v>
      </c>
      <c r="M17" s="18">
        <f>I17/D17*1000</f>
        <v>1440.6201039674809</v>
      </c>
    </row>
    <row r="18" spans="1:13" x14ac:dyDescent="0.2">
      <c r="A18" s="13">
        <v>1.625</v>
      </c>
      <c r="B18" s="8">
        <f t="shared" si="1"/>
        <v>41.274999999999999</v>
      </c>
      <c r="C18" s="15">
        <v>1.2806999999999999</v>
      </c>
      <c r="D18" s="18">
        <f t="shared" si="8"/>
        <v>826.25641199999995</v>
      </c>
      <c r="E18" s="15">
        <v>4.88</v>
      </c>
      <c r="F18" s="9">
        <f t="shared" si="4"/>
        <v>7.262240044619424</v>
      </c>
      <c r="G18" s="8">
        <f t="shared" si="5"/>
        <v>71.242574837716546</v>
      </c>
      <c r="H18" s="17">
        <v>264</v>
      </c>
      <c r="I18" s="18">
        <f t="shared" si="6"/>
        <v>1174.3305024000001</v>
      </c>
      <c r="J18" s="17">
        <f t="shared" si="7"/>
        <v>224.4</v>
      </c>
      <c r="K18" s="18">
        <f t="shared" si="7"/>
        <v>998.18092704000003</v>
      </c>
      <c r="L18" s="17">
        <f t="shared" si="2"/>
        <v>206.13726868118999</v>
      </c>
      <c r="M18" s="18">
        <f t="shared" si="3"/>
        <v>1421.2664317575066</v>
      </c>
    </row>
    <row r="19" spans="1:13" x14ac:dyDescent="0.2">
      <c r="A19" s="13">
        <v>1.75</v>
      </c>
      <c r="B19" s="8">
        <f t="shared" si="1"/>
        <v>44.449999999999996</v>
      </c>
      <c r="C19" s="15">
        <v>1.4853000000000001</v>
      </c>
      <c r="D19" s="18">
        <f t="shared" si="8"/>
        <v>958.25614799999994</v>
      </c>
      <c r="E19" s="15">
        <v>5.67</v>
      </c>
      <c r="F19" s="9">
        <f t="shared" si="4"/>
        <v>8.4378895600393697</v>
      </c>
      <c r="G19" s="8">
        <f t="shared" si="5"/>
        <v>82.775696583986218</v>
      </c>
      <c r="H19" s="17">
        <v>306</v>
      </c>
      <c r="I19" s="18">
        <f t="shared" si="6"/>
        <v>1361.1558096000001</v>
      </c>
      <c r="J19" s="17">
        <f t="shared" si="7"/>
        <v>260.09999999999997</v>
      </c>
      <c r="K19" s="18">
        <f t="shared" si="7"/>
        <v>1156.9824381600001</v>
      </c>
      <c r="L19" s="17">
        <f t="shared" si="2"/>
        <v>206.01898606342152</v>
      </c>
      <c r="M19" s="18">
        <f t="shared" si="3"/>
        <v>1420.4509018187903</v>
      </c>
    </row>
    <row r="20" spans="1:13" x14ac:dyDescent="0.2">
      <c r="A20" s="13">
        <v>1.875</v>
      </c>
      <c r="B20" s="8">
        <f t="shared" si="1"/>
        <v>47.625</v>
      </c>
      <c r="C20" s="15">
        <v>1.7051000000000001</v>
      </c>
      <c r="D20" s="18">
        <f t="shared" si="8"/>
        <v>1100.062316</v>
      </c>
      <c r="E20" s="15">
        <v>6.5</v>
      </c>
      <c r="F20" s="9">
        <f>E20*0.45359237/12/2.54*100</f>
        <v>9.6730656332020999</v>
      </c>
      <c r="G20" s="8">
        <f t="shared" si="5"/>
        <v>94.892773861712598</v>
      </c>
      <c r="H20" s="17">
        <v>348</v>
      </c>
      <c r="I20" s="18">
        <f t="shared" si="6"/>
        <v>1547.9811168000001</v>
      </c>
      <c r="J20" s="17">
        <f t="shared" si="7"/>
        <v>295.8</v>
      </c>
      <c r="K20" s="18">
        <f t="shared" si="7"/>
        <v>1315.7839492800001</v>
      </c>
      <c r="L20" s="17">
        <f t="shared" si="2"/>
        <v>204.09360154829628</v>
      </c>
      <c r="M20" s="18">
        <f t="shared" si="3"/>
        <v>1407.1758429365198</v>
      </c>
    </row>
    <row r="21" spans="1:13" x14ac:dyDescent="0.2">
      <c r="A21" s="20">
        <v>2</v>
      </c>
      <c r="B21" s="8">
        <f t="shared" si="1"/>
        <v>50.8</v>
      </c>
      <c r="C21" s="15">
        <v>1.94</v>
      </c>
      <c r="D21" s="18">
        <f t="shared" si="8"/>
        <v>1251.6103999999998</v>
      </c>
      <c r="E21" s="15">
        <v>7.39</v>
      </c>
      <c r="F21" s="9">
        <f t="shared" si="4"/>
        <v>10.997531542979003</v>
      </c>
      <c r="G21" s="8">
        <f t="shared" si="5"/>
        <v>107.88578443662402</v>
      </c>
      <c r="H21" s="17">
        <v>396</v>
      </c>
      <c r="I21" s="18">
        <f t="shared" si="6"/>
        <v>1761.4957535999999</v>
      </c>
      <c r="J21" s="17">
        <f t="shared" si="7"/>
        <v>336.59999999999997</v>
      </c>
      <c r="K21" s="18">
        <f t="shared" si="7"/>
        <v>1497.2713905599999</v>
      </c>
      <c r="L21" s="17">
        <f t="shared" si="2"/>
        <v>204.1237113402062</v>
      </c>
      <c r="M21" s="18">
        <f t="shared" si="3"/>
        <v>1407.3834426431742</v>
      </c>
    </row>
    <row r="22" spans="1:13" x14ac:dyDescent="0.2">
      <c r="A22" s="13">
        <v>2.125</v>
      </c>
      <c r="B22" s="8">
        <f t="shared" si="1"/>
        <v>53.974999999999994</v>
      </c>
      <c r="C22" s="15">
        <v>2.1901000000000002</v>
      </c>
      <c r="D22" s="18">
        <f t="shared" si="8"/>
        <v>1412.9649160000001</v>
      </c>
      <c r="E22" s="15">
        <v>8.35</v>
      </c>
      <c r="F22" s="9">
        <f t="shared" si="4"/>
        <v>12.426168928805774</v>
      </c>
      <c r="G22" s="8">
        <f t="shared" si="5"/>
        <v>121.90071719158465</v>
      </c>
      <c r="H22" s="17">
        <v>442</v>
      </c>
      <c r="I22" s="18">
        <f t="shared" si="6"/>
        <v>1966.1139472</v>
      </c>
      <c r="J22" s="17">
        <f t="shared" si="7"/>
        <v>375.7</v>
      </c>
      <c r="K22" s="18">
        <f t="shared" si="7"/>
        <v>1671.19685512</v>
      </c>
      <c r="L22" s="17">
        <f t="shared" si="2"/>
        <v>201.81726861787132</v>
      </c>
      <c r="M22" s="18">
        <f t="shared" si="3"/>
        <v>1391.4810799166366</v>
      </c>
    </row>
    <row r="23" spans="1:13" x14ac:dyDescent="0.2">
      <c r="A23" s="21">
        <v>2.25</v>
      </c>
      <c r="B23" s="22">
        <f t="shared" si="1"/>
        <v>57.15</v>
      </c>
      <c r="C23" s="23">
        <v>2.4552999999999998</v>
      </c>
      <c r="D23" s="24">
        <f t="shared" si="8"/>
        <v>1584.0613479999997</v>
      </c>
      <c r="E23" s="23">
        <v>9.36</v>
      </c>
      <c r="F23" s="25">
        <f t="shared" si="4"/>
        <v>13.929214511811022</v>
      </c>
      <c r="G23" s="22">
        <f t="shared" si="5"/>
        <v>136.64559436086614</v>
      </c>
      <c r="H23" s="26">
        <v>494</v>
      </c>
      <c r="I23" s="24">
        <f t="shared" si="6"/>
        <v>2197.4214704000001</v>
      </c>
      <c r="J23" s="26">
        <f t="shared" si="7"/>
        <v>419.9</v>
      </c>
      <c r="K23" s="24">
        <f t="shared" si="7"/>
        <v>1867.8082498399999</v>
      </c>
      <c r="L23" s="26">
        <f t="shared" si="2"/>
        <v>201.19740968517087</v>
      </c>
      <c r="M23" s="24">
        <f t="shared" si="3"/>
        <v>1387.207303034327</v>
      </c>
    </row>
    <row r="24" spans="1:13" x14ac:dyDescent="0.2">
      <c r="A24" s="27" t="s">
        <v>17</v>
      </c>
      <c r="B24" s="28" t="s">
        <v>18</v>
      </c>
      <c r="C24" s="32" t="s">
        <v>19</v>
      </c>
      <c r="D24" s="33" t="s">
        <v>20</v>
      </c>
      <c r="E24" s="34" t="s">
        <v>21</v>
      </c>
      <c r="F24" s="28" t="s">
        <v>22</v>
      </c>
      <c r="G24" s="29" t="s">
        <v>23</v>
      </c>
      <c r="H24" s="30" t="s">
        <v>24</v>
      </c>
      <c r="I24" s="31" t="s">
        <v>25</v>
      </c>
      <c r="J24" s="31" t="s">
        <v>26</v>
      </c>
    </row>
    <row r="25" spans="1:13" x14ac:dyDescent="0.2">
      <c r="A25" s="34" t="s">
        <v>27</v>
      </c>
      <c r="B25" s="37">
        <v>0.8</v>
      </c>
      <c r="C25" s="38">
        <v>1.1000000000000001</v>
      </c>
      <c r="D25" s="39">
        <v>1</v>
      </c>
      <c r="E25" s="34">
        <v>0.3</v>
      </c>
      <c r="F25" s="37">
        <v>2.85</v>
      </c>
      <c r="G25" s="38">
        <v>2.2000000000000002</v>
      </c>
      <c r="H25" s="39">
        <v>2.25</v>
      </c>
      <c r="I25" s="40">
        <v>0.5</v>
      </c>
      <c r="J25" s="40">
        <v>0.47499999999999998</v>
      </c>
    </row>
    <row r="26" spans="1:13" x14ac:dyDescent="0.2">
      <c r="A26" s="34" t="s">
        <v>28</v>
      </c>
      <c r="B26" s="35">
        <v>1.1000000000000001</v>
      </c>
      <c r="C26">
        <v>1.4</v>
      </c>
      <c r="D26" s="36">
        <v>1.3</v>
      </c>
      <c r="E26" s="34">
        <v>0.3</v>
      </c>
      <c r="F26" s="35">
        <v>2.85</v>
      </c>
      <c r="G26">
        <v>3</v>
      </c>
      <c r="H26" s="36">
        <v>3.25</v>
      </c>
      <c r="I26" s="34">
        <v>0.65</v>
      </c>
      <c r="J26" s="34">
        <v>0.625</v>
      </c>
    </row>
    <row r="27" spans="1:13" x14ac:dyDescent="0.2">
      <c r="A27" s="34" t="s">
        <v>29</v>
      </c>
      <c r="B27" s="35">
        <v>1.3</v>
      </c>
      <c r="C27">
        <v>1.6</v>
      </c>
      <c r="D27" s="36">
        <v>1.5</v>
      </c>
      <c r="E27" s="34">
        <v>0.3</v>
      </c>
      <c r="F27" s="35">
        <v>2.85</v>
      </c>
      <c r="G27">
        <v>3.26</v>
      </c>
      <c r="H27" s="36">
        <v>3.65</v>
      </c>
      <c r="I27" s="34">
        <v>0.75</v>
      </c>
      <c r="J27" s="34">
        <v>0.72499999999999998</v>
      </c>
    </row>
    <row r="28" spans="1:13" x14ac:dyDescent="0.2">
      <c r="A28" s="34" t="s">
        <v>30</v>
      </c>
      <c r="B28" s="35">
        <v>0.8</v>
      </c>
      <c r="C28">
        <v>1.1000000000000001</v>
      </c>
      <c r="D28" s="36">
        <v>1</v>
      </c>
      <c r="E28" s="34">
        <v>0.3</v>
      </c>
      <c r="F28" s="35">
        <v>2.85</v>
      </c>
      <c r="G28">
        <v>2.2000000000000002</v>
      </c>
      <c r="H28" s="36">
        <v>2.25</v>
      </c>
      <c r="I28" s="34">
        <v>0.5</v>
      </c>
      <c r="J28" s="34">
        <v>0.47499999999999998</v>
      </c>
    </row>
    <row r="29" spans="1:13" x14ac:dyDescent="0.2">
      <c r="A29" s="34" t="s">
        <v>31</v>
      </c>
      <c r="B29" s="35">
        <v>1.1000000000000001</v>
      </c>
      <c r="C29">
        <v>1.4</v>
      </c>
      <c r="D29" s="36">
        <v>1.3</v>
      </c>
      <c r="E29" s="34">
        <v>0.3</v>
      </c>
      <c r="F29" s="35">
        <v>2.85</v>
      </c>
      <c r="G29">
        <v>3</v>
      </c>
      <c r="H29" s="36">
        <v>3.25</v>
      </c>
      <c r="I29" s="34">
        <v>0.65</v>
      </c>
      <c r="J29" s="34">
        <v>0.625</v>
      </c>
    </row>
    <row r="30" spans="1:13" x14ac:dyDescent="0.2">
      <c r="A30" s="34" t="s">
        <v>32</v>
      </c>
      <c r="B30" s="35">
        <v>1.1000000000000001</v>
      </c>
      <c r="C30">
        <v>1.4</v>
      </c>
      <c r="D30" s="36">
        <v>1.3</v>
      </c>
      <c r="E30" s="34">
        <v>0.3</v>
      </c>
      <c r="F30" s="35">
        <v>2.85</v>
      </c>
      <c r="G30">
        <v>3</v>
      </c>
      <c r="H30" s="36">
        <v>3.25</v>
      </c>
      <c r="I30" s="34">
        <v>0.65</v>
      </c>
      <c r="J30" s="34">
        <v>0.625</v>
      </c>
    </row>
    <row r="31" spans="1:13" x14ac:dyDescent="0.2">
      <c r="A31" s="34" t="s">
        <v>33</v>
      </c>
      <c r="B31" s="35">
        <v>1.3</v>
      </c>
      <c r="C31">
        <v>1.6</v>
      </c>
      <c r="D31" s="36">
        <v>1.5</v>
      </c>
      <c r="E31" s="34">
        <v>0.3</v>
      </c>
      <c r="F31" s="35">
        <v>2.85</v>
      </c>
      <c r="G31">
        <v>3.26</v>
      </c>
      <c r="H31" s="36">
        <v>3.65</v>
      </c>
      <c r="I31" s="34">
        <v>0.75</v>
      </c>
      <c r="J31" s="34">
        <v>0.72499999999999998</v>
      </c>
    </row>
    <row r="32" spans="1:13" x14ac:dyDescent="0.2">
      <c r="A32" s="41" t="s">
        <v>34</v>
      </c>
      <c r="B32" s="28">
        <v>0</v>
      </c>
      <c r="C32" s="32">
        <v>0</v>
      </c>
      <c r="D32" s="33">
        <v>0</v>
      </c>
      <c r="E32" s="31">
        <v>0</v>
      </c>
      <c r="F32" s="35">
        <v>0</v>
      </c>
      <c r="G32">
        <v>0</v>
      </c>
      <c r="H32" s="36">
        <v>0</v>
      </c>
      <c r="I32" s="34">
        <v>0</v>
      </c>
      <c r="J32" s="34">
        <v>0</v>
      </c>
    </row>
    <row r="33" spans="1:10" x14ac:dyDescent="0.2">
      <c r="A33" s="35" t="s">
        <v>36</v>
      </c>
      <c r="B33" s="28">
        <v>0</v>
      </c>
      <c r="C33" s="32">
        <v>0</v>
      </c>
      <c r="D33" s="33">
        <v>0</v>
      </c>
      <c r="E33" s="31">
        <v>0</v>
      </c>
      <c r="F33" s="42">
        <v>0</v>
      </c>
      <c r="G33" s="43">
        <v>0</v>
      </c>
      <c r="H33" s="44">
        <v>0</v>
      </c>
      <c r="I33" s="41">
        <v>0</v>
      </c>
      <c r="J33" s="41">
        <v>0</v>
      </c>
    </row>
    <row r="34" spans="1:10" x14ac:dyDescent="0.2">
      <c r="A34" s="48" t="s">
        <v>17</v>
      </c>
      <c r="B34" s="27" t="s">
        <v>48</v>
      </c>
      <c r="C34" s="27" t="s">
        <v>49</v>
      </c>
      <c r="D34" s="49" t="s">
        <v>157</v>
      </c>
      <c r="E34" s="49" t="s">
        <v>17</v>
      </c>
      <c r="F34" s="46" t="s">
        <v>122</v>
      </c>
      <c r="G34" s="46" t="s">
        <v>123</v>
      </c>
    </row>
    <row r="35" spans="1:10" x14ac:dyDescent="0.2">
      <c r="A35" s="37" t="s">
        <v>52</v>
      </c>
      <c r="B35" s="39">
        <v>9</v>
      </c>
      <c r="C35" s="39">
        <v>3</v>
      </c>
      <c r="D35" s="39">
        <v>2.4</v>
      </c>
      <c r="E35" s="35" t="s">
        <v>89</v>
      </c>
      <c r="F35" s="51">
        <v>0.45900000000000002</v>
      </c>
      <c r="G35" s="51">
        <v>5.1799999999999999E-2</v>
      </c>
    </row>
    <row r="36" spans="1:10" x14ac:dyDescent="0.2">
      <c r="A36" s="37" t="s">
        <v>53</v>
      </c>
      <c r="B36" s="36">
        <v>10</v>
      </c>
      <c r="C36" s="36">
        <v>2.5</v>
      </c>
      <c r="D36" s="36">
        <v>2.4</v>
      </c>
      <c r="E36" s="35" t="s">
        <v>90</v>
      </c>
      <c r="F36" s="51">
        <v>0.45900000000000002</v>
      </c>
      <c r="G36" s="51">
        <v>5.1799999999999999E-2</v>
      </c>
    </row>
    <row r="37" spans="1:10" x14ac:dyDescent="0.2">
      <c r="A37" s="37" t="s">
        <v>54</v>
      </c>
      <c r="B37" s="36">
        <v>10</v>
      </c>
      <c r="C37" s="36">
        <v>3.5</v>
      </c>
      <c r="D37" s="36">
        <v>2.4</v>
      </c>
      <c r="E37" s="35" t="s">
        <v>91</v>
      </c>
      <c r="F37" s="51">
        <v>0.45900000000000002</v>
      </c>
      <c r="G37" s="51">
        <v>5.1799999999999999E-2</v>
      </c>
    </row>
    <row r="38" spans="1:10" x14ac:dyDescent="0.2">
      <c r="A38" s="37" t="s">
        <v>55</v>
      </c>
      <c r="B38" s="36">
        <v>11</v>
      </c>
      <c r="C38" s="36">
        <v>3</v>
      </c>
      <c r="D38" s="36">
        <v>2.4</v>
      </c>
      <c r="E38" s="35" t="s">
        <v>92</v>
      </c>
      <c r="F38" s="51">
        <v>0.45900000000000002</v>
      </c>
      <c r="G38" s="51">
        <v>5.1799999999999999E-2</v>
      </c>
    </row>
    <row r="39" spans="1:10" x14ac:dyDescent="0.2">
      <c r="A39" s="37" t="s">
        <v>56</v>
      </c>
      <c r="B39" s="36">
        <v>11</v>
      </c>
      <c r="C39" s="36">
        <v>4</v>
      </c>
      <c r="D39" s="36">
        <v>2.4</v>
      </c>
      <c r="E39" s="35" t="s">
        <v>93</v>
      </c>
      <c r="F39" s="51">
        <v>0.45900000000000002</v>
      </c>
      <c r="G39" s="51">
        <v>5.1799999999999999E-2</v>
      </c>
    </row>
    <row r="40" spans="1:10" x14ac:dyDescent="0.2">
      <c r="A40" s="37" t="s">
        <v>57</v>
      </c>
      <c r="B40" s="36">
        <v>12</v>
      </c>
      <c r="C40" s="36">
        <v>3.5</v>
      </c>
      <c r="D40" s="36">
        <v>2.4</v>
      </c>
      <c r="E40" s="35" t="s">
        <v>94</v>
      </c>
      <c r="F40" s="51">
        <v>0.45900000000000002</v>
      </c>
      <c r="G40" s="51">
        <v>5.1799999999999999E-2</v>
      </c>
    </row>
    <row r="41" spans="1:10" x14ac:dyDescent="0.2">
      <c r="A41" s="37" t="s">
        <v>58</v>
      </c>
      <c r="B41" s="36">
        <v>12</v>
      </c>
      <c r="C41" s="36">
        <v>4.5</v>
      </c>
      <c r="D41" s="36">
        <v>2.4</v>
      </c>
      <c r="E41" s="35" t="s">
        <v>95</v>
      </c>
      <c r="F41" s="51">
        <v>0.45900000000000002</v>
      </c>
      <c r="G41" s="51">
        <v>5.1799999999999999E-2</v>
      </c>
    </row>
    <row r="42" spans="1:10" x14ac:dyDescent="0.2">
      <c r="A42" s="37" t="s">
        <v>59</v>
      </c>
      <c r="B42" s="36">
        <v>13</v>
      </c>
      <c r="C42" s="36">
        <v>4</v>
      </c>
      <c r="D42" s="36">
        <v>2.4</v>
      </c>
      <c r="E42" s="35" t="s">
        <v>96</v>
      </c>
      <c r="F42" t="s">
        <v>35</v>
      </c>
      <c r="G42" t="s">
        <v>35</v>
      </c>
    </row>
    <row r="43" spans="1:10" x14ac:dyDescent="0.2">
      <c r="A43" s="37" t="s">
        <v>60</v>
      </c>
      <c r="B43" s="36">
        <v>14</v>
      </c>
      <c r="C43" s="36">
        <v>4.5</v>
      </c>
      <c r="D43" s="36">
        <v>2.4</v>
      </c>
      <c r="E43" s="35" t="s">
        <v>97</v>
      </c>
      <c r="F43" t="s">
        <v>35</v>
      </c>
      <c r="G43" t="s">
        <v>35</v>
      </c>
    </row>
    <row r="44" spans="1:10" x14ac:dyDescent="0.2">
      <c r="A44" s="37" t="s">
        <v>61</v>
      </c>
      <c r="B44" s="36">
        <v>14</v>
      </c>
      <c r="C44" s="36">
        <v>4.5</v>
      </c>
      <c r="D44" s="36">
        <v>2.4</v>
      </c>
      <c r="E44" s="35" t="s">
        <v>98</v>
      </c>
      <c r="F44">
        <v>0.45900000000000002</v>
      </c>
      <c r="G44" s="51">
        <v>5.1799999999999999E-2</v>
      </c>
    </row>
    <row r="45" spans="1:10" x14ac:dyDescent="0.2">
      <c r="A45" s="37" t="s">
        <v>62</v>
      </c>
      <c r="B45" s="36">
        <v>10</v>
      </c>
      <c r="C45" s="36">
        <v>3.5</v>
      </c>
      <c r="D45" s="36">
        <v>3.4</v>
      </c>
      <c r="E45" s="35" t="s">
        <v>99</v>
      </c>
      <c r="F45">
        <v>0.45900000000000002</v>
      </c>
      <c r="G45" s="51">
        <v>5.1799999999999999E-2</v>
      </c>
    </row>
    <row r="46" spans="1:10" x14ac:dyDescent="0.2">
      <c r="A46" s="37" t="s">
        <v>63</v>
      </c>
      <c r="B46" s="36">
        <v>9</v>
      </c>
      <c r="C46" s="36">
        <v>3</v>
      </c>
      <c r="D46" s="36">
        <v>3.4</v>
      </c>
      <c r="E46" s="35" t="s">
        <v>100</v>
      </c>
      <c r="F46" t="s">
        <v>35</v>
      </c>
      <c r="G46" t="s">
        <v>35</v>
      </c>
    </row>
    <row r="47" spans="1:10" x14ac:dyDescent="0.2">
      <c r="A47" s="37" t="s">
        <v>64</v>
      </c>
      <c r="B47" s="36">
        <v>10</v>
      </c>
      <c r="C47" s="36">
        <v>4</v>
      </c>
      <c r="D47" s="36">
        <v>3.4</v>
      </c>
      <c r="E47" s="42" t="s">
        <v>101</v>
      </c>
      <c r="F47">
        <v>0</v>
      </c>
      <c r="G47">
        <v>0</v>
      </c>
    </row>
    <row r="48" spans="1:10" x14ac:dyDescent="0.2">
      <c r="A48" s="37" t="s">
        <v>65</v>
      </c>
      <c r="B48" s="36">
        <v>11</v>
      </c>
      <c r="C48" s="36">
        <v>4</v>
      </c>
      <c r="D48" s="36">
        <v>3.4</v>
      </c>
      <c r="E48" s="27" t="s">
        <v>17</v>
      </c>
      <c r="F48" s="50" t="s">
        <v>102</v>
      </c>
      <c r="G48" s="51" t="s">
        <v>116</v>
      </c>
    </row>
    <row r="49" spans="1:7" x14ac:dyDescent="0.2">
      <c r="A49" s="37" t="s">
        <v>66</v>
      </c>
      <c r="B49" s="36">
        <v>10</v>
      </c>
      <c r="C49" s="36">
        <v>3</v>
      </c>
      <c r="D49" s="36">
        <v>3.4</v>
      </c>
      <c r="E49" s="37" t="s">
        <v>104</v>
      </c>
      <c r="F49" s="38" t="s">
        <v>103</v>
      </c>
      <c r="G49">
        <v>0.21</v>
      </c>
    </row>
    <row r="50" spans="1:7" x14ac:dyDescent="0.2">
      <c r="A50" s="37" t="s">
        <v>67</v>
      </c>
      <c r="B50" s="36">
        <v>10</v>
      </c>
      <c r="C50" s="36">
        <v>2.5</v>
      </c>
      <c r="D50" s="36">
        <v>3.4</v>
      </c>
      <c r="E50" s="35" t="s">
        <v>106</v>
      </c>
      <c r="F50" t="s">
        <v>103</v>
      </c>
      <c r="G50">
        <v>0.21</v>
      </c>
    </row>
    <row r="51" spans="1:7" x14ac:dyDescent="0.2">
      <c r="A51" s="37" t="s">
        <v>68</v>
      </c>
      <c r="B51" s="36">
        <v>11</v>
      </c>
      <c r="C51" s="36">
        <v>4</v>
      </c>
      <c r="D51" s="36">
        <v>3.4</v>
      </c>
      <c r="E51" s="35" t="s">
        <v>107</v>
      </c>
      <c r="F51" t="s">
        <v>103</v>
      </c>
      <c r="G51">
        <v>0.184</v>
      </c>
    </row>
    <row r="52" spans="1:7" x14ac:dyDescent="0.2">
      <c r="A52" s="37" t="s">
        <v>69</v>
      </c>
      <c r="B52" s="36">
        <v>11</v>
      </c>
      <c r="C52" s="36">
        <v>3.5</v>
      </c>
      <c r="D52" s="36">
        <v>3.4</v>
      </c>
      <c r="E52" s="35" t="s">
        <v>108</v>
      </c>
      <c r="F52" t="s">
        <v>105</v>
      </c>
      <c r="G52">
        <v>0.16500000000000001</v>
      </c>
    </row>
    <row r="53" spans="1:7" x14ac:dyDescent="0.2">
      <c r="A53" s="37" t="s">
        <v>70</v>
      </c>
      <c r="B53" s="36">
        <v>10.5</v>
      </c>
      <c r="C53" s="36">
        <v>3</v>
      </c>
      <c r="D53" s="36">
        <v>3.4</v>
      </c>
      <c r="E53" s="35" t="s">
        <v>109</v>
      </c>
      <c r="F53" t="s">
        <v>105</v>
      </c>
      <c r="G53">
        <v>0.16500000000000001</v>
      </c>
    </row>
    <row r="54" spans="1:7" x14ac:dyDescent="0.2">
      <c r="A54" s="37" t="s">
        <v>71</v>
      </c>
      <c r="B54" s="36">
        <v>12</v>
      </c>
      <c r="C54" s="36">
        <v>4.5</v>
      </c>
      <c r="D54" s="36">
        <v>3.4</v>
      </c>
      <c r="E54" s="35" t="s">
        <v>110</v>
      </c>
      <c r="F54" t="s">
        <v>111</v>
      </c>
      <c r="G54" t="s">
        <v>35</v>
      </c>
    </row>
    <row r="55" spans="1:7" x14ac:dyDescent="0.2">
      <c r="A55" s="37" t="s">
        <v>72</v>
      </c>
      <c r="B55" s="36">
        <v>12</v>
      </c>
      <c r="C55" s="36">
        <v>4</v>
      </c>
      <c r="D55" s="36">
        <v>3.4</v>
      </c>
      <c r="E55" s="35" t="s">
        <v>112</v>
      </c>
      <c r="F55" t="s">
        <v>113</v>
      </c>
      <c r="G55" t="s">
        <v>35</v>
      </c>
    </row>
    <row r="56" spans="1:7" x14ac:dyDescent="0.2">
      <c r="A56" s="37" t="s">
        <v>73</v>
      </c>
      <c r="B56" s="36">
        <v>13</v>
      </c>
      <c r="C56" s="36">
        <v>5</v>
      </c>
      <c r="D56" s="36">
        <v>3.4</v>
      </c>
      <c r="E56" s="35" t="s">
        <v>114</v>
      </c>
      <c r="F56" t="s">
        <v>103</v>
      </c>
      <c r="G56">
        <v>0.21</v>
      </c>
    </row>
    <row r="57" spans="1:7" x14ac:dyDescent="0.2">
      <c r="A57" s="37" t="s">
        <v>74</v>
      </c>
      <c r="B57" s="36">
        <v>13</v>
      </c>
      <c r="C57" s="36">
        <v>4.5</v>
      </c>
      <c r="D57" s="36">
        <v>3.4</v>
      </c>
      <c r="E57" s="35" t="s">
        <v>115</v>
      </c>
      <c r="F57">
        <v>0</v>
      </c>
      <c r="G57">
        <v>0</v>
      </c>
    </row>
    <row r="58" spans="1:7" x14ac:dyDescent="0.2">
      <c r="A58" s="37" t="s">
        <v>75</v>
      </c>
      <c r="B58" s="36">
        <v>12</v>
      </c>
      <c r="C58" s="36">
        <v>4.5</v>
      </c>
      <c r="D58" s="36">
        <v>4.4000000000000004</v>
      </c>
    </row>
    <row r="59" spans="1:7" x14ac:dyDescent="0.2">
      <c r="A59" s="37" t="s">
        <v>76</v>
      </c>
      <c r="B59" s="36">
        <v>10</v>
      </c>
      <c r="C59" s="36">
        <v>3.5</v>
      </c>
      <c r="D59" s="36">
        <v>4.4000000000000004</v>
      </c>
      <c r="E59" t="s">
        <v>179</v>
      </c>
      <c r="F59" t="s">
        <v>182</v>
      </c>
    </row>
    <row r="60" spans="1:7" x14ac:dyDescent="0.2">
      <c r="A60" s="37" t="s">
        <v>77</v>
      </c>
      <c r="B60" s="36">
        <v>13</v>
      </c>
      <c r="C60" s="36">
        <v>5</v>
      </c>
      <c r="D60" s="36">
        <v>4.4000000000000004</v>
      </c>
      <c r="E60" s="51">
        <v>0.5</v>
      </c>
      <c r="F60" s="51">
        <f>2.3-0.9</f>
        <v>1.4</v>
      </c>
    </row>
    <row r="61" spans="1:7" x14ac:dyDescent="0.2">
      <c r="A61" s="37" t="s">
        <v>78</v>
      </c>
      <c r="B61" s="36">
        <v>11</v>
      </c>
      <c r="C61" s="36">
        <v>4</v>
      </c>
      <c r="D61" s="36">
        <v>4.4000000000000004</v>
      </c>
      <c r="E61" s="51">
        <v>1</v>
      </c>
      <c r="F61" s="51">
        <f>2.3-0.9</f>
        <v>1.4</v>
      </c>
    </row>
    <row r="62" spans="1:7" x14ac:dyDescent="0.2">
      <c r="A62" s="37" t="s">
        <v>79</v>
      </c>
      <c r="B62" s="36">
        <v>13</v>
      </c>
      <c r="C62" s="36">
        <v>5</v>
      </c>
      <c r="D62" s="36">
        <v>4.4000000000000004</v>
      </c>
      <c r="E62" s="51">
        <v>2</v>
      </c>
      <c r="F62" s="51">
        <f>2.95-1.15</f>
        <v>1.8000000000000003</v>
      </c>
    </row>
    <row r="63" spans="1:7" x14ac:dyDescent="0.2">
      <c r="A63" s="37" t="s">
        <v>80</v>
      </c>
      <c r="B63" s="36">
        <v>11</v>
      </c>
      <c r="C63" s="36">
        <v>4</v>
      </c>
      <c r="D63" s="36">
        <v>4.4000000000000004</v>
      </c>
      <c r="E63" s="51">
        <v>3</v>
      </c>
      <c r="F63" s="51">
        <f>3.6-1.4</f>
        <v>2.2000000000000002</v>
      </c>
    </row>
    <row r="64" spans="1:7" x14ac:dyDescent="0.2">
      <c r="A64" s="37" t="s">
        <v>81</v>
      </c>
      <c r="B64" s="36">
        <v>14</v>
      </c>
      <c r="C64" s="36">
        <v>5.5</v>
      </c>
      <c r="D64" s="36">
        <v>4.4000000000000004</v>
      </c>
      <c r="E64" s="51">
        <v>3.5</v>
      </c>
      <c r="F64" s="51">
        <f>3.6-1.4</f>
        <v>2.2000000000000002</v>
      </c>
    </row>
    <row r="65" spans="1:4" x14ac:dyDescent="0.2">
      <c r="A65" s="37" t="s">
        <v>82</v>
      </c>
      <c r="B65" s="36">
        <v>12</v>
      </c>
      <c r="C65" s="36">
        <v>4.5</v>
      </c>
      <c r="D65" s="36">
        <v>4.4000000000000004</v>
      </c>
    </row>
    <row r="66" spans="1:4" x14ac:dyDescent="0.2">
      <c r="A66" s="37" t="s">
        <v>83</v>
      </c>
      <c r="B66" s="36">
        <v>15</v>
      </c>
      <c r="C66" s="36">
        <v>5.5</v>
      </c>
      <c r="D66" s="36">
        <v>4.4000000000000004</v>
      </c>
    </row>
    <row r="67" spans="1:4" x14ac:dyDescent="0.2">
      <c r="A67" s="31" t="s">
        <v>84</v>
      </c>
      <c r="B67" s="44">
        <v>13</v>
      </c>
      <c r="C67" s="36">
        <v>5</v>
      </c>
      <c r="D67" s="36">
        <v>4.4000000000000004</v>
      </c>
    </row>
    <row r="68" spans="1:4" x14ac:dyDescent="0.2">
      <c r="A68" t="s">
        <v>50</v>
      </c>
      <c r="B68">
        <v>10</v>
      </c>
      <c r="C68">
        <v>3.5</v>
      </c>
      <c r="D68">
        <v>0</v>
      </c>
    </row>
    <row r="69" spans="1:4" x14ac:dyDescent="0.2">
      <c r="A69" t="s">
        <v>51</v>
      </c>
      <c r="B69">
        <v>8.5</v>
      </c>
      <c r="C69">
        <v>2.5</v>
      </c>
      <c r="D69">
        <v>0</v>
      </c>
    </row>
  </sheetData>
  <mergeCells count="6">
    <mergeCell ref="E1:G1"/>
    <mergeCell ref="H1:I1"/>
    <mergeCell ref="J1:K1"/>
    <mergeCell ref="L1:M1"/>
    <mergeCell ref="A1:B1"/>
    <mergeCell ref="C1:D1"/>
  </mergeCells>
  <hyperlinks>
    <hyperlink ref="F48" r:id="rId1" xr:uid="{134DA595-6BFE-D342-A444-2241ADBC04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96D7-5103-5D4F-9330-E33440900FED}">
  <dimension ref="A1:G121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s="60" t="s">
        <v>183</v>
      </c>
      <c r="B1" s="61" t="s">
        <v>184</v>
      </c>
      <c r="C1" s="62" t="s">
        <v>185</v>
      </c>
      <c r="D1" s="68" t="s">
        <v>128</v>
      </c>
      <c r="E1" s="69"/>
      <c r="F1" s="69"/>
      <c r="G1" s="70"/>
    </row>
    <row r="2" spans="1:7" ht="17" x14ac:dyDescent="0.2">
      <c r="A2" s="28">
        <f>ROUNDDOWN(ABS(Constants!B15-Constants!B16)+Lookup!A8+Lookup!A9, 0)</f>
        <v>86</v>
      </c>
      <c r="B2" s="32">
        <f>Constants!$B$9-(2*C2)</f>
        <v>-1.4</v>
      </c>
      <c r="C2" s="56">
        <v>0.7</v>
      </c>
      <c r="D2" s="53" t="s">
        <v>129</v>
      </c>
      <c r="E2" s="54" t="s">
        <v>130</v>
      </c>
      <c r="F2" s="54" t="s">
        <v>131</v>
      </c>
      <c r="G2" s="55" t="s">
        <v>132</v>
      </c>
    </row>
    <row r="3" spans="1:7" x14ac:dyDescent="0.2">
      <c r="A3" s="35">
        <v>0</v>
      </c>
      <c r="B3" s="57"/>
      <c r="C3" s="57">
        <v>0</v>
      </c>
      <c r="D3" s="57">
        <f>IF(A3=" "," ",C3)</f>
        <v>0</v>
      </c>
      <c r="E3" s="57">
        <f>IF(A3=" "," ",IF(Constants!$B$5="Left",$A$2*D3/$A$2,-$A$2*D3/$A$2))</f>
        <v>0</v>
      </c>
      <c r="F3" s="57">
        <f>IF(A3=" "," ",D3-($A$2/2))</f>
        <v>-43</v>
      </c>
      <c r="G3" s="36">
        <f>E3</f>
        <v>0</v>
      </c>
    </row>
    <row r="4" spans="1:7" x14ac:dyDescent="0.2">
      <c r="A4" s="35">
        <v>1</v>
      </c>
      <c r="B4" s="57">
        <v>0</v>
      </c>
      <c r="C4" s="57">
        <f>IF(A4=" "," ",B4+$C$2)</f>
        <v>0.7</v>
      </c>
      <c r="D4" s="57">
        <f t="shared" ref="D4:D67" si="0">IF(A4=" "," ",C4)</f>
        <v>0.7</v>
      </c>
      <c r="E4" s="57">
        <f>IF(A4=" "," ",IF(Constants!$B$5="Left",$A$2*D4/$A$2,-$A$2*D4/$A$2))</f>
        <v>-0.7</v>
      </c>
      <c r="F4" s="57">
        <f t="shared" ref="F4:F67" si="1">IF(A4=" "," ",D4-($A$2/2))</f>
        <v>-42.3</v>
      </c>
      <c r="G4" s="36">
        <f t="shared" ref="G4:G67" si="2">E4</f>
        <v>-0.7</v>
      </c>
    </row>
    <row r="5" spans="1:7" x14ac:dyDescent="0.2">
      <c r="A5" s="35">
        <f>IF(A4=" "," ",IF(A4+1&gt;(ROUNDDOWN($A$2+1,0))," ",A4+1))</f>
        <v>2</v>
      </c>
      <c r="B5" s="57">
        <v>1</v>
      </c>
      <c r="C5" s="57">
        <f>IF(A5=" "," ",IF(B5=" ",$A$2,B5+$C$2))</f>
        <v>1.7</v>
      </c>
      <c r="D5" s="57">
        <f t="shared" si="0"/>
        <v>1.7</v>
      </c>
      <c r="E5" s="57">
        <f>IF(A5=" "," ",IF(Constants!$B$5="Left",$A$2*D5/$A$2,-$A$2*D5/$A$2))</f>
        <v>-1.7</v>
      </c>
      <c r="F5" s="57">
        <f t="shared" si="1"/>
        <v>-41.3</v>
      </c>
      <c r="G5" s="36">
        <f t="shared" si="2"/>
        <v>-1.7</v>
      </c>
    </row>
    <row r="6" spans="1:7" x14ac:dyDescent="0.2">
      <c r="A6" s="35">
        <f t="shared" ref="A6:A69" si="3">IF(A5=" "," ",IF(A5+1&gt;(ROUNDDOWN($A$2+1,0))," ",A5+1))</f>
        <v>3</v>
      </c>
      <c r="B6" s="57">
        <f>IF(A7=" "," ",IF(B5+1&lt;=$B$2/2,B5+1,IF(B5+($B$2-(ROUNDDOWN($B$2,0)-1))/2&lt;=IF($B$2/2-ROUNDDOWN($B$2/2,0)&lt;0.5,$B$2/2+($B$2-(ROUNDDOWN($B$2,0)-1)),$B$2/2+($B$2-(ROUNDDOWN($B$2,0)-1))/2),B5+($B$2-(ROUNDDOWN($B$2,0)-1))/2,B5+1)))</f>
        <v>2</v>
      </c>
      <c r="C6" s="57">
        <f t="shared" ref="C6:C69" si="4">IF(A6=" "," ",IF(B6=" ",$A$2,B6+$C$2))</f>
        <v>2.7</v>
      </c>
      <c r="D6" s="57">
        <f t="shared" si="0"/>
        <v>2.7</v>
      </c>
      <c r="E6" s="57">
        <f>IF(A6=" "," ",IF(Constants!$B$5="Left",$A$2*D6/$A$2,-$A$2*D6/$A$2))</f>
        <v>-2.7</v>
      </c>
      <c r="F6" s="57">
        <f t="shared" si="1"/>
        <v>-40.299999999999997</v>
      </c>
      <c r="G6" s="36">
        <f t="shared" si="2"/>
        <v>-2.7</v>
      </c>
    </row>
    <row r="7" spans="1:7" x14ac:dyDescent="0.2">
      <c r="A7" s="35">
        <f t="shared" si="3"/>
        <v>4</v>
      </c>
      <c r="B7" s="57">
        <f t="shared" ref="B7:B70" si="5">IF(A8=" "," ",IF(B6+1&lt;=$B$2/2,B6+1,IF(B6+($B$2-(ROUNDDOWN($B$2,0)-1))/2&lt;=IF($B$2/2-ROUNDDOWN($B$2/2,0)&lt;0.5,$B$2/2+($B$2-(ROUNDDOWN($B$2,0)-1)),$B$2/2+($B$2-(ROUNDDOWN($B$2,0)-1))/2),B6+($B$2-(ROUNDDOWN($B$2,0)-1))/2,B6+1)))</f>
        <v>3</v>
      </c>
      <c r="C7" s="57">
        <f t="shared" si="4"/>
        <v>3.7</v>
      </c>
      <c r="D7" s="57">
        <f t="shared" si="0"/>
        <v>3.7</v>
      </c>
      <c r="E7" s="57">
        <f>IF(A7=" "," ",IF(Constants!$B$5="Left",$A$2*D7/$A$2,-$A$2*D7/$A$2))</f>
        <v>-3.6999999999999997</v>
      </c>
      <c r="F7" s="57">
        <f t="shared" si="1"/>
        <v>-39.299999999999997</v>
      </c>
      <c r="G7" s="36">
        <f t="shared" si="2"/>
        <v>-3.6999999999999997</v>
      </c>
    </row>
    <row r="8" spans="1:7" x14ac:dyDescent="0.2">
      <c r="A8" s="35">
        <f t="shared" si="3"/>
        <v>5</v>
      </c>
      <c r="B8" s="57">
        <f t="shared" si="5"/>
        <v>4</v>
      </c>
      <c r="C8" s="57">
        <f t="shared" si="4"/>
        <v>4.7</v>
      </c>
      <c r="D8" s="57">
        <f t="shared" si="0"/>
        <v>4.7</v>
      </c>
      <c r="E8" s="57">
        <f>IF(A8=" "," ",IF(Constants!$B$5="Left",$A$2*D8/$A$2,-$A$2*D8/$A$2))</f>
        <v>-4.7</v>
      </c>
      <c r="F8" s="57">
        <f t="shared" si="1"/>
        <v>-38.299999999999997</v>
      </c>
      <c r="G8" s="36">
        <f t="shared" si="2"/>
        <v>-4.7</v>
      </c>
    </row>
    <row r="9" spans="1:7" x14ac:dyDescent="0.2">
      <c r="A9" s="35">
        <f t="shared" si="3"/>
        <v>6</v>
      </c>
      <c r="B9" s="57">
        <f t="shared" si="5"/>
        <v>5</v>
      </c>
      <c r="C9" s="57">
        <f t="shared" si="4"/>
        <v>5.7</v>
      </c>
      <c r="D9" s="57">
        <f t="shared" si="0"/>
        <v>5.7</v>
      </c>
      <c r="E9" s="57">
        <f>IF(A9=" "," ",IF(Constants!$B$5="Left",$A$2*D9/$A$2,-$A$2*D9/$A$2))</f>
        <v>-5.7</v>
      </c>
      <c r="F9" s="57">
        <f t="shared" si="1"/>
        <v>-37.299999999999997</v>
      </c>
      <c r="G9" s="36">
        <f t="shared" si="2"/>
        <v>-5.7</v>
      </c>
    </row>
    <row r="10" spans="1:7" x14ac:dyDescent="0.2">
      <c r="A10" s="35">
        <f t="shared" si="3"/>
        <v>7</v>
      </c>
      <c r="B10" s="57">
        <f t="shared" si="5"/>
        <v>6</v>
      </c>
      <c r="C10" s="57">
        <f t="shared" si="4"/>
        <v>6.7</v>
      </c>
      <c r="D10" s="57">
        <f t="shared" si="0"/>
        <v>6.7</v>
      </c>
      <c r="E10" s="57">
        <f>IF(A10=" "," ",IF(Constants!$B$5="Left",$A$2*D10/$A$2,-$A$2*D10/$A$2))</f>
        <v>-6.7</v>
      </c>
      <c r="F10" s="57">
        <f t="shared" si="1"/>
        <v>-36.299999999999997</v>
      </c>
      <c r="G10" s="36">
        <f t="shared" si="2"/>
        <v>-6.7</v>
      </c>
    </row>
    <row r="11" spans="1:7" x14ac:dyDescent="0.2">
      <c r="A11" s="35">
        <f t="shared" si="3"/>
        <v>8</v>
      </c>
      <c r="B11" s="57">
        <f t="shared" si="5"/>
        <v>7</v>
      </c>
      <c r="C11" s="57">
        <f t="shared" si="4"/>
        <v>7.7</v>
      </c>
      <c r="D11" s="57">
        <f t="shared" si="0"/>
        <v>7.7</v>
      </c>
      <c r="E11" s="57">
        <f>IF(A11=" "," ",IF(Constants!$B$5="Left",$A$2*D11/$A$2,-$A$2*D11/$A$2))</f>
        <v>-7.7</v>
      </c>
      <c r="F11" s="57">
        <f t="shared" si="1"/>
        <v>-35.299999999999997</v>
      </c>
      <c r="G11" s="36">
        <f t="shared" si="2"/>
        <v>-7.7</v>
      </c>
    </row>
    <row r="12" spans="1:7" x14ac:dyDescent="0.2">
      <c r="A12" s="35">
        <f t="shared" si="3"/>
        <v>9</v>
      </c>
      <c r="B12" s="57">
        <f t="shared" si="5"/>
        <v>8</v>
      </c>
      <c r="C12" s="57">
        <f t="shared" si="4"/>
        <v>8.6999999999999993</v>
      </c>
      <c r="D12" s="57">
        <f t="shared" si="0"/>
        <v>8.6999999999999993</v>
      </c>
      <c r="E12" s="57">
        <f>IF(A12=" "," ",IF(Constants!$B$5="Left",$A$2*D12/$A$2,-$A$2*D12/$A$2))</f>
        <v>-8.6999999999999993</v>
      </c>
      <c r="F12" s="57">
        <f t="shared" si="1"/>
        <v>-34.299999999999997</v>
      </c>
      <c r="G12" s="36">
        <f t="shared" si="2"/>
        <v>-8.6999999999999993</v>
      </c>
    </row>
    <row r="13" spans="1:7" x14ac:dyDescent="0.2">
      <c r="A13" s="35">
        <f t="shared" si="3"/>
        <v>10</v>
      </c>
      <c r="B13" s="57">
        <f t="shared" si="5"/>
        <v>9</v>
      </c>
      <c r="C13" s="57">
        <f t="shared" si="4"/>
        <v>9.6999999999999993</v>
      </c>
      <c r="D13" s="57">
        <f t="shared" si="0"/>
        <v>9.6999999999999993</v>
      </c>
      <c r="E13" s="57">
        <f>IF(A13=" "," ",IF(Constants!$B$5="Left",$A$2*D13/$A$2,-$A$2*D13/$A$2))</f>
        <v>-9.6999999999999993</v>
      </c>
      <c r="F13" s="57">
        <f t="shared" si="1"/>
        <v>-33.299999999999997</v>
      </c>
      <c r="G13" s="36">
        <f t="shared" si="2"/>
        <v>-9.6999999999999993</v>
      </c>
    </row>
    <row r="14" spans="1:7" x14ac:dyDescent="0.2">
      <c r="A14" s="35">
        <f t="shared" si="3"/>
        <v>11</v>
      </c>
      <c r="B14" s="57">
        <f t="shared" si="5"/>
        <v>10</v>
      </c>
      <c r="C14" s="57">
        <f t="shared" si="4"/>
        <v>10.7</v>
      </c>
      <c r="D14" s="57">
        <f t="shared" si="0"/>
        <v>10.7</v>
      </c>
      <c r="E14" s="57">
        <f>IF(A14=" "," ",IF(Constants!$B$5="Left",$A$2*D14/$A$2,-$A$2*D14/$A$2))</f>
        <v>-10.7</v>
      </c>
      <c r="F14" s="57">
        <f t="shared" si="1"/>
        <v>-32.299999999999997</v>
      </c>
      <c r="G14" s="36">
        <f t="shared" si="2"/>
        <v>-10.7</v>
      </c>
    </row>
    <row r="15" spans="1:7" x14ac:dyDescent="0.2">
      <c r="A15" s="35">
        <f t="shared" si="3"/>
        <v>12</v>
      </c>
      <c r="B15" s="57">
        <f t="shared" si="5"/>
        <v>11</v>
      </c>
      <c r="C15" s="57">
        <f t="shared" si="4"/>
        <v>11.7</v>
      </c>
      <c r="D15" s="57">
        <f t="shared" si="0"/>
        <v>11.7</v>
      </c>
      <c r="E15" s="57">
        <f>IF(A15=" "," ",IF(Constants!$B$5="Left",$A$2*D15/$A$2,-$A$2*D15/$A$2))</f>
        <v>-11.7</v>
      </c>
      <c r="F15" s="57">
        <f t="shared" si="1"/>
        <v>-31.3</v>
      </c>
      <c r="G15" s="36">
        <f t="shared" si="2"/>
        <v>-11.7</v>
      </c>
    </row>
    <row r="16" spans="1:7" x14ac:dyDescent="0.2">
      <c r="A16" s="35">
        <f t="shared" si="3"/>
        <v>13</v>
      </c>
      <c r="B16" s="57">
        <f t="shared" si="5"/>
        <v>12</v>
      </c>
      <c r="C16" s="57">
        <f t="shared" si="4"/>
        <v>12.7</v>
      </c>
      <c r="D16" s="57">
        <f t="shared" si="0"/>
        <v>12.7</v>
      </c>
      <c r="E16" s="57">
        <f>IF(A16=" "," ",IF(Constants!$B$5="Left",$A$2*D16/$A$2,-$A$2*D16/$A$2))</f>
        <v>-12.700000000000001</v>
      </c>
      <c r="F16" s="57">
        <f t="shared" si="1"/>
        <v>-30.3</v>
      </c>
      <c r="G16" s="36">
        <f t="shared" si="2"/>
        <v>-12.700000000000001</v>
      </c>
    </row>
    <row r="17" spans="1:7" x14ac:dyDescent="0.2">
      <c r="A17" s="35">
        <f t="shared" si="3"/>
        <v>14</v>
      </c>
      <c r="B17" s="57">
        <f t="shared" si="5"/>
        <v>13</v>
      </c>
      <c r="C17" s="57">
        <f t="shared" si="4"/>
        <v>13.7</v>
      </c>
      <c r="D17" s="57">
        <f t="shared" si="0"/>
        <v>13.7</v>
      </c>
      <c r="E17" s="57">
        <f>IF(A17=" "," ",IF(Constants!$B$5="Left",$A$2*D17/$A$2,-$A$2*D17/$A$2))</f>
        <v>-13.700000000000001</v>
      </c>
      <c r="F17" s="57">
        <f t="shared" si="1"/>
        <v>-29.3</v>
      </c>
      <c r="G17" s="36">
        <f t="shared" si="2"/>
        <v>-13.700000000000001</v>
      </c>
    </row>
    <row r="18" spans="1:7" x14ac:dyDescent="0.2">
      <c r="A18" s="35">
        <f t="shared" si="3"/>
        <v>15</v>
      </c>
      <c r="B18" s="57">
        <f t="shared" si="5"/>
        <v>14</v>
      </c>
      <c r="C18" s="57">
        <f t="shared" si="4"/>
        <v>14.7</v>
      </c>
      <c r="D18" s="57">
        <f t="shared" si="0"/>
        <v>14.7</v>
      </c>
      <c r="E18" s="57">
        <f>IF(A18=" "," ",IF(Constants!$B$5="Left",$A$2*D18/$A$2,-$A$2*D18/$A$2))</f>
        <v>-14.700000000000001</v>
      </c>
      <c r="F18" s="57">
        <f t="shared" si="1"/>
        <v>-28.3</v>
      </c>
      <c r="G18" s="36">
        <f t="shared" si="2"/>
        <v>-14.700000000000001</v>
      </c>
    </row>
    <row r="19" spans="1:7" x14ac:dyDescent="0.2">
      <c r="A19" s="35">
        <f t="shared" si="3"/>
        <v>16</v>
      </c>
      <c r="B19" s="57">
        <f t="shared" si="5"/>
        <v>15</v>
      </c>
      <c r="C19" s="57">
        <f t="shared" si="4"/>
        <v>15.7</v>
      </c>
      <c r="D19" s="57">
        <f t="shared" si="0"/>
        <v>15.7</v>
      </c>
      <c r="E19" s="57">
        <f>IF(A19=" "," ",IF(Constants!$B$5="Left",$A$2*D19/$A$2,-$A$2*D19/$A$2))</f>
        <v>-15.700000000000001</v>
      </c>
      <c r="F19" s="57">
        <f t="shared" si="1"/>
        <v>-27.3</v>
      </c>
      <c r="G19" s="36">
        <f t="shared" si="2"/>
        <v>-15.700000000000001</v>
      </c>
    </row>
    <row r="20" spans="1:7" x14ac:dyDescent="0.2">
      <c r="A20" s="35">
        <f t="shared" si="3"/>
        <v>17</v>
      </c>
      <c r="B20" s="57">
        <f t="shared" si="5"/>
        <v>16</v>
      </c>
      <c r="C20" s="57">
        <f t="shared" si="4"/>
        <v>16.7</v>
      </c>
      <c r="D20" s="57">
        <f t="shared" si="0"/>
        <v>16.7</v>
      </c>
      <c r="E20" s="57">
        <f>IF(A20=" "," ",IF(Constants!$B$5="Left",$A$2*D20/$A$2,-$A$2*D20/$A$2))</f>
        <v>-16.7</v>
      </c>
      <c r="F20" s="57">
        <f t="shared" si="1"/>
        <v>-26.3</v>
      </c>
      <c r="G20" s="36">
        <f t="shared" si="2"/>
        <v>-16.7</v>
      </c>
    </row>
    <row r="21" spans="1:7" x14ac:dyDescent="0.2">
      <c r="A21" s="35">
        <f t="shared" si="3"/>
        <v>18</v>
      </c>
      <c r="B21" s="57">
        <f t="shared" si="5"/>
        <v>17</v>
      </c>
      <c r="C21" s="57">
        <f t="shared" si="4"/>
        <v>17.7</v>
      </c>
      <c r="D21" s="57">
        <f t="shared" si="0"/>
        <v>17.7</v>
      </c>
      <c r="E21" s="57">
        <f>IF(A21=" "," ",IF(Constants!$B$5="Left",$A$2*D21/$A$2,-$A$2*D21/$A$2))</f>
        <v>-17.7</v>
      </c>
      <c r="F21" s="57">
        <f t="shared" si="1"/>
        <v>-25.3</v>
      </c>
      <c r="G21" s="36">
        <f t="shared" si="2"/>
        <v>-17.7</v>
      </c>
    </row>
    <row r="22" spans="1:7" x14ac:dyDescent="0.2">
      <c r="A22" s="35">
        <f t="shared" si="3"/>
        <v>19</v>
      </c>
      <c r="B22" s="57">
        <f t="shared" si="5"/>
        <v>18</v>
      </c>
      <c r="C22" s="57">
        <f t="shared" si="4"/>
        <v>18.7</v>
      </c>
      <c r="D22" s="57">
        <f t="shared" si="0"/>
        <v>18.7</v>
      </c>
      <c r="E22" s="57">
        <f>IF(A22=" "," ",IF(Constants!$B$5="Left",$A$2*D22/$A$2,-$A$2*D22/$A$2))</f>
        <v>-18.7</v>
      </c>
      <c r="F22" s="57">
        <f t="shared" si="1"/>
        <v>-24.3</v>
      </c>
      <c r="G22" s="36">
        <f t="shared" si="2"/>
        <v>-18.7</v>
      </c>
    </row>
    <row r="23" spans="1:7" x14ac:dyDescent="0.2">
      <c r="A23" s="35">
        <f t="shared" si="3"/>
        <v>20</v>
      </c>
      <c r="B23" s="57">
        <f t="shared" si="5"/>
        <v>19</v>
      </c>
      <c r="C23" s="57">
        <f t="shared" si="4"/>
        <v>19.7</v>
      </c>
      <c r="D23" s="57">
        <f t="shared" si="0"/>
        <v>19.7</v>
      </c>
      <c r="E23" s="57">
        <f>IF(A23=" "," ",IF(Constants!$B$5="Left",$A$2*D23/$A$2,-$A$2*D23/$A$2))</f>
        <v>-19.7</v>
      </c>
      <c r="F23" s="57">
        <f t="shared" si="1"/>
        <v>-23.3</v>
      </c>
      <c r="G23" s="36">
        <f t="shared" si="2"/>
        <v>-19.7</v>
      </c>
    </row>
    <row r="24" spans="1:7" x14ac:dyDescent="0.2">
      <c r="A24" s="35">
        <f t="shared" si="3"/>
        <v>21</v>
      </c>
      <c r="B24" s="57">
        <f t="shared" si="5"/>
        <v>20</v>
      </c>
      <c r="C24" s="57">
        <f t="shared" si="4"/>
        <v>20.7</v>
      </c>
      <c r="D24" s="57">
        <f t="shared" si="0"/>
        <v>20.7</v>
      </c>
      <c r="E24" s="57">
        <f>IF(A24=" "," ",IF(Constants!$B$5="Left",$A$2*D24/$A$2,-$A$2*D24/$A$2))</f>
        <v>-20.7</v>
      </c>
      <c r="F24" s="57">
        <f t="shared" si="1"/>
        <v>-22.3</v>
      </c>
      <c r="G24" s="36">
        <f t="shared" si="2"/>
        <v>-20.7</v>
      </c>
    </row>
    <row r="25" spans="1:7" x14ac:dyDescent="0.2">
      <c r="A25" s="35">
        <f t="shared" si="3"/>
        <v>22</v>
      </c>
      <c r="B25" s="57">
        <f t="shared" si="5"/>
        <v>21</v>
      </c>
      <c r="C25" s="57">
        <f t="shared" si="4"/>
        <v>21.7</v>
      </c>
      <c r="D25" s="57">
        <f t="shared" si="0"/>
        <v>21.7</v>
      </c>
      <c r="E25" s="57">
        <f>IF(A25=" "," ",IF(Constants!$B$5="Left",$A$2*D25/$A$2,-$A$2*D25/$A$2))</f>
        <v>-21.7</v>
      </c>
      <c r="F25" s="57">
        <f t="shared" si="1"/>
        <v>-21.3</v>
      </c>
      <c r="G25" s="36">
        <f t="shared" si="2"/>
        <v>-21.7</v>
      </c>
    </row>
    <row r="26" spans="1:7" x14ac:dyDescent="0.2">
      <c r="A26" s="35">
        <f t="shared" si="3"/>
        <v>23</v>
      </c>
      <c r="B26" s="57">
        <f t="shared" si="5"/>
        <v>22</v>
      </c>
      <c r="C26" s="57">
        <f t="shared" si="4"/>
        <v>22.7</v>
      </c>
      <c r="D26" s="57">
        <f t="shared" si="0"/>
        <v>22.7</v>
      </c>
      <c r="E26" s="57">
        <f>IF(A26=" "," ",IF(Constants!$B$5="Left",$A$2*D26/$A$2,-$A$2*D26/$A$2))</f>
        <v>-22.7</v>
      </c>
      <c r="F26" s="57">
        <f t="shared" si="1"/>
        <v>-20.3</v>
      </c>
      <c r="G26" s="36">
        <f t="shared" si="2"/>
        <v>-22.7</v>
      </c>
    </row>
    <row r="27" spans="1:7" x14ac:dyDescent="0.2">
      <c r="A27" s="35">
        <f t="shared" si="3"/>
        <v>24</v>
      </c>
      <c r="B27" s="57">
        <f t="shared" si="5"/>
        <v>23</v>
      </c>
      <c r="C27" s="57">
        <f t="shared" si="4"/>
        <v>23.7</v>
      </c>
      <c r="D27" s="57">
        <f t="shared" si="0"/>
        <v>23.7</v>
      </c>
      <c r="E27" s="57">
        <f>IF(A27=" "," ",IF(Constants!$B$5="Left",$A$2*D27/$A$2,-$A$2*D27/$A$2))</f>
        <v>-23.7</v>
      </c>
      <c r="F27" s="57">
        <f t="shared" si="1"/>
        <v>-19.3</v>
      </c>
      <c r="G27" s="36">
        <f t="shared" si="2"/>
        <v>-23.7</v>
      </c>
    </row>
    <row r="28" spans="1:7" x14ac:dyDescent="0.2">
      <c r="A28" s="35">
        <f t="shared" si="3"/>
        <v>25</v>
      </c>
      <c r="B28" s="57">
        <f t="shared" si="5"/>
        <v>24</v>
      </c>
      <c r="C28" s="57">
        <f t="shared" si="4"/>
        <v>24.7</v>
      </c>
      <c r="D28" s="57">
        <f t="shared" si="0"/>
        <v>24.7</v>
      </c>
      <c r="E28" s="57">
        <f>IF(A28=" "," ",IF(Constants!$B$5="Left",$A$2*D28/$A$2,-$A$2*D28/$A$2))</f>
        <v>-24.7</v>
      </c>
      <c r="F28" s="57">
        <f t="shared" si="1"/>
        <v>-18.3</v>
      </c>
      <c r="G28" s="36">
        <f t="shared" si="2"/>
        <v>-24.7</v>
      </c>
    </row>
    <row r="29" spans="1:7" x14ac:dyDescent="0.2">
      <c r="A29" s="35">
        <f t="shared" si="3"/>
        <v>26</v>
      </c>
      <c r="B29" s="57">
        <f t="shared" si="5"/>
        <v>25</v>
      </c>
      <c r="C29" s="57">
        <f t="shared" si="4"/>
        <v>25.7</v>
      </c>
      <c r="D29" s="57">
        <f t="shared" si="0"/>
        <v>25.7</v>
      </c>
      <c r="E29" s="57">
        <f>IF(A29=" "," ",IF(Constants!$B$5="Left",$A$2*D29/$A$2,-$A$2*D29/$A$2))</f>
        <v>-25.7</v>
      </c>
      <c r="F29" s="57">
        <f t="shared" si="1"/>
        <v>-17.3</v>
      </c>
      <c r="G29" s="36">
        <f t="shared" si="2"/>
        <v>-25.7</v>
      </c>
    </row>
    <row r="30" spans="1:7" x14ac:dyDescent="0.2">
      <c r="A30" s="35">
        <f t="shared" si="3"/>
        <v>27</v>
      </c>
      <c r="B30" s="57">
        <f t="shared" si="5"/>
        <v>26</v>
      </c>
      <c r="C30" s="57">
        <f t="shared" si="4"/>
        <v>26.7</v>
      </c>
      <c r="D30" s="57">
        <f t="shared" si="0"/>
        <v>26.7</v>
      </c>
      <c r="E30" s="57">
        <f>IF(A30=" "," ",IF(Constants!$B$5="Left",$A$2*D30/$A$2,-$A$2*D30/$A$2))</f>
        <v>-26.7</v>
      </c>
      <c r="F30" s="57">
        <f t="shared" si="1"/>
        <v>-16.3</v>
      </c>
      <c r="G30" s="36">
        <f t="shared" si="2"/>
        <v>-26.7</v>
      </c>
    </row>
    <row r="31" spans="1:7" x14ac:dyDescent="0.2">
      <c r="A31" s="35">
        <f t="shared" si="3"/>
        <v>28</v>
      </c>
      <c r="B31" s="57">
        <f t="shared" si="5"/>
        <v>27</v>
      </c>
      <c r="C31" s="57">
        <f t="shared" si="4"/>
        <v>27.7</v>
      </c>
      <c r="D31" s="57">
        <f t="shared" si="0"/>
        <v>27.7</v>
      </c>
      <c r="E31" s="57">
        <f>IF(A31=" "," ",IF(Constants!$B$5="Left",$A$2*D31/$A$2,-$A$2*D31/$A$2))</f>
        <v>-27.7</v>
      </c>
      <c r="F31" s="57">
        <f t="shared" si="1"/>
        <v>-15.3</v>
      </c>
      <c r="G31" s="36">
        <f t="shared" si="2"/>
        <v>-27.7</v>
      </c>
    </row>
    <row r="32" spans="1:7" x14ac:dyDescent="0.2">
      <c r="A32" s="35">
        <f t="shared" si="3"/>
        <v>29</v>
      </c>
      <c r="B32" s="57">
        <f t="shared" si="5"/>
        <v>28</v>
      </c>
      <c r="C32" s="57">
        <f t="shared" si="4"/>
        <v>28.7</v>
      </c>
      <c r="D32" s="57">
        <f t="shared" si="0"/>
        <v>28.7</v>
      </c>
      <c r="E32" s="57">
        <f>IF(A32=" "," ",IF(Constants!$B$5="Left",$A$2*D32/$A$2,-$A$2*D32/$A$2))</f>
        <v>-28.7</v>
      </c>
      <c r="F32" s="57">
        <f t="shared" si="1"/>
        <v>-14.3</v>
      </c>
      <c r="G32" s="36">
        <f t="shared" si="2"/>
        <v>-28.7</v>
      </c>
    </row>
    <row r="33" spans="1:7" x14ac:dyDescent="0.2">
      <c r="A33" s="35">
        <f t="shared" si="3"/>
        <v>30</v>
      </c>
      <c r="B33" s="57">
        <f t="shared" si="5"/>
        <v>29</v>
      </c>
      <c r="C33" s="57">
        <f t="shared" si="4"/>
        <v>29.7</v>
      </c>
      <c r="D33" s="57">
        <f t="shared" si="0"/>
        <v>29.7</v>
      </c>
      <c r="E33" s="57">
        <f>IF(A33=" "," ",IF(Constants!$B$5="Left",$A$2*D33/$A$2,-$A$2*D33/$A$2))</f>
        <v>-29.7</v>
      </c>
      <c r="F33" s="57">
        <f t="shared" si="1"/>
        <v>-13.3</v>
      </c>
      <c r="G33" s="36">
        <f t="shared" si="2"/>
        <v>-29.7</v>
      </c>
    </row>
    <row r="34" spans="1:7" x14ac:dyDescent="0.2">
      <c r="A34" s="35">
        <f t="shared" si="3"/>
        <v>31</v>
      </c>
      <c r="B34" s="57">
        <f t="shared" si="5"/>
        <v>30</v>
      </c>
      <c r="C34" s="57">
        <f t="shared" si="4"/>
        <v>30.7</v>
      </c>
      <c r="D34" s="57">
        <f t="shared" si="0"/>
        <v>30.7</v>
      </c>
      <c r="E34" s="57">
        <f>IF(A34=" "," ",IF(Constants!$B$5="Left",$A$2*D34/$A$2,-$A$2*D34/$A$2))</f>
        <v>-30.7</v>
      </c>
      <c r="F34" s="57">
        <f t="shared" si="1"/>
        <v>-12.3</v>
      </c>
      <c r="G34" s="36">
        <f t="shared" si="2"/>
        <v>-30.7</v>
      </c>
    </row>
    <row r="35" spans="1:7" x14ac:dyDescent="0.2">
      <c r="A35" s="35">
        <f t="shared" si="3"/>
        <v>32</v>
      </c>
      <c r="B35" s="57">
        <f t="shared" si="5"/>
        <v>31</v>
      </c>
      <c r="C35" s="57">
        <f t="shared" si="4"/>
        <v>31.7</v>
      </c>
      <c r="D35" s="57">
        <f t="shared" si="0"/>
        <v>31.7</v>
      </c>
      <c r="E35" s="57">
        <f>IF(A35=" "," ",IF(Constants!$B$5="Left",$A$2*D35/$A$2,-$A$2*D35/$A$2))</f>
        <v>-31.7</v>
      </c>
      <c r="F35" s="57">
        <f t="shared" si="1"/>
        <v>-11.3</v>
      </c>
      <c r="G35" s="36">
        <f t="shared" si="2"/>
        <v>-31.7</v>
      </c>
    </row>
    <row r="36" spans="1:7" x14ac:dyDescent="0.2">
      <c r="A36" s="35">
        <f t="shared" si="3"/>
        <v>33</v>
      </c>
      <c r="B36" s="57">
        <f t="shared" si="5"/>
        <v>32</v>
      </c>
      <c r="C36" s="57">
        <f t="shared" si="4"/>
        <v>32.700000000000003</v>
      </c>
      <c r="D36" s="57">
        <f t="shared" si="0"/>
        <v>32.700000000000003</v>
      </c>
      <c r="E36" s="57">
        <f>IF(A36=" "," ",IF(Constants!$B$5="Left",$A$2*D36/$A$2,-$A$2*D36/$A$2))</f>
        <v>-32.700000000000003</v>
      </c>
      <c r="F36" s="57">
        <f t="shared" si="1"/>
        <v>-10.299999999999997</v>
      </c>
      <c r="G36" s="36">
        <f t="shared" si="2"/>
        <v>-32.700000000000003</v>
      </c>
    </row>
    <row r="37" spans="1:7" x14ac:dyDescent="0.2">
      <c r="A37" s="35">
        <f t="shared" si="3"/>
        <v>34</v>
      </c>
      <c r="B37" s="57">
        <f t="shared" si="5"/>
        <v>33</v>
      </c>
      <c r="C37" s="57">
        <f t="shared" si="4"/>
        <v>33.700000000000003</v>
      </c>
      <c r="D37" s="57">
        <f t="shared" si="0"/>
        <v>33.700000000000003</v>
      </c>
      <c r="E37" s="57">
        <f>IF(A37=" "," ",IF(Constants!$B$5="Left",$A$2*D37/$A$2,-$A$2*D37/$A$2))</f>
        <v>-33.700000000000003</v>
      </c>
      <c r="F37" s="57">
        <f t="shared" si="1"/>
        <v>-9.2999999999999972</v>
      </c>
      <c r="G37" s="36">
        <f t="shared" si="2"/>
        <v>-33.700000000000003</v>
      </c>
    </row>
    <row r="38" spans="1:7" x14ac:dyDescent="0.2">
      <c r="A38" s="35">
        <f t="shared" si="3"/>
        <v>35</v>
      </c>
      <c r="B38" s="57">
        <f t="shared" si="5"/>
        <v>34</v>
      </c>
      <c r="C38" s="57">
        <f t="shared" si="4"/>
        <v>34.700000000000003</v>
      </c>
      <c r="D38" s="57">
        <f t="shared" si="0"/>
        <v>34.700000000000003</v>
      </c>
      <c r="E38" s="57">
        <f>IF(A38=" "," ",IF(Constants!$B$5="Left",$A$2*D38/$A$2,-$A$2*D38/$A$2))</f>
        <v>-34.700000000000003</v>
      </c>
      <c r="F38" s="57">
        <f t="shared" si="1"/>
        <v>-8.2999999999999972</v>
      </c>
      <c r="G38" s="36">
        <f t="shared" si="2"/>
        <v>-34.700000000000003</v>
      </c>
    </row>
    <row r="39" spans="1:7" x14ac:dyDescent="0.2">
      <c r="A39" s="35">
        <f t="shared" si="3"/>
        <v>36</v>
      </c>
      <c r="B39" s="57">
        <f t="shared" si="5"/>
        <v>35</v>
      </c>
      <c r="C39" s="57">
        <f t="shared" si="4"/>
        <v>35.700000000000003</v>
      </c>
      <c r="D39" s="57">
        <f t="shared" si="0"/>
        <v>35.700000000000003</v>
      </c>
      <c r="E39" s="57">
        <f>IF(A39=" "," ",IF(Constants!$B$5="Left",$A$2*D39/$A$2,-$A$2*D39/$A$2))</f>
        <v>-35.700000000000003</v>
      </c>
      <c r="F39" s="57">
        <f t="shared" si="1"/>
        <v>-7.2999999999999972</v>
      </c>
      <c r="G39" s="36">
        <f t="shared" si="2"/>
        <v>-35.700000000000003</v>
      </c>
    </row>
    <row r="40" spans="1:7" x14ac:dyDescent="0.2">
      <c r="A40" s="35">
        <f t="shared" si="3"/>
        <v>37</v>
      </c>
      <c r="B40" s="57">
        <f t="shared" si="5"/>
        <v>36</v>
      </c>
      <c r="C40" s="57">
        <f t="shared" si="4"/>
        <v>36.700000000000003</v>
      </c>
      <c r="D40" s="57">
        <f t="shared" si="0"/>
        <v>36.700000000000003</v>
      </c>
      <c r="E40" s="57">
        <f>IF(A40=" "," ",IF(Constants!$B$5="Left",$A$2*D40/$A$2,-$A$2*D40/$A$2))</f>
        <v>-36.700000000000003</v>
      </c>
      <c r="F40" s="57">
        <f t="shared" si="1"/>
        <v>-6.2999999999999972</v>
      </c>
      <c r="G40" s="36">
        <f t="shared" si="2"/>
        <v>-36.700000000000003</v>
      </c>
    </row>
    <row r="41" spans="1:7" x14ac:dyDescent="0.2">
      <c r="A41" s="35">
        <f t="shared" si="3"/>
        <v>38</v>
      </c>
      <c r="B41" s="57">
        <f t="shared" si="5"/>
        <v>37</v>
      </c>
      <c r="C41" s="57">
        <f t="shared" si="4"/>
        <v>37.700000000000003</v>
      </c>
      <c r="D41" s="57">
        <f t="shared" si="0"/>
        <v>37.700000000000003</v>
      </c>
      <c r="E41" s="57">
        <f>IF(A41=" "," ",IF(Constants!$B$5="Left",$A$2*D41/$A$2,-$A$2*D41/$A$2))</f>
        <v>-37.700000000000003</v>
      </c>
      <c r="F41" s="57">
        <f t="shared" si="1"/>
        <v>-5.2999999999999972</v>
      </c>
      <c r="G41" s="36">
        <f t="shared" si="2"/>
        <v>-37.700000000000003</v>
      </c>
    </row>
    <row r="42" spans="1:7" x14ac:dyDescent="0.2">
      <c r="A42" s="35">
        <f t="shared" si="3"/>
        <v>39</v>
      </c>
      <c r="B42" s="57">
        <f t="shared" si="5"/>
        <v>38</v>
      </c>
      <c r="C42" s="57">
        <f t="shared" si="4"/>
        <v>38.700000000000003</v>
      </c>
      <c r="D42" s="57">
        <f t="shared" si="0"/>
        <v>38.700000000000003</v>
      </c>
      <c r="E42" s="57">
        <f>IF(A42=" "," ",IF(Constants!$B$5="Left",$A$2*D42/$A$2,-$A$2*D42/$A$2))</f>
        <v>-38.700000000000003</v>
      </c>
      <c r="F42" s="57">
        <f t="shared" si="1"/>
        <v>-4.2999999999999972</v>
      </c>
      <c r="G42" s="36">
        <f t="shared" si="2"/>
        <v>-38.700000000000003</v>
      </c>
    </row>
    <row r="43" spans="1:7" x14ac:dyDescent="0.2">
      <c r="A43" s="35">
        <f t="shared" si="3"/>
        <v>40</v>
      </c>
      <c r="B43" s="57">
        <f t="shared" si="5"/>
        <v>39</v>
      </c>
      <c r="C43" s="57">
        <f t="shared" si="4"/>
        <v>39.700000000000003</v>
      </c>
      <c r="D43" s="57">
        <f t="shared" si="0"/>
        <v>39.700000000000003</v>
      </c>
      <c r="E43" s="57">
        <f>IF(A43=" "," ",IF(Constants!$B$5="Left",$A$2*D43/$A$2,-$A$2*D43/$A$2))</f>
        <v>-39.700000000000003</v>
      </c>
      <c r="F43" s="57">
        <f t="shared" si="1"/>
        <v>-3.2999999999999972</v>
      </c>
      <c r="G43" s="36">
        <f t="shared" si="2"/>
        <v>-39.700000000000003</v>
      </c>
    </row>
    <row r="44" spans="1:7" x14ac:dyDescent="0.2">
      <c r="A44" s="35">
        <f t="shared" si="3"/>
        <v>41</v>
      </c>
      <c r="B44" s="57">
        <f t="shared" si="5"/>
        <v>40</v>
      </c>
      <c r="C44" s="57">
        <f t="shared" si="4"/>
        <v>40.700000000000003</v>
      </c>
      <c r="D44" s="57">
        <f t="shared" si="0"/>
        <v>40.700000000000003</v>
      </c>
      <c r="E44" s="57">
        <f>IF(A44=" "," ",IF(Constants!$B$5="Left",$A$2*D44/$A$2,-$A$2*D44/$A$2))</f>
        <v>-40.700000000000003</v>
      </c>
      <c r="F44" s="57">
        <f t="shared" si="1"/>
        <v>-2.2999999999999972</v>
      </c>
      <c r="G44" s="36">
        <f t="shared" si="2"/>
        <v>-40.700000000000003</v>
      </c>
    </row>
    <row r="45" spans="1:7" x14ac:dyDescent="0.2">
      <c r="A45" s="35">
        <f t="shared" si="3"/>
        <v>42</v>
      </c>
      <c r="B45" s="57">
        <f t="shared" si="5"/>
        <v>41</v>
      </c>
      <c r="C45" s="57">
        <f t="shared" si="4"/>
        <v>41.7</v>
      </c>
      <c r="D45" s="57">
        <f t="shared" si="0"/>
        <v>41.7</v>
      </c>
      <c r="E45" s="57">
        <f>IF(A45=" "," ",IF(Constants!$B$5="Left",$A$2*D45/$A$2,-$A$2*D45/$A$2))</f>
        <v>-41.7</v>
      </c>
      <c r="F45" s="57">
        <f t="shared" si="1"/>
        <v>-1.2999999999999972</v>
      </c>
      <c r="G45" s="36">
        <f t="shared" si="2"/>
        <v>-41.7</v>
      </c>
    </row>
    <row r="46" spans="1:7" x14ac:dyDescent="0.2">
      <c r="A46" s="35">
        <f t="shared" si="3"/>
        <v>43</v>
      </c>
      <c r="B46" s="57">
        <f t="shared" si="5"/>
        <v>42</v>
      </c>
      <c r="C46" s="57">
        <f t="shared" si="4"/>
        <v>42.7</v>
      </c>
      <c r="D46" s="57">
        <f t="shared" si="0"/>
        <v>42.7</v>
      </c>
      <c r="E46" s="57">
        <f>IF(A46=" "," ",IF(Constants!$B$5="Left",$A$2*D46/$A$2,-$A$2*D46/$A$2))</f>
        <v>-42.7</v>
      </c>
      <c r="F46" s="57">
        <f t="shared" si="1"/>
        <v>-0.29999999999999716</v>
      </c>
      <c r="G46" s="36">
        <f t="shared" si="2"/>
        <v>-42.7</v>
      </c>
    </row>
    <row r="47" spans="1:7" x14ac:dyDescent="0.2">
      <c r="A47" s="35">
        <f t="shared" si="3"/>
        <v>44</v>
      </c>
      <c r="B47" s="57">
        <f t="shared" si="5"/>
        <v>43</v>
      </c>
      <c r="C47" s="57">
        <f t="shared" si="4"/>
        <v>43.7</v>
      </c>
      <c r="D47" s="57">
        <f t="shared" si="0"/>
        <v>43.7</v>
      </c>
      <c r="E47" s="57">
        <f>IF(A47=" "," ",IF(Constants!$B$5="Left",$A$2*D47/$A$2,-$A$2*D47/$A$2))</f>
        <v>-43.7</v>
      </c>
      <c r="F47" s="57">
        <f t="shared" si="1"/>
        <v>0.70000000000000284</v>
      </c>
      <c r="G47" s="36">
        <f t="shared" si="2"/>
        <v>-43.7</v>
      </c>
    </row>
    <row r="48" spans="1:7" x14ac:dyDescent="0.2">
      <c r="A48" s="35">
        <f t="shared" si="3"/>
        <v>45</v>
      </c>
      <c r="B48" s="57">
        <f t="shared" si="5"/>
        <v>44</v>
      </c>
      <c r="C48" s="57">
        <f t="shared" si="4"/>
        <v>44.7</v>
      </c>
      <c r="D48" s="57">
        <f t="shared" si="0"/>
        <v>44.7</v>
      </c>
      <c r="E48" s="57">
        <f>IF(A48=" "," ",IF(Constants!$B$5="Left",$A$2*D48/$A$2,-$A$2*D48/$A$2))</f>
        <v>-44.7</v>
      </c>
      <c r="F48" s="57">
        <f t="shared" si="1"/>
        <v>1.7000000000000028</v>
      </c>
      <c r="G48" s="36">
        <f t="shared" si="2"/>
        <v>-44.7</v>
      </c>
    </row>
    <row r="49" spans="1:7" x14ac:dyDescent="0.2">
      <c r="A49" s="35">
        <f t="shared" si="3"/>
        <v>46</v>
      </c>
      <c r="B49" s="57">
        <f t="shared" si="5"/>
        <v>45</v>
      </c>
      <c r="C49" s="57">
        <f t="shared" si="4"/>
        <v>45.7</v>
      </c>
      <c r="D49" s="57">
        <f t="shared" si="0"/>
        <v>45.7</v>
      </c>
      <c r="E49" s="57">
        <f>IF(A49=" "," ",IF(Constants!$B$5="Left",$A$2*D49/$A$2,-$A$2*D49/$A$2))</f>
        <v>-45.7</v>
      </c>
      <c r="F49" s="57">
        <f t="shared" si="1"/>
        <v>2.7000000000000028</v>
      </c>
      <c r="G49" s="36">
        <f t="shared" si="2"/>
        <v>-45.7</v>
      </c>
    </row>
    <row r="50" spans="1:7" x14ac:dyDescent="0.2">
      <c r="A50" s="35">
        <f t="shared" si="3"/>
        <v>47</v>
      </c>
      <c r="B50" s="57">
        <f t="shared" si="5"/>
        <v>46</v>
      </c>
      <c r="C50" s="57">
        <f t="shared" si="4"/>
        <v>46.7</v>
      </c>
      <c r="D50" s="57">
        <f t="shared" si="0"/>
        <v>46.7</v>
      </c>
      <c r="E50" s="57">
        <f>IF(A50=" "," ",IF(Constants!$B$5="Left",$A$2*D50/$A$2,-$A$2*D50/$A$2))</f>
        <v>-46.7</v>
      </c>
      <c r="F50" s="57">
        <f t="shared" si="1"/>
        <v>3.7000000000000028</v>
      </c>
      <c r="G50" s="36">
        <f t="shared" si="2"/>
        <v>-46.7</v>
      </c>
    </row>
    <row r="51" spans="1:7" x14ac:dyDescent="0.2">
      <c r="A51" s="35">
        <f t="shared" si="3"/>
        <v>48</v>
      </c>
      <c r="B51" s="57">
        <f t="shared" si="5"/>
        <v>47</v>
      </c>
      <c r="C51" s="57">
        <f t="shared" si="4"/>
        <v>47.7</v>
      </c>
      <c r="D51" s="57">
        <f t="shared" si="0"/>
        <v>47.7</v>
      </c>
      <c r="E51" s="57">
        <f>IF(A51=" "," ",IF(Constants!$B$5="Left",$A$2*D51/$A$2,-$A$2*D51/$A$2))</f>
        <v>-47.699999999999996</v>
      </c>
      <c r="F51" s="57">
        <f t="shared" si="1"/>
        <v>4.7000000000000028</v>
      </c>
      <c r="G51" s="36">
        <f t="shared" si="2"/>
        <v>-47.699999999999996</v>
      </c>
    </row>
    <row r="52" spans="1:7" x14ac:dyDescent="0.2">
      <c r="A52" s="35">
        <f t="shared" si="3"/>
        <v>49</v>
      </c>
      <c r="B52" s="57">
        <f t="shared" si="5"/>
        <v>48</v>
      </c>
      <c r="C52" s="57">
        <f t="shared" si="4"/>
        <v>48.7</v>
      </c>
      <c r="D52" s="57">
        <f t="shared" si="0"/>
        <v>48.7</v>
      </c>
      <c r="E52" s="57">
        <f>IF(A52=" "," ",IF(Constants!$B$5="Left",$A$2*D52/$A$2,-$A$2*D52/$A$2))</f>
        <v>-48.699999999999996</v>
      </c>
      <c r="F52" s="57">
        <f t="shared" si="1"/>
        <v>5.7000000000000028</v>
      </c>
      <c r="G52" s="36">
        <f t="shared" si="2"/>
        <v>-48.699999999999996</v>
      </c>
    </row>
    <row r="53" spans="1:7" x14ac:dyDescent="0.2">
      <c r="A53" s="35">
        <f t="shared" si="3"/>
        <v>50</v>
      </c>
      <c r="B53" s="57">
        <f t="shared" si="5"/>
        <v>49</v>
      </c>
      <c r="C53" s="57">
        <f t="shared" si="4"/>
        <v>49.7</v>
      </c>
      <c r="D53" s="57">
        <f t="shared" si="0"/>
        <v>49.7</v>
      </c>
      <c r="E53" s="57">
        <f>IF(A53=" "," ",IF(Constants!$B$5="Left",$A$2*D53/$A$2,-$A$2*D53/$A$2))</f>
        <v>-49.699999999999996</v>
      </c>
      <c r="F53" s="57">
        <f t="shared" si="1"/>
        <v>6.7000000000000028</v>
      </c>
      <c r="G53" s="36">
        <f t="shared" si="2"/>
        <v>-49.699999999999996</v>
      </c>
    </row>
    <row r="54" spans="1:7" x14ac:dyDescent="0.2">
      <c r="A54" s="35">
        <f t="shared" si="3"/>
        <v>51</v>
      </c>
      <c r="B54" s="57">
        <f t="shared" si="5"/>
        <v>50</v>
      </c>
      <c r="C54" s="57">
        <f t="shared" si="4"/>
        <v>50.7</v>
      </c>
      <c r="D54" s="57">
        <f t="shared" si="0"/>
        <v>50.7</v>
      </c>
      <c r="E54" s="57">
        <f>IF(A54=" "," ",IF(Constants!$B$5="Left",$A$2*D54/$A$2,-$A$2*D54/$A$2))</f>
        <v>-50.699999999999996</v>
      </c>
      <c r="F54" s="57">
        <f t="shared" si="1"/>
        <v>7.7000000000000028</v>
      </c>
      <c r="G54" s="36">
        <f t="shared" si="2"/>
        <v>-50.699999999999996</v>
      </c>
    </row>
    <row r="55" spans="1:7" x14ac:dyDescent="0.2">
      <c r="A55" s="35">
        <f t="shared" si="3"/>
        <v>52</v>
      </c>
      <c r="B55" s="57">
        <f t="shared" si="5"/>
        <v>51</v>
      </c>
      <c r="C55" s="57">
        <f t="shared" si="4"/>
        <v>51.7</v>
      </c>
      <c r="D55" s="57">
        <f t="shared" si="0"/>
        <v>51.7</v>
      </c>
      <c r="E55" s="57">
        <f>IF(A55=" "," ",IF(Constants!$B$5="Left",$A$2*D55/$A$2,-$A$2*D55/$A$2))</f>
        <v>-51.699999999999996</v>
      </c>
      <c r="F55" s="57">
        <f t="shared" si="1"/>
        <v>8.7000000000000028</v>
      </c>
      <c r="G55" s="36">
        <f t="shared" si="2"/>
        <v>-51.699999999999996</v>
      </c>
    </row>
    <row r="56" spans="1:7" x14ac:dyDescent="0.2">
      <c r="A56" s="35">
        <f t="shared" si="3"/>
        <v>53</v>
      </c>
      <c r="B56" s="57">
        <f t="shared" si="5"/>
        <v>52</v>
      </c>
      <c r="C56" s="57">
        <f t="shared" si="4"/>
        <v>52.7</v>
      </c>
      <c r="D56" s="57">
        <f t="shared" si="0"/>
        <v>52.7</v>
      </c>
      <c r="E56" s="57">
        <f>IF(A56=" "," ",IF(Constants!$B$5="Left",$A$2*D56/$A$2,-$A$2*D56/$A$2))</f>
        <v>-52.699999999999996</v>
      </c>
      <c r="F56" s="57">
        <f t="shared" si="1"/>
        <v>9.7000000000000028</v>
      </c>
      <c r="G56" s="36">
        <f t="shared" si="2"/>
        <v>-52.699999999999996</v>
      </c>
    </row>
    <row r="57" spans="1:7" x14ac:dyDescent="0.2">
      <c r="A57" s="35">
        <f t="shared" si="3"/>
        <v>54</v>
      </c>
      <c r="B57" s="57">
        <f t="shared" si="5"/>
        <v>53</v>
      </c>
      <c r="C57" s="57">
        <f t="shared" si="4"/>
        <v>53.7</v>
      </c>
      <c r="D57" s="57">
        <f t="shared" si="0"/>
        <v>53.7</v>
      </c>
      <c r="E57" s="57">
        <f>IF(A57=" "," ",IF(Constants!$B$5="Left",$A$2*D57/$A$2,-$A$2*D57/$A$2))</f>
        <v>-53.699999999999996</v>
      </c>
      <c r="F57" s="57">
        <f t="shared" si="1"/>
        <v>10.700000000000003</v>
      </c>
      <c r="G57" s="36">
        <f t="shared" si="2"/>
        <v>-53.699999999999996</v>
      </c>
    </row>
    <row r="58" spans="1:7" x14ac:dyDescent="0.2">
      <c r="A58" s="35">
        <f t="shared" si="3"/>
        <v>55</v>
      </c>
      <c r="B58" s="57">
        <f t="shared" si="5"/>
        <v>54</v>
      </c>
      <c r="C58" s="57">
        <f t="shared" si="4"/>
        <v>54.7</v>
      </c>
      <c r="D58" s="57">
        <f t="shared" si="0"/>
        <v>54.7</v>
      </c>
      <c r="E58" s="57">
        <f>IF(A58=" "," ",IF(Constants!$B$5="Left",$A$2*D58/$A$2,-$A$2*D58/$A$2))</f>
        <v>-54.699999999999996</v>
      </c>
      <c r="F58" s="57">
        <f t="shared" si="1"/>
        <v>11.700000000000003</v>
      </c>
      <c r="G58" s="36">
        <f t="shared" si="2"/>
        <v>-54.699999999999996</v>
      </c>
    </row>
    <row r="59" spans="1:7" x14ac:dyDescent="0.2">
      <c r="A59" s="35">
        <f t="shared" si="3"/>
        <v>56</v>
      </c>
      <c r="B59" s="57">
        <f t="shared" si="5"/>
        <v>55</v>
      </c>
      <c r="C59" s="57">
        <f t="shared" si="4"/>
        <v>55.7</v>
      </c>
      <c r="D59" s="57">
        <f t="shared" si="0"/>
        <v>55.7</v>
      </c>
      <c r="E59" s="57">
        <f>IF(A59=" "," ",IF(Constants!$B$5="Left",$A$2*D59/$A$2,-$A$2*D59/$A$2))</f>
        <v>-55.699999999999996</v>
      </c>
      <c r="F59" s="57">
        <f t="shared" si="1"/>
        <v>12.700000000000003</v>
      </c>
      <c r="G59" s="36">
        <f t="shared" si="2"/>
        <v>-55.699999999999996</v>
      </c>
    </row>
    <row r="60" spans="1:7" x14ac:dyDescent="0.2">
      <c r="A60" s="35">
        <f t="shared" si="3"/>
        <v>57</v>
      </c>
      <c r="B60" s="57">
        <f t="shared" si="5"/>
        <v>56</v>
      </c>
      <c r="C60" s="57">
        <f t="shared" si="4"/>
        <v>56.7</v>
      </c>
      <c r="D60" s="57">
        <f t="shared" si="0"/>
        <v>56.7</v>
      </c>
      <c r="E60" s="57">
        <f>IF(A60=" "," ",IF(Constants!$B$5="Left",$A$2*D60/$A$2,-$A$2*D60/$A$2))</f>
        <v>-56.699999999999996</v>
      </c>
      <c r="F60" s="57">
        <f t="shared" si="1"/>
        <v>13.700000000000003</v>
      </c>
      <c r="G60" s="36">
        <f t="shared" si="2"/>
        <v>-56.699999999999996</v>
      </c>
    </row>
    <row r="61" spans="1:7" x14ac:dyDescent="0.2">
      <c r="A61" s="35">
        <f t="shared" si="3"/>
        <v>58</v>
      </c>
      <c r="B61" s="57">
        <f t="shared" si="5"/>
        <v>57</v>
      </c>
      <c r="C61" s="57">
        <f t="shared" si="4"/>
        <v>57.7</v>
      </c>
      <c r="D61" s="57">
        <f t="shared" si="0"/>
        <v>57.7</v>
      </c>
      <c r="E61" s="57">
        <f>IF(A61=" "," ",IF(Constants!$B$5="Left",$A$2*D61/$A$2,-$A$2*D61/$A$2))</f>
        <v>-57.699999999999996</v>
      </c>
      <c r="F61" s="57">
        <f t="shared" si="1"/>
        <v>14.700000000000003</v>
      </c>
      <c r="G61" s="36">
        <f t="shared" si="2"/>
        <v>-57.699999999999996</v>
      </c>
    </row>
    <row r="62" spans="1:7" x14ac:dyDescent="0.2">
      <c r="A62" s="35">
        <f t="shared" si="3"/>
        <v>59</v>
      </c>
      <c r="B62" s="57">
        <f t="shared" si="5"/>
        <v>58</v>
      </c>
      <c r="C62" s="57">
        <f t="shared" si="4"/>
        <v>58.7</v>
      </c>
      <c r="D62" s="57">
        <f t="shared" si="0"/>
        <v>58.7</v>
      </c>
      <c r="E62" s="57">
        <f>IF(A62=" "," ",IF(Constants!$B$5="Left",$A$2*D62/$A$2,-$A$2*D62/$A$2))</f>
        <v>-58.699999999999996</v>
      </c>
      <c r="F62" s="57">
        <f t="shared" si="1"/>
        <v>15.700000000000003</v>
      </c>
      <c r="G62" s="36">
        <f t="shared" si="2"/>
        <v>-58.699999999999996</v>
      </c>
    </row>
    <row r="63" spans="1:7" x14ac:dyDescent="0.2">
      <c r="A63" s="35">
        <f t="shared" si="3"/>
        <v>60</v>
      </c>
      <c r="B63" s="57">
        <f t="shared" si="5"/>
        <v>59</v>
      </c>
      <c r="C63" s="57">
        <f t="shared" si="4"/>
        <v>59.7</v>
      </c>
      <c r="D63" s="57">
        <f t="shared" si="0"/>
        <v>59.7</v>
      </c>
      <c r="E63" s="57">
        <f>IF(A63=" "," ",IF(Constants!$B$5="Left",$A$2*D63/$A$2,-$A$2*D63/$A$2))</f>
        <v>-59.699999999999996</v>
      </c>
      <c r="F63" s="57">
        <f t="shared" si="1"/>
        <v>16.700000000000003</v>
      </c>
      <c r="G63" s="36">
        <f t="shared" si="2"/>
        <v>-59.699999999999996</v>
      </c>
    </row>
    <row r="64" spans="1:7" x14ac:dyDescent="0.2">
      <c r="A64" s="35">
        <f t="shared" si="3"/>
        <v>61</v>
      </c>
      <c r="B64" s="57">
        <f t="shared" si="5"/>
        <v>60</v>
      </c>
      <c r="C64" s="57">
        <f t="shared" si="4"/>
        <v>60.7</v>
      </c>
      <c r="D64" s="57">
        <f t="shared" si="0"/>
        <v>60.7</v>
      </c>
      <c r="E64" s="57">
        <f>IF(A64=" "," ",IF(Constants!$B$5="Left",$A$2*D64/$A$2,-$A$2*D64/$A$2))</f>
        <v>-60.699999999999996</v>
      </c>
      <c r="F64" s="57">
        <f t="shared" si="1"/>
        <v>17.700000000000003</v>
      </c>
      <c r="G64" s="36">
        <f t="shared" si="2"/>
        <v>-60.699999999999996</v>
      </c>
    </row>
    <row r="65" spans="1:7" x14ac:dyDescent="0.2">
      <c r="A65" s="35">
        <f t="shared" si="3"/>
        <v>62</v>
      </c>
      <c r="B65" s="57">
        <f t="shared" si="5"/>
        <v>61</v>
      </c>
      <c r="C65" s="57">
        <f t="shared" si="4"/>
        <v>61.7</v>
      </c>
      <c r="D65" s="57">
        <f t="shared" si="0"/>
        <v>61.7</v>
      </c>
      <c r="E65" s="57">
        <f>IF(A65=" "," ",IF(Constants!$B$5="Left",$A$2*D65/$A$2,-$A$2*D65/$A$2))</f>
        <v>-61.699999999999996</v>
      </c>
      <c r="F65" s="57">
        <f t="shared" si="1"/>
        <v>18.700000000000003</v>
      </c>
      <c r="G65" s="36">
        <f t="shared" si="2"/>
        <v>-61.699999999999996</v>
      </c>
    </row>
    <row r="66" spans="1:7" x14ac:dyDescent="0.2">
      <c r="A66" s="35">
        <f t="shared" si="3"/>
        <v>63</v>
      </c>
      <c r="B66" s="57">
        <f t="shared" si="5"/>
        <v>62</v>
      </c>
      <c r="C66" s="57">
        <f t="shared" si="4"/>
        <v>62.7</v>
      </c>
      <c r="D66" s="57">
        <f t="shared" si="0"/>
        <v>62.7</v>
      </c>
      <c r="E66" s="57">
        <f>IF(A66=" "," ",IF(Constants!$B$5="Left",$A$2*D66/$A$2,-$A$2*D66/$A$2))</f>
        <v>-62.699999999999996</v>
      </c>
      <c r="F66" s="57">
        <f t="shared" si="1"/>
        <v>19.700000000000003</v>
      </c>
      <c r="G66" s="36">
        <f t="shared" si="2"/>
        <v>-62.699999999999996</v>
      </c>
    </row>
    <row r="67" spans="1:7" x14ac:dyDescent="0.2">
      <c r="A67" s="35">
        <f t="shared" si="3"/>
        <v>64</v>
      </c>
      <c r="B67" s="57">
        <f t="shared" si="5"/>
        <v>63</v>
      </c>
      <c r="C67" s="57">
        <f t="shared" si="4"/>
        <v>63.7</v>
      </c>
      <c r="D67" s="57">
        <f t="shared" si="0"/>
        <v>63.7</v>
      </c>
      <c r="E67" s="57">
        <f>IF(A67=" "," ",IF(Constants!$B$5="Left",$A$2*D67/$A$2,-$A$2*D67/$A$2))</f>
        <v>-63.699999999999996</v>
      </c>
      <c r="F67" s="57">
        <f t="shared" si="1"/>
        <v>20.700000000000003</v>
      </c>
      <c r="G67" s="36">
        <f t="shared" si="2"/>
        <v>-63.699999999999996</v>
      </c>
    </row>
    <row r="68" spans="1:7" x14ac:dyDescent="0.2">
      <c r="A68" s="35">
        <f t="shared" si="3"/>
        <v>65</v>
      </c>
      <c r="B68" s="57">
        <f t="shared" si="5"/>
        <v>64</v>
      </c>
      <c r="C68" s="57">
        <f t="shared" si="4"/>
        <v>64.7</v>
      </c>
      <c r="D68" s="57">
        <f t="shared" ref="D68:D121" si="6">IF(A68=" "," ",C68)</f>
        <v>64.7</v>
      </c>
      <c r="E68" s="57">
        <f>IF(A68=" "," ",IF(Constants!$B$5="Left",$A$2*D68/$A$2,-$A$2*D68/$A$2))</f>
        <v>-64.7</v>
      </c>
      <c r="F68" s="57">
        <f t="shared" ref="F68:F121" si="7">IF(A68=" "," ",D68-($A$2/2))</f>
        <v>21.700000000000003</v>
      </c>
      <c r="G68" s="36">
        <f t="shared" ref="G68:G121" si="8">E68</f>
        <v>-64.7</v>
      </c>
    </row>
    <row r="69" spans="1:7" x14ac:dyDescent="0.2">
      <c r="A69" s="35">
        <f t="shared" si="3"/>
        <v>66</v>
      </c>
      <c r="B69" s="57">
        <f t="shared" si="5"/>
        <v>65</v>
      </c>
      <c r="C69" s="57">
        <f t="shared" si="4"/>
        <v>65.7</v>
      </c>
      <c r="D69" s="57">
        <f t="shared" si="6"/>
        <v>65.7</v>
      </c>
      <c r="E69" s="57">
        <f>IF(A69=" "," ",IF(Constants!$B$5="Left",$A$2*D69/$A$2,-$A$2*D69/$A$2))</f>
        <v>-65.7</v>
      </c>
      <c r="F69" s="57">
        <f t="shared" si="7"/>
        <v>22.700000000000003</v>
      </c>
      <c r="G69" s="36">
        <f t="shared" si="8"/>
        <v>-65.7</v>
      </c>
    </row>
    <row r="70" spans="1:7" x14ac:dyDescent="0.2">
      <c r="A70" s="35">
        <f t="shared" ref="A70:A121" si="9">IF(A69=" "," ",IF(A69+1&gt;(ROUNDDOWN($A$2+1,0))," ",A69+1))</f>
        <v>67</v>
      </c>
      <c r="B70" s="57">
        <f t="shared" si="5"/>
        <v>66</v>
      </c>
      <c r="C70" s="57">
        <f t="shared" ref="C70:C121" si="10">IF(A70=" "," ",IF(B70=" ",$A$2,B70+$C$2))</f>
        <v>66.7</v>
      </c>
      <c r="D70" s="57">
        <f t="shared" si="6"/>
        <v>66.7</v>
      </c>
      <c r="E70" s="57">
        <f>IF(A70=" "," ",IF(Constants!$B$5="Left",$A$2*D70/$A$2,-$A$2*D70/$A$2))</f>
        <v>-66.7</v>
      </c>
      <c r="F70" s="57">
        <f t="shared" si="7"/>
        <v>23.700000000000003</v>
      </c>
      <c r="G70" s="36">
        <f t="shared" si="8"/>
        <v>-66.7</v>
      </c>
    </row>
    <row r="71" spans="1:7" x14ac:dyDescent="0.2">
      <c r="A71" s="35">
        <f t="shared" si="9"/>
        <v>68</v>
      </c>
      <c r="B71" s="57">
        <f t="shared" ref="B71:B121" si="11">IF(A72=" "," ",IF(B70+1&lt;=$B$2/2,B70+1,IF(B70+($B$2-(ROUNDDOWN($B$2,0)-1))/2&lt;=IF($B$2/2-ROUNDDOWN($B$2/2,0)&lt;0.5,$B$2/2+($B$2-(ROUNDDOWN($B$2,0)-1)),$B$2/2+($B$2-(ROUNDDOWN($B$2,0)-1))/2),B70+($B$2-(ROUNDDOWN($B$2,0)-1))/2,B70+1)))</f>
        <v>67</v>
      </c>
      <c r="C71" s="57">
        <f t="shared" si="10"/>
        <v>67.7</v>
      </c>
      <c r="D71" s="57">
        <f t="shared" si="6"/>
        <v>67.7</v>
      </c>
      <c r="E71" s="57">
        <f>IF(A71=" "," ",IF(Constants!$B$5="Left",$A$2*D71/$A$2,-$A$2*D71/$A$2))</f>
        <v>-67.7</v>
      </c>
      <c r="F71" s="57">
        <f t="shared" si="7"/>
        <v>24.700000000000003</v>
      </c>
      <c r="G71" s="36">
        <f t="shared" si="8"/>
        <v>-67.7</v>
      </c>
    </row>
    <row r="72" spans="1:7" x14ac:dyDescent="0.2">
      <c r="A72" s="35">
        <f t="shared" si="9"/>
        <v>69</v>
      </c>
      <c r="B72" s="57">
        <f t="shared" si="11"/>
        <v>68</v>
      </c>
      <c r="C72" s="57">
        <f t="shared" si="10"/>
        <v>68.7</v>
      </c>
      <c r="D72" s="57">
        <f t="shared" si="6"/>
        <v>68.7</v>
      </c>
      <c r="E72" s="57">
        <f>IF(A72=" "," ",IF(Constants!$B$5="Left",$A$2*D72/$A$2,-$A$2*D72/$A$2))</f>
        <v>-68.7</v>
      </c>
      <c r="F72" s="57">
        <f t="shared" si="7"/>
        <v>25.700000000000003</v>
      </c>
      <c r="G72" s="36">
        <f t="shared" si="8"/>
        <v>-68.7</v>
      </c>
    </row>
    <row r="73" spans="1:7" x14ac:dyDescent="0.2">
      <c r="A73" s="35">
        <f t="shared" si="9"/>
        <v>70</v>
      </c>
      <c r="B73" s="57">
        <f t="shared" si="11"/>
        <v>69</v>
      </c>
      <c r="C73" s="57">
        <f t="shared" si="10"/>
        <v>69.7</v>
      </c>
      <c r="D73" s="57">
        <f t="shared" si="6"/>
        <v>69.7</v>
      </c>
      <c r="E73" s="57">
        <f>IF(A73=" "," ",IF(Constants!$B$5="Left",$A$2*D73/$A$2,-$A$2*D73/$A$2))</f>
        <v>-69.7</v>
      </c>
      <c r="F73" s="57">
        <f t="shared" si="7"/>
        <v>26.700000000000003</v>
      </c>
      <c r="G73" s="36">
        <f t="shared" si="8"/>
        <v>-69.7</v>
      </c>
    </row>
    <row r="74" spans="1:7" x14ac:dyDescent="0.2">
      <c r="A74" s="35">
        <f t="shared" si="9"/>
        <v>71</v>
      </c>
      <c r="B74" s="57">
        <f t="shared" si="11"/>
        <v>70</v>
      </c>
      <c r="C74" s="57">
        <f t="shared" si="10"/>
        <v>70.7</v>
      </c>
      <c r="D74" s="57">
        <f t="shared" si="6"/>
        <v>70.7</v>
      </c>
      <c r="E74" s="57">
        <f>IF(A74=" "," ",IF(Constants!$B$5="Left",$A$2*D74/$A$2,-$A$2*D74/$A$2))</f>
        <v>-70.7</v>
      </c>
      <c r="F74" s="57">
        <f t="shared" si="7"/>
        <v>27.700000000000003</v>
      </c>
      <c r="G74" s="36">
        <f t="shared" si="8"/>
        <v>-70.7</v>
      </c>
    </row>
    <row r="75" spans="1:7" x14ac:dyDescent="0.2">
      <c r="A75" s="35">
        <f t="shared" si="9"/>
        <v>72</v>
      </c>
      <c r="B75" s="57">
        <f t="shared" si="11"/>
        <v>71</v>
      </c>
      <c r="C75" s="57">
        <f t="shared" si="10"/>
        <v>71.7</v>
      </c>
      <c r="D75" s="57">
        <f t="shared" si="6"/>
        <v>71.7</v>
      </c>
      <c r="E75" s="57">
        <f>IF(A75=" "," ",IF(Constants!$B$5="Left",$A$2*D75/$A$2,-$A$2*D75/$A$2))</f>
        <v>-71.7</v>
      </c>
      <c r="F75" s="57">
        <f t="shared" si="7"/>
        <v>28.700000000000003</v>
      </c>
      <c r="G75" s="36">
        <f t="shared" si="8"/>
        <v>-71.7</v>
      </c>
    </row>
    <row r="76" spans="1:7" x14ac:dyDescent="0.2">
      <c r="A76" s="35">
        <f t="shared" si="9"/>
        <v>73</v>
      </c>
      <c r="B76" s="57">
        <f t="shared" si="11"/>
        <v>72</v>
      </c>
      <c r="C76" s="57">
        <f t="shared" si="10"/>
        <v>72.7</v>
      </c>
      <c r="D76" s="57">
        <f t="shared" si="6"/>
        <v>72.7</v>
      </c>
      <c r="E76" s="57">
        <f>IF(A76=" "," ",IF(Constants!$B$5="Left",$A$2*D76/$A$2,-$A$2*D76/$A$2))</f>
        <v>-72.7</v>
      </c>
      <c r="F76" s="57">
        <f t="shared" si="7"/>
        <v>29.700000000000003</v>
      </c>
      <c r="G76" s="36">
        <f t="shared" si="8"/>
        <v>-72.7</v>
      </c>
    </row>
    <row r="77" spans="1:7" x14ac:dyDescent="0.2">
      <c r="A77" s="35">
        <f t="shared" si="9"/>
        <v>74</v>
      </c>
      <c r="B77" s="57">
        <f t="shared" si="11"/>
        <v>73</v>
      </c>
      <c r="C77" s="57">
        <f t="shared" si="10"/>
        <v>73.7</v>
      </c>
      <c r="D77" s="57">
        <f t="shared" si="6"/>
        <v>73.7</v>
      </c>
      <c r="E77" s="57">
        <f>IF(A77=" "," ",IF(Constants!$B$5="Left",$A$2*D77/$A$2,-$A$2*D77/$A$2))</f>
        <v>-73.7</v>
      </c>
      <c r="F77" s="57">
        <f t="shared" si="7"/>
        <v>30.700000000000003</v>
      </c>
      <c r="G77" s="36">
        <f t="shared" si="8"/>
        <v>-73.7</v>
      </c>
    </row>
    <row r="78" spans="1:7" x14ac:dyDescent="0.2">
      <c r="A78" s="35">
        <f t="shared" si="9"/>
        <v>75</v>
      </c>
      <c r="B78" s="57">
        <f t="shared" si="11"/>
        <v>74</v>
      </c>
      <c r="C78" s="57">
        <f t="shared" si="10"/>
        <v>74.7</v>
      </c>
      <c r="D78" s="57">
        <f t="shared" si="6"/>
        <v>74.7</v>
      </c>
      <c r="E78" s="57">
        <f>IF(A78=" "," ",IF(Constants!$B$5="Left",$A$2*D78/$A$2,-$A$2*D78/$A$2))</f>
        <v>-74.7</v>
      </c>
      <c r="F78" s="57">
        <f t="shared" si="7"/>
        <v>31.700000000000003</v>
      </c>
      <c r="G78" s="36">
        <f t="shared" si="8"/>
        <v>-74.7</v>
      </c>
    </row>
    <row r="79" spans="1:7" x14ac:dyDescent="0.2">
      <c r="A79" s="35">
        <f t="shared" si="9"/>
        <v>76</v>
      </c>
      <c r="B79" s="57">
        <f t="shared" si="11"/>
        <v>75</v>
      </c>
      <c r="C79" s="57">
        <f t="shared" si="10"/>
        <v>75.7</v>
      </c>
      <c r="D79" s="57">
        <f t="shared" si="6"/>
        <v>75.7</v>
      </c>
      <c r="E79" s="57">
        <f>IF(A79=" "," ",IF(Constants!$B$5="Left",$A$2*D79/$A$2,-$A$2*D79/$A$2))</f>
        <v>-75.7</v>
      </c>
      <c r="F79" s="57">
        <f t="shared" si="7"/>
        <v>32.700000000000003</v>
      </c>
      <c r="G79" s="36">
        <f t="shared" si="8"/>
        <v>-75.7</v>
      </c>
    </row>
    <row r="80" spans="1:7" x14ac:dyDescent="0.2">
      <c r="A80" s="35">
        <f t="shared" si="9"/>
        <v>77</v>
      </c>
      <c r="B80" s="57">
        <f t="shared" si="11"/>
        <v>76</v>
      </c>
      <c r="C80" s="57">
        <f t="shared" si="10"/>
        <v>76.7</v>
      </c>
      <c r="D80" s="57">
        <f t="shared" si="6"/>
        <v>76.7</v>
      </c>
      <c r="E80" s="57">
        <f>IF(A80=" "," ",IF(Constants!$B$5="Left",$A$2*D80/$A$2,-$A$2*D80/$A$2))</f>
        <v>-76.7</v>
      </c>
      <c r="F80" s="57">
        <f t="shared" si="7"/>
        <v>33.700000000000003</v>
      </c>
      <c r="G80" s="36">
        <f t="shared" si="8"/>
        <v>-76.7</v>
      </c>
    </row>
    <row r="81" spans="1:7" x14ac:dyDescent="0.2">
      <c r="A81" s="35">
        <f t="shared" si="9"/>
        <v>78</v>
      </c>
      <c r="B81" s="57">
        <f t="shared" si="11"/>
        <v>77</v>
      </c>
      <c r="C81" s="57">
        <f t="shared" si="10"/>
        <v>77.7</v>
      </c>
      <c r="D81" s="57">
        <f t="shared" si="6"/>
        <v>77.7</v>
      </c>
      <c r="E81" s="57">
        <f>IF(A81=" "," ",IF(Constants!$B$5="Left",$A$2*D81/$A$2,-$A$2*D81/$A$2))</f>
        <v>-77.7</v>
      </c>
      <c r="F81" s="57">
        <f t="shared" si="7"/>
        <v>34.700000000000003</v>
      </c>
      <c r="G81" s="36">
        <f t="shared" si="8"/>
        <v>-77.7</v>
      </c>
    </row>
    <row r="82" spans="1:7" x14ac:dyDescent="0.2">
      <c r="A82" s="35">
        <f t="shared" si="9"/>
        <v>79</v>
      </c>
      <c r="B82" s="57">
        <f t="shared" si="11"/>
        <v>78</v>
      </c>
      <c r="C82" s="57">
        <f t="shared" si="10"/>
        <v>78.7</v>
      </c>
      <c r="D82" s="57">
        <f t="shared" si="6"/>
        <v>78.7</v>
      </c>
      <c r="E82" s="57">
        <f>IF(A82=" "," ",IF(Constants!$B$5="Left",$A$2*D82/$A$2,-$A$2*D82/$A$2))</f>
        <v>-78.7</v>
      </c>
      <c r="F82" s="57">
        <f t="shared" si="7"/>
        <v>35.700000000000003</v>
      </c>
      <c r="G82" s="36">
        <f t="shared" si="8"/>
        <v>-78.7</v>
      </c>
    </row>
    <row r="83" spans="1:7" x14ac:dyDescent="0.2">
      <c r="A83" s="35">
        <f t="shared" si="9"/>
        <v>80</v>
      </c>
      <c r="B83" s="57">
        <f t="shared" si="11"/>
        <v>79</v>
      </c>
      <c r="C83" s="57">
        <f t="shared" si="10"/>
        <v>79.7</v>
      </c>
      <c r="D83" s="57">
        <f t="shared" si="6"/>
        <v>79.7</v>
      </c>
      <c r="E83" s="57">
        <f>IF(A83=" "," ",IF(Constants!$B$5="Left",$A$2*D83/$A$2,-$A$2*D83/$A$2))</f>
        <v>-79.7</v>
      </c>
      <c r="F83" s="57">
        <f t="shared" si="7"/>
        <v>36.700000000000003</v>
      </c>
      <c r="G83" s="36">
        <f t="shared" si="8"/>
        <v>-79.7</v>
      </c>
    </row>
    <row r="84" spans="1:7" x14ac:dyDescent="0.2">
      <c r="A84" s="35">
        <f t="shared" si="9"/>
        <v>81</v>
      </c>
      <c r="B84" s="57">
        <f t="shared" si="11"/>
        <v>80</v>
      </c>
      <c r="C84" s="57">
        <f t="shared" si="10"/>
        <v>80.7</v>
      </c>
      <c r="D84" s="57">
        <f t="shared" si="6"/>
        <v>80.7</v>
      </c>
      <c r="E84" s="57">
        <f>IF(A84=" "," ",IF(Constants!$B$5="Left",$A$2*D84/$A$2,-$A$2*D84/$A$2))</f>
        <v>-80.7</v>
      </c>
      <c r="F84" s="57">
        <f t="shared" si="7"/>
        <v>37.700000000000003</v>
      </c>
      <c r="G84" s="36">
        <f t="shared" si="8"/>
        <v>-80.7</v>
      </c>
    </row>
    <row r="85" spans="1:7" x14ac:dyDescent="0.2">
      <c r="A85" s="35">
        <f t="shared" si="9"/>
        <v>82</v>
      </c>
      <c r="B85" s="57">
        <f t="shared" si="11"/>
        <v>81</v>
      </c>
      <c r="C85" s="57">
        <f t="shared" si="10"/>
        <v>81.7</v>
      </c>
      <c r="D85" s="57">
        <f t="shared" si="6"/>
        <v>81.7</v>
      </c>
      <c r="E85" s="57">
        <f>IF(A85=" "," ",IF(Constants!$B$5="Left",$A$2*D85/$A$2,-$A$2*D85/$A$2))</f>
        <v>-81.7</v>
      </c>
      <c r="F85" s="57">
        <f t="shared" si="7"/>
        <v>38.700000000000003</v>
      </c>
      <c r="G85" s="36">
        <f t="shared" si="8"/>
        <v>-81.7</v>
      </c>
    </row>
    <row r="86" spans="1:7" x14ac:dyDescent="0.2">
      <c r="A86" s="35">
        <f t="shared" si="9"/>
        <v>83</v>
      </c>
      <c r="B86" s="57">
        <f t="shared" si="11"/>
        <v>82</v>
      </c>
      <c r="C86" s="57">
        <f t="shared" si="10"/>
        <v>82.7</v>
      </c>
      <c r="D86" s="57">
        <f t="shared" si="6"/>
        <v>82.7</v>
      </c>
      <c r="E86" s="57">
        <f>IF(A86=" "," ",IF(Constants!$B$5="Left",$A$2*D86/$A$2,-$A$2*D86/$A$2))</f>
        <v>-82.7</v>
      </c>
      <c r="F86" s="57">
        <f t="shared" si="7"/>
        <v>39.700000000000003</v>
      </c>
      <c r="G86" s="36">
        <f t="shared" si="8"/>
        <v>-82.7</v>
      </c>
    </row>
    <row r="87" spans="1:7" x14ac:dyDescent="0.2">
      <c r="A87" s="35">
        <f t="shared" si="9"/>
        <v>84</v>
      </c>
      <c r="B87" s="57">
        <f t="shared" si="11"/>
        <v>83</v>
      </c>
      <c r="C87" s="57">
        <f t="shared" si="10"/>
        <v>83.7</v>
      </c>
      <c r="D87" s="57">
        <f t="shared" si="6"/>
        <v>83.7</v>
      </c>
      <c r="E87" s="57">
        <f>IF(A87=" "," ",IF(Constants!$B$5="Left",$A$2*D87/$A$2,-$A$2*D87/$A$2))</f>
        <v>-83.7</v>
      </c>
      <c r="F87" s="57">
        <f t="shared" si="7"/>
        <v>40.700000000000003</v>
      </c>
      <c r="G87" s="36">
        <f t="shared" si="8"/>
        <v>-83.7</v>
      </c>
    </row>
    <row r="88" spans="1:7" x14ac:dyDescent="0.2">
      <c r="A88" s="35">
        <f t="shared" si="9"/>
        <v>85</v>
      </c>
      <c r="B88" s="57">
        <f t="shared" si="11"/>
        <v>84</v>
      </c>
      <c r="C88" s="57">
        <f t="shared" si="10"/>
        <v>84.7</v>
      </c>
      <c r="D88" s="57">
        <f t="shared" si="6"/>
        <v>84.7</v>
      </c>
      <c r="E88" s="57">
        <f>IF(A88=" "," ",IF(Constants!$B$5="Left",$A$2*D88/$A$2,-$A$2*D88/$A$2))</f>
        <v>-84.7</v>
      </c>
      <c r="F88" s="57">
        <f t="shared" si="7"/>
        <v>41.7</v>
      </c>
      <c r="G88" s="36">
        <f t="shared" si="8"/>
        <v>-84.7</v>
      </c>
    </row>
    <row r="89" spans="1:7" x14ac:dyDescent="0.2">
      <c r="A89" s="35">
        <f t="shared" si="9"/>
        <v>86</v>
      </c>
      <c r="B89" s="57">
        <f t="shared" si="11"/>
        <v>85</v>
      </c>
      <c r="C89" s="57">
        <f t="shared" si="10"/>
        <v>85.7</v>
      </c>
      <c r="D89" s="57">
        <f t="shared" si="6"/>
        <v>85.7</v>
      </c>
      <c r="E89" s="57">
        <f>IF(A89=" "," ",IF(Constants!$B$5="Left",$A$2*D89/$A$2,-$A$2*D89/$A$2))</f>
        <v>-85.7</v>
      </c>
      <c r="F89" s="57">
        <f t="shared" si="7"/>
        <v>42.7</v>
      </c>
      <c r="G89" s="36">
        <f t="shared" si="8"/>
        <v>-85.7</v>
      </c>
    </row>
    <row r="90" spans="1:7" x14ac:dyDescent="0.2">
      <c r="A90" s="35">
        <f t="shared" si="9"/>
        <v>87</v>
      </c>
      <c r="B90" s="57" t="str">
        <f t="shared" si="11"/>
        <v xml:space="preserve"> </v>
      </c>
      <c r="C90" s="57">
        <f t="shared" si="10"/>
        <v>86</v>
      </c>
      <c r="D90" s="57">
        <f t="shared" si="6"/>
        <v>86</v>
      </c>
      <c r="E90" s="57">
        <f>IF(A90=" "," ",IF(Constants!$B$5="Left",$A$2*D90/$A$2,-$A$2*D90/$A$2))</f>
        <v>-86</v>
      </c>
      <c r="F90" s="57">
        <f t="shared" si="7"/>
        <v>43</v>
      </c>
      <c r="G90" s="36">
        <f t="shared" si="8"/>
        <v>-86</v>
      </c>
    </row>
    <row r="91" spans="1:7" x14ac:dyDescent="0.2">
      <c r="A91" s="35" t="str">
        <f t="shared" si="9"/>
        <v xml:space="preserve"> </v>
      </c>
      <c r="B91" s="57" t="str">
        <f t="shared" si="11"/>
        <v xml:space="preserve"> </v>
      </c>
      <c r="C91" s="57" t="str">
        <f t="shared" si="10"/>
        <v xml:space="preserve"> </v>
      </c>
      <c r="D91" s="57" t="str">
        <f t="shared" si="6"/>
        <v xml:space="preserve"> </v>
      </c>
      <c r="E91" s="57" t="str">
        <f>IF(A91=" "," ",IF(Constants!$B$5="Left",$A$2*D91/$A$2,-$A$2*D91/$A$2))</f>
        <v xml:space="preserve"> </v>
      </c>
      <c r="F91" s="57" t="str">
        <f t="shared" si="7"/>
        <v xml:space="preserve"> </v>
      </c>
      <c r="G91" s="36" t="str">
        <f t="shared" si="8"/>
        <v xml:space="preserve"> </v>
      </c>
    </row>
    <row r="92" spans="1:7" x14ac:dyDescent="0.2">
      <c r="A92" s="35" t="str">
        <f t="shared" si="9"/>
        <v xml:space="preserve"> </v>
      </c>
      <c r="B92" s="57" t="str">
        <f t="shared" si="11"/>
        <v xml:space="preserve"> </v>
      </c>
      <c r="C92" s="57" t="str">
        <f t="shared" si="10"/>
        <v xml:space="preserve"> </v>
      </c>
      <c r="D92" s="57" t="str">
        <f t="shared" si="6"/>
        <v xml:space="preserve"> </v>
      </c>
      <c r="E92" s="57" t="str">
        <f>IF(A92=" "," ",IF(Constants!$B$5="Left",$A$2*D92/$A$2,-$A$2*D92/$A$2))</f>
        <v xml:space="preserve"> </v>
      </c>
      <c r="F92" s="57" t="str">
        <f t="shared" si="7"/>
        <v xml:space="preserve"> </v>
      </c>
      <c r="G92" s="36" t="str">
        <f t="shared" si="8"/>
        <v xml:space="preserve"> </v>
      </c>
    </row>
    <row r="93" spans="1:7" x14ac:dyDescent="0.2">
      <c r="A93" s="35" t="str">
        <f t="shared" si="9"/>
        <v xml:space="preserve"> </v>
      </c>
      <c r="B93" s="57" t="str">
        <f t="shared" si="11"/>
        <v xml:space="preserve"> </v>
      </c>
      <c r="C93" s="57" t="str">
        <f t="shared" si="10"/>
        <v xml:space="preserve"> </v>
      </c>
      <c r="D93" s="57" t="str">
        <f t="shared" si="6"/>
        <v xml:space="preserve"> </v>
      </c>
      <c r="E93" s="57" t="str">
        <f>IF(A93=" "," ",IF(Constants!$B$5="Left",$A$2*D93/$A$2,-$A$2*D93/$A$2))</f>
        <v xml:space="preserve"> </v>
      </c>
      <c r="F93" s="57" t="str">
        <f t="shared" si="7"/>
        <v xml:space="preserve"> </v>
      </c>
      <c r="G93" s="36" t="str">
        <f t="shared" si="8"/>
        <v xml:space="preserve"> </v>
      </c>
    </row>
    <row r="94" spans="1:7" x14ac:dyDescent="0.2">
      <c r="A94" s="35" t="str">
        <f t="shared" si="9"/>
        <v xml:space="preserve"> </v>
      </c>
      <c r="B94" s="57" t="str">
        <f t="shared" si="11"/>
        <v xml:space="preserve"> </v>
      </c>
      <c r="C94" s="57" t="str">
        <f t="shared" si="10"/>
        <v xml:space="preserve"> </v>
      </c>
      <c r="D94" s="57" t="str">
        <f t="shared" si="6"/>
        <v xml:space="preserve"> </v>
      </c>
      <c r="E94" s="57" t="str">
        <f>IF(A94=" "," ",IF(Constants!$B$5="Left",$A$2*D94/$A$2,-$A$2*D94/$A$2))</f>
        <v xml:space="preserve"> </v>
      </c>
      <c r="F94" s="57" t="str">
        <f t="shared" si="7"/>
        <v xml:space="preserve"> </v>
      </c>
      <c r="G94" s="36" t="str">
        <f t="shared" si="8"/>
        <v xml:space="preserve"> </v>
      </c>
    </row>
    <row r="95" spans="1:7" x14ac:dyDescent="0.2">
      <c r="A95" s="35" t="str">
        <f t="shared" si="9"/>
        <v xml:space="preserve"> </v>
      </c>
      <c r="B95" s="57" t="str">
        <f t="shared" si="11"/>
        <v xml:space="preserve"> </v>
      </c>
      <c r="C95" s="57" t="str">
        <f t="shared" si="10"/>
        <v xml:space="preserve"> </v>
      </c>
      <c r="D95" s="57" t="str">
        <f t="shared" si="6"/>
        <v xml:space="preserve"> </v>
      </c>
      <c r="E95" s="57" t="str">
        <f>IF(A95=" "," ",IF(Constants!$B$5="Left",$A$2*D95/$A$2,-$A$2*D95/$A$2))</f>
        <v xml:space="preserve"> </v>
      </c>
      <c r="F95" s="57" t="str">
        <f t="shared" si="7"/>
        <v xml:space="preserve"> </v>
      </c>
      <c r="G95" s="36" t="str">
        <f t="shared" si="8"/>
        <v xml:space="preserve"> </v>
      </c>
    </row>
    <row r="96" spans="1:7" x14ac:dyDescent="0.2">
      <c r="A96" s="35" t="str">
        <f t="shared" si="9"/>
        <v xml:space="preserve"> </v>
      </c>
      <c r="B96" s="57" t="str">
        <f t="shared" si="11"/>
        <v xml:space="preserve"> </v>
      </c>
      <c r="C96" s="57" t="str">
        <f t="shared" si="10"/>
        <v xml:space="preserve"> </v>
      </c>
      <c r="D96" s="57" t="str">
        <f t="shared" si="6"/>
        <v xml:space="preserve"> </v>
      </c>
      <c r="E96" s="57" t="str">
        <f>IF(A96=" "," ",IF(Constants!$B$5="Left",$A$2*D96/$A$2,-$A$2*D96/$A$2))</f>
        <v xml:space="preserve"> </v>
      </c>
      <c r="F96" s="57" t="str">
        <f t="shared" si="7"/>
        <v xml:space="preserve"> </v>
      </c>
      <c r="G96" s="36" t="str">
        <f t="shared" si="8"/>
        <v xml:space="preserve"> </v>
      </c>
    </row>
    <row r="97" spans="1:7" x14ac:dyDescent="0.2">
      <c r="A97" s="35" t="str">
        <f t="shared" si="9"/>
        <v xml:space="preserve"> </v>
      </c>
      <c r="B97" s="57" t="str">
        <f t="shared" si="11"/>
        <v xml:space="preserve"> </v>
      </c>
      <c r="C97" s="57" t="str">
        <f t="shared" si="10"/>
        <v xml:space="preserve"> </v>
      </c>
      <c r="D97" s="57" t="str">
        <f t="shared" si="6"/>
        <v xml:space="preserve"> </v>
      </c>
      <c r="E97" s="57" t="str">
        <f>IF(A97=" "," ",IF(Constants!$B$5="Left",$A$2*D97/$A$2,-$A$2*D97/$A$2))</f>
        <v xml:space="preserve"> </v>
      </c>
      <c r="F97" s="57" t="str">
        <f t="shared" si="7"/>
        <v xml:space="preserve"> </v>
      </c>
      <c r="G97" s="36" t="str">
        <f t="shared" si="8"/>
        <v xml:space="preserve"> </v>
      </c>
    </row>
    <row r="98" spans="1:7" x14ac:dyDescent="0.2">
      <c r="A98" s="35" t="str">
        <f t="shared" si="9"/>
        <v xml:space="preserve"> </v>
      </c>
      <c r="B98" s="57" t="str">
        <f t="shared" si="11"/>
        <v xml:space="preserve"> </v>
      </c>
      <c r="C98" s="57" t="str">
        <f t="shared" si="10"/>
        <v xml:space="preserve"> </v>
      </c>
      <c r="D98" s="57" t="str">
        <f t="shared" si="6"/>
        <v xml:space="preserve"> </v>
      </c>
      <c r="E98" s="57" t="str">
        <f>IF(A98=" "," ",IF(Constants!$B$5="Left",$A$2*D98/$A$2,-$A$2*D98/$A$2))</f>
        <v xml:space="preserve"> </v>
      </c>
      <c r="F98" s="57" t="str">
        <f t="shared" si="7"/>
        <v xml:space="preserve"> </v>
      </c>
      <c r="G98" s="36" t="str">
        <f t="shared" si="8"/>
        <v xml:space="preserve"> </v>
      </c>
    </row>
    <row r="99" spans="1:7" x14ac:dyDescent="0.2">
      <c r="A99" s="35" t="str">
        <f t="shared" si="9"/>
        <v xml:space="preserve"> </v>
      </c>
      <c r="B99" s="57" t="str">
        <f t="shared" si="11"/>
        <v xml:space="preserve"> </v>
      </c>
      <c r="C99" s="57" t="str">
        <f t="shared" si="10"/>
        <v xml:space="preserve"> </v>
      </c>
      <c r="D99" s="57" t="str">
        <f t="shared" si="6"/>
        <v xml:space="preserve"> </v>
      </c>
      <c r="E99" s="57" t="str">
        <f>IF(A99=" "," ",IF(Constants!$B$5="Left",$A$2*D99/$A$2,-$A$2*D99/$A$2))</f>
        <v xml:space="preserve"> </v>
      </c>
      <c r="F99" s="57" t="str">
        <f t="shared" si="7"/>
        <v xml:space="preserve"> </v>
      </c>
      <c r="G99" s="36" t="str">
        <f t="shared" si="8"/>
        <v xml:space="preserve"> </v>
      </c>
    </row>
    <row r="100" spans="1:7" x14ac:dyDescent="0.2">
      <c r="A100" s="35" t="str">
        <f t="shared" si="9"/>
        <v xml:space="preserve"> </v>
      </c>
      <c r="B100" s="57" t="str">
        <f t="shared" si="11"/>
        <v xml:space="preserve"> </v>
      </c>
      <c r="C100" s="57" t="str">
        <f t="shared" si="10"/>
        <v xml:space="preserve"> </v>
      </c>
      <c r="D100" s="57" t="str">
        <f t="shared" si="6"/>
        <v xml:space="preserve"> </v>
      </c>
      <c r="E100" s="57" t="str">
        <f>IF(A100=" "," ",IF(Constants!$B$5="Left",$A$2*D100/$A$2,-$A$2*D100/$A$2))</f>
        <v xml:space="preserve"> </v>
      </c>
      <c r="F100" s="57" t="str">
        <f t="shared" si="7"/>
        <v xml:space="preserve"> </v>
      </c>
      <c r="G100" s="36" t="str">
        <f t="shared" si="8"/>
        <v xml:space="preserve"> </v>
      </c>
    </row>
    <row r="101" spans="1:7" x14ac:dyDescent="0.2">
      <c r="A101" s="35" t="str">
        <f t="shared" si="9"/>
        <v xml:space="preserve"> </v>
      </c>
      <c r="B101" s="57" t="str">
        <f t="shared" si="11"/>
        <v xml:space="preserve"> </v>
      </c>
      <c r="C101" s="57" t="str">
        <f t="shared" si="10"/>
        <v xml:space="preserve"> </v>
      </c>
      <c r="D101" s="57" t="str">
        <f t="shared" si="6"/>
        <v xml:space="preserve"> </v>
      </c>
      <c r="E101" s="57" t="str">
        <f>IF(A101=" "," ",IF(Constants!$B$5="Left",$A$2*D101/$A$2,-$A$2*D101/$A$2))</f>
        <v xml:space="preserve"> </v>
      </c>
      <c r="F101" s="57" t="str">
        <f t="shared" si="7"/>
        <v xml:space="preserve"> </v>
      </c>
      <c r="G101" s="36" t="str">
        <f t="shared" si="8"/>
        <v xml:space="preserve"> </v>
      </c>
    </row>
    <row r="102" spans="1:7" x14ac:dyDescent="0.2">
      <c r="A102" s="35" t="str">
        <f t="shared" si="9"/>
        <v xml:space="preserve"> </v>
      </c>
      <c r="B102" s="57" t="str">
        <f t="shared" si="11"/>
        <v xml:space="preserve"> </v>
      </c>
      <c r="C102" s="57" t="str">
        <f t="shared" si="10"/>
        <v xml:space="preserve"> </v>
      </c>
      <c r="D102" s="57" t="str">
        <f t="shared" si="6"/>
        <v xml:space="preserve"> </v>
      </c>
      <c r="E102" s="57" t="str">
        <f>IF(A102=" "," ",IF(Constants!$B$5="Left",$A$2*D102/$A$2,-$A$2*D102/$A$2))</f>
        <v xml:space="preserve"> </v>
      </c>
      <c r="F102" s="57" t="str">
        <f t="shared" si="7"/>
        <v xml:space="preserve"> </v>
      </c>
      <c r="G102" s="36" t="str">
        <f t="shared" si="8"/>
        <v xml:space="preserve"> </v>
      </c>
    </row>
    <row r="103" spans="1:7" x14ac:dyDescent="0.2">
      <c r="A103" s="35" t="str">
        <f t="shared" si="9"/>
        <v xml:space="preserve"> </v>
      </c>
      <c r="B103" s="57" t="str">
        <f t="shared" si="11"/>
        <v xml:space="preserve"> </v>
      </c>
      <c r="C103" s="57" t="str">
        <f t="shared" si="10"/>
        <v xml:space="preserve"> </v>
      </c>
      <c r="D103" s="57" t="str">
        <f t="shared" si="6"/>
        <v xml:space="preserve"> </v>
      </c>
      <c r="E103" s="57" t="str">
        <f>IF(A103=" "," ",IF(Constants!$B$5="Left",$A$2*D103/$A$2,-$A$2*D103/$A$2))</f>
        <v xml:space="preserve"> </v>
      </c>
      <c r="F103" s="57" t="str">
        <f t="shared" si="7"/>
        <v xml:space="preserve"> </v>
      </c>
      <c r="G103" s="36" t="str">
        <f t="shared" si="8"/>
        <v xml:space="preserve"> </v>
      </c>
    </row>
    <row r="104" spans="1:7" x14ac:dyDescent="0.2">
      <c r="A104" s="35" t="str">
        <f t="shared" si="9"/>
        <v xml:space="preserve"> </v>
      </c>
      <c r="B104" s="57" t="str">
        <f t="shared" si="11"/>
        <v xml:space="preserve"> </v>
      </c>
      <c r="C104" s="57" t="str">
        <f t="shared" si="10"/>
        <v xml:space="preserve"> </v>
      </c>
      <c r="D104" s="57" t="str">
        <f t="shared" si="6"/>
        <v xml:space="preserve"> </v>
      </c>
      <c r="E104" s="57" t="str">
        <f>IF(A104=" "," ",IF(Constants!$B$5="Left",$A$2*D104/$A$2,-$A$2*D104/$A$2))</f>
        <v xml:space="preserve"> </v>
      </c>
      <c r="F104" s="57" t="str">
        <f t="shared" si="7"/>
        <v xml:space="preserve"> </v>
      </c>
      <c r="G104" s="36" t="str">
        <f t="shared" si="8"/>
        <v xml:space="preserve"> </v>
      </c>
    </row>
    <row r="105" spans="1:7" x14ac:dyDescent="0.2">
      <c r="A105" s="35" t="str">
        <f t="shared" si="9"/>
        <v xml:space="preserve"> </v>
      </c>
      <c r="B105" s="57" t="str">
        <f t="shared" si="11"/>
        <v xml:space="preserve"> </v>
      </c>
      <c r="C105" s="57" t="str">
        <f t="shared" si="10"/>
        <v xml:space="preserve"> </v>
      </c>
      <c r="D105" s="57" t="str">
        <f t="shared" si="6"/>
        <v xml:space="preserve"> </v>
      </c>
      <c r="E105" s="57" t="str">
        <f>IF(A105=" "," ",IF(Constants!$B$5="Left",$A$2*D105/$A$2,-$A$2*D105/$A$2))</f>
        <v xml:space="preserve"> </v>
      </c>
      <c r="F105" s="57" t="str">
        <f t="shared" si="7"/>
        <v xml:space="preserve"> </v>
      </c>
      <c r="G105" s="36" t="str">
        <f t="shared" si="8"/>
        <v xml:space="preserve"> </v>
      </c>
    </row>
    <row r="106" spans="1:7" x14ac:dyDescent="0.2">
      <c r="A106" s="35" t="str">
        <f t="shared" si="9"/>
        <v xml:space="preserve"> </v>
      </c>
      <c r="B106" s="57" t="str">
        <f t="shared" si="11"/>
        <v xml:space="preserve"> </v>
      </c>
      <c r="C106" s="57" t="str">
        <f t="shared" si="10"/>
        <v xml:space="preserve"> </v>
      </c>
      <c r="D106" s="57" t="str">
        <f t="shared" si="6"/>
        <v xml:space="preserve"> </v>
      </c>
      <c r="E106" s="57" t="str">
        <f>IF(A106=" "," ",IF(Constants!$B$5="Left",$A$2*D106/$A$2,-$A$2*D106/$A$2))</f>
        <v xml:space="preserve"> </v>
      </c>
      <c r="F106" s="57" t="str">
        <f t="shared" si="7"/>
        <v xml:space="preserve"> </v>
      </c>
      <c r="G106" s="36" t="str">
        <f t="shared" si="8"/>
        <v xml:space="preserve"> </v>
      </c>
    </row>
    <row r="107" spans="1:7" x14ac:dyDescent="0.2">
      <c r="A107" s="35" t="str">
        <f t="shared" si="9"/>
        <v xml:space="preserve"> </v>
      </c>
      <c r="B107" s="57" t="str">
        <f t="shared" si="11"/>
        <v xml:space="preserve"> </v>
      </c>
      <c r="C107" s="57" t="str">
        <f t="shared" si="10"/>
        <v xml:space="preserve"> </v>
      </c>
      <c r="D107" s="57" t="str">
        <f t="shared" si="6"/>
        <v xml:space="preserve"> </v>
      </c>
      <c r="E107" s="57" t="str">
        <f>IF(A107=" "," ",IF(Constants!$B$5="Left",$A$2*D107/$A$2,-$A$2*D107/$A$2))</f>
        <v xml:space="preserve"> </v>
      </c>
      <c r="F107" s="57" t="str">
        <f t="shared" si="7"/>
        <v xml:space="preserve"> </v>
      </c>
      <c r="G107" s="36" t="str">
        <f t="shared" si="8"/>
        <v xml:space="preserve"> </v>
      </c>
    </row>
    <row r="108" spans="1:7" x14ac:dyDescent="0.2">
      <c r="A108" s="35" t="str">
        <f t="shared" si="9"/>
        <v xml:space="preserve"> </v>
      </c>
      <c r="B108" s="57" t="str">
        <f t="shared" si="11"/>
        <v xml:space="preserve"> </v>
      </c>
      <c r="C108" s="57" t="str">
        <f t="shared" si="10"/>
        <v xml:space="preserve"> </v>
      </c>
      <c r="D108" s="57" t="str">
        <f t="shared" si="6"/>
        <v xml:space="preserve"> </v>
      </c>
      <c r="E108" s="57" t="str">
        <f>IF(A108=" "," ",IF(Constants!$B$5="Left",$A$2*D108/$A$2,-$A$2*D108/$A$2))</f>
        <v xml:space="preserve"> </v>
      </c>
      <c r="F108" s="57" t="str">
        <f t="shared" si="7"/>
        <v xml:space="preserve"> </v>
      </c>
      <c r="G108" s="36" t="str">
        <f t="shared" si="8"/>
        <v xml:space="preserve"> </v>
      </c>
    </row>
    <row r="109" spans="1:7" x14ac:dyDescent="0.2">
      <c r="A109" s="35" t="str">
        <f t="shared" si="9"/>
        <v xml:space="preserve"> </v>
      </c>
      <c r="B109" s="57" t="str">
        <f t="shared" si="11"/>
        <v xml:space="preserve"> </v>
      </c>
      <c r="C109" s="57" t="str">
        <f t="shared" si="10"/>
        <v xml:space="preserve"> </v>
      </c>
      <c r="D109" s="57" t="str">
        <f t="shared" si="6"/>
        <v xml:space="preserve"> </v>
      </c>
      <c r="E109" s="57" t="str">
        <f>IF(A109=" "," ",IF(Constants!$B$5="Left",$A$2*D109/$A$2,-$A$2*D109/$A$2))</f>
        <v xml:space="preserve"> </v>
      </c>
      <c r="F109" s="57" t="str">
        <f t="shared" si="7"/>
        <v xml:space="preserve"> </v>
      </c>
      <c r="G109" s="36" t="str">
        <f t="shared" si="8"/>
        <v xml:space="preserve"> </v>
      </c>
    </row>
    <row r="110" spans="1:7" x14ac:dyDescent="0.2">
      <c r="A110" s="35" t="str">
        <f t="shared" si="9"/>
        <v xml:space="preserve"> </v>
      </c>
      <c r="B110" s="57" t="str">
        <f t="shared" si="11"/>
        <v xml:space="preserve"> </v>
      </c>
      <c r="C110" s="57" t="str">
        <f t="shared" si="10"/>
        <v xml:space="preserve"> </v>
      </c>
      <c r="D110" s="57" t="str">
        <f t="shared" si="6"/>
        <v xml:space="preserve"> </v>
      </c>
      <c r="E110" s="57" t="str">
        <f>IF(A110=" "," ",IF(Constants!$B$5="Left",$A$2*D110/$A$2,-$A$2*D110/$A$2))</f>
        <v xml:space="preserve"> </v>
      </c>
      <c r="F110" s="57" t="str">
        <f t="shared" si="7"/>
        <v xml:space="preserve"> </v>
      </c>
      <c r="G110" s="36" t="str">
        <f t="shared" si="8"/>
        <v xml:space="preserve"> </v>
      </c>
    </row>
    <row r="111" spans="1:7" x14ac:dyDescent="0.2">
      <c r="A111" s="35" t="str">
        <f t="shared" si="9"/>
        <v xml:space="preserve"> </v>
      </c>
      <c r="B111" s="57" t="str">
        <f t="shared" si="11"/>
        <v xml:space="preserve"> </v>
      </c>
      <c r="C111" s="57" t="str">
        <f t="shared" si="10"/>
        <v xml:space="preserve"> </v>
      </c>
      <c r="D111" s="57" t="str">
        <f t="shared" si="6"/>
        <v xml:space="preserve"> </v>
      </c>
      <c r="E111" s="57" t="str">
        <f>IF(A111=" "," ",IF(Constants!$B$5="Left",$A$2*D111/$A$2,-$A$2*D111/$A$2))</f>
        <v xml:space="preserve"> </v>
      </c>
      <c r="F111" s="57" t="str">
        <f t="shared" si="7"/>
        <v xml:space="preserve"> </v>
      </c>
      <c r="G111" s="36" t="str">
        <f t="shared" si="8"/>
        <v xml:space="preserve"> </v>
      </c>
    </row>
    <row r="112" spans="1:7" x14ac:dyDescent="0.2">
      <c r="A112" s="35" t="str">
        <f t="shared" si="9"/>
        <v xml:space="preserve"> </v>
      </c>
      <c r="B112" s="57" t="str">
        <f t="shared" si="11"/>
        <v xml:space="preserve"> </v>
      </c>
      <c r="C112" s="57" t="str">
        <f t="shared" si="10"/>
        <v xml:space="preserve"> </v>
      </c>
      <c r="D112" s="57" t="str">
        <f t="shared" si="6"/>
        <v xml:space="preserve"> </v>
      </c>
      <c r="E112" s="57" t="str">
        <f>IF(A112=" "," ",IF(Constants!$B$5="Left",$A$2*D112/$A$2,-$A$2*D112/$A$2))</f>
        <v xml:space="preserve"> </v>
      </c>
      <c r="F112" s="57" t="str">
        <f t="shared" si="7"/>
        <v xml:space="preserve"> </v>
      </c>
      <c r="G112" s="36" t="str">
        <f t="shared" si="8"/>
        <v xml:space="preserve"> </v>
      </c>
    </row>
    <row r="113" spans="1:7" x14ac:dyDescent="0.2">
      <c r="A113" s="35" t="str">
        <f t="shared" si="9"/>
        <v xml:space="preserve"> </v>
      </c>
      <c r="B113" s="57" t="str">
        <f t="shared" si="11"/>
        <v xml:space="preserve"> </v>
      </c>
      <c r="C113" s="57" t="str">
        <f t="shared" si="10"/>
        <v xml:space="preserve"> </v>
      </c>
      <c r="D113" s="57" t="str">
        <f t="shared" si="6"/>
        <v xml:space="preserve"> </v>
      </c>
      <c r="E113" s="57" t="str">
        <f>IF(A113=" "," ",IF(Constants!$B$5="Left",$A$2*D113/$A$2,-$A$2*D113/$A$2))</f>
        <v xml:space="preserve"> </v>
      </c>
      <c r="F113" s="57" t="str">
        <f t="shared" si="7"/>
        <v xml:space="preserve"> </v>
      </c>
      <c r="G113" s="36" t="str">
        <f t="shared" si="8"/>
        <v xml:space="preserve"> </v>
      </c>
    </row>
    <row r="114" spans="1:7" x14ac:dyDescent="0.2">
      <c r="A114" s="35" t="str">
        <f t="shared" si="9"/>
        <v xml:space="preserve"> </v>
      </c>
      <c r="B114" s="57" t="str">
        <f t="shared" si="11"/>
        <v xml:space="preserve"> </v>
      </c>
      <c r="C114" s="57" t="str">
        <f t="shared" si="10"/>
        <v xml:space="preserve"> </v>
      </c>
      <c r="D114" s="57" t="str">
        <f t="shared" si="6"/>
        <v xml:space="preserve"> </v>
      </c>
      <c r="E114" s="57" t="str">
        <f>IF(A114=" "," ",IF(Constants!$B$5="Left",$A$2*D114/$A$2,-$A$2*D114/$A$2))</f>
        <v xml:space="preserve"> </v>
      </c>
      <c r="F114" s="57" t="str">
        <f t="shared" si="7"/>
        <v xml:space="preserve"> </v>
      </c>
      <c r="G114" s="36" t="str">
        <f t="shared" si="8"/>
        <v xml:space="preserve"> </v>
      </c>
    </row>
    <row r="115" spans="1:7" x14ac:dyDescent="0.2">
      <c r="A115" s="35" t="str">
        <f t="shared" si="9"/>
        <v xml:space="preserve"> </v>
      </c>
      <c r="B115" s="57" t="str">
        <f t="shared" si="11"/>
        <v xml:space="preserve"> </v>
      </c>
      <c r="C115" s="57" t="str">
        <f t="shared" si="10"/>
        <v xml:space="preserve"> </v>
      </c>
      <c r="D115" s="57" t="str">
        <f t="shared" si="6"/>
        <v xml:space="preserve"> </v>
      </c>
      <c r="E115" s="57" t="str">
        <f>IF(A115=" "," ",IF(Constants!$B$5="Left",$A$2*D115/$A$2,-$A$2*D115/$A$2))</f>
        <v xml:space="preserve"> </v>
      </c>
      <c r="F115" s="57" t="str">
        <f t="shared" si="7"/>
        <v xml:space="preserve"> </v>
      </c>
      <c r="G115" s="36" t="str">
        <f t="shared" si="8"/>
        <v xml:space="preserve"> </v>
      </c>
    </row>
    <row r="116" spans="1:7" x14ac:dyDescent="0.2">
      <c r="A116" s="35" t="str">
        <f t="shared" si="9"/>
        <v xml:space="preserve"> </v>
      </c>
      <c r="B116" s="57" t="str">
        <f t="shared" si="11"/>
        <v xml:space="preserve"> </v>
      </c>
      <c r="C116" s="57" t="str">
        <f t="shared" si="10"/>
        <v xml:space="preserve"> </v>
      </c>
      <c r="D116" s="57" t="str">
        <f t="shared" si="6"/>
        <v xml:space="preserve"> </v>
      </c>
      <c r="E116" s="57" t="str">
        <f>IF(A116=" "," ",IF(Constants!$B$5="Left",$A$2*D116/$A$2,-$A$2*D116/$A$2))</f>
        <v xml:space="preserve"> </v>
      </c>
      <c r="F116" s="57" t="str">
        <f t="shared" si="7"/>
        <v xml:space="preserve"> </v>
      </c>
      <c r="G116" s="36" t="str">
        <f t="shared" si="8"/>
        <v xml:space="preserve"> </v>
      </c>
    </row>
    <row r="117" spans="1:7" x14ac:dyDescent="0.2">
      <c r="A117" s="35" t="str">
        <f t="shared" si="9"/>
        <v xml:space="preserve"> </v>
      </c>
      <c r="B117" s="57" t="str">
        <f t="shared" si="11"/>
        <v xml:space="preserve"> </v>
      </c>
      <c r="C117" s="57" t="str">
        <f t="shared" si="10"/>
        <v xml:space="preserve"> </v>
      </c>
      <c r="D117" s="57" t="str">
        <f t="shared" si="6"/>
        <v xml:space="preserve"> </v>
      </c>
      <c r="E117" s="57" t="str">
        <f>IF(A117=" "," ",IF(Constants!$B$5="Left",$A$2*D117/$A$2,-$A$2*D117/$A$2))</f>
        <v xml:space="preserve"> </v>
      </c>
      <c r="F117" s="57" t="str">
        <f t="shared" si="7"/>
        <v xml:space="preserve"> </v>
      </c>
      <c r="G117" s="36" t="str">
        <f t="shared" si="8"/>
        <v xml:space="preserve"> </v>
      </c>
    </row>
    <row r="118" spans="1:7" x14ac:dyDescent="0.2">
      <c r="A118" s="35" t="str">
        <f t="shared" si="9"/>
        <v xml:space="preserve"> </v>
      </c>
      <c r="B118" s="57" t="str">
        <f t="shared" si="11"/>
        <v xml:space="preserve"> </v>
      </c>
      <c r="C118" s="57" t="str">
        <f t="shared" si="10"/>
        <v xml:space="preserve"> </v>
      </c>
      <c r="D118" s="57" t="str">
        <f t="shared" si="6"/>
        <v xml:space="preserve"> </v>
      </c>
      <c r="E118" s="57" t="str">
        <f>IF(A118=" "," ",IF(Constants!$B$5="Left",$A$2*D118/$A$2,-$A$2*D118/$A$2))</f>
        <v xml:space="preserve"> </v>
      </c>
      <c r="F118" s="57" t="str">
        <f t="shared" si="7"/>
        <v xml:space="preserve"> </v>
      </c>
      <c r="G118" s="36" t="str">
        <f t="shared" si="8"/>
        <v xml:space="preserve"> </v>
      </c>
    </row>
    <row r="119" spans="1:7" x14ac:dyDescent="0.2">
      <c r="A119" s="35" t="str">
        <f t="shared" si="9"/>
        <v xml:space="preserve"> </v>
      </c>
      <c r="B119" s="57" t="str">
        <f t="shared" si="11"/>
        <v xml:space="preserve"> </v>
      </c>
      <c r="C119" s="57" t="str">
        <f t="shared" si="10"/>
        <v xml:space="preserve"> </v>
      </c>
      <c r="D119" s="57" t="str">
        <f t="shared" si="6"/>
        <v xml:space="preserve"> </v>
      </c>
      <c r="E119" s="57" t="str">
        <f>IF(A119=" "," ",IF(Constants!$B$5="Left",$A$2*D119/$A$2,-$A$2*D119/$A$2))</f>
        <v xml:space="preserve"> </v>
      </c>
      <c r="F119" s="57" t="str">
        <f t="shared" si="7"/>
        <v xml:space="preserve"> </v>
      </c>
      <c r="G119" s="36" t="str">
        <f t="shared" si="8"/>
        <v xml:space="preserve"> </v>
      </c>
    </row>
    <row r="120" spans="1:7" x14ac:dyDescent="0.2">
      <c r="A120" s="35" t="str">
        <f t="shared" si="9"/>
        <v xml:space="preserve"> </v>
      </c>
      <c r="B120" s="57" t="str">
        <f t="shared" si="11"/>
        <v xml:space="preserve"> </v>
      </c>
      <c r="C120" s="57" t="str">
        <f t="shared" si="10"/>
        <v xml:space="preserve"> </v>
      </c>
      <c r="D120" s="57" t="str">
        <f t="shared" si="6"/>
        <v xml:space="preserve"> </v>
      </c>
      <c r="E120" s="57" t="str">
        <f>IF(A120=" "," ",IF(Constants!$B$5="Left",$A$2*D120/$A$2,-$A$2*D120/$A$2))</f>
        <v xml:space="preserve"> </v>
      </c>
      <c r="F120" s="57" t="str">
        <f t="shared" si="7"/>
        <v xml:space="preserve"> </v>
      </c>
      <c r="G120" s="36" t="str">
        <f t="shared" si="8"/>
        <v xml:space="preserve"> </v>
      </c>
    </row>
    <row r="121" spans="1:7" x14ac:dyDescent="0.2">
      <c r="A121" s="35" t="str">
        <f t="shared" si="9"/>
        <v xml:space="preserve"> </v>
      </c>
      <c r="B121" s="57" t="e">
        <f t="shared" si="11"/>
        <v>#VALUE!</v>
      </c>
      <c r="C121" s="57" t="str">
        <f t="shared" si="10"/>
        <v xml:space="preserve"> </v>
      </c>
      <c r="D121" s="57" t="str">
        <f t="shared" si="6"/>
        <v xml:space="preserve"> </v>
      </c>
      <c r="E121" s="57" t="str">
        <f>IF(A121=" "," ",IF(Constants!$B$5="Left",$A$2*D121/$A$2,-$A$2*D121/$A$2))</f>
        <v xml:space="preserve"> </v>
      </c>
      <c r="F121" s="57" t="str">
        <f t="shared" si="7"/>
        <v xml:space="preserve"> </v>
      </c>
      <c r="G121" s="36" t="str">
        <f t="shared" si="8"/>
        <v xml:space="preserve"> 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Variables</vt:lpstr>
      <vt:lpstr>Lookup</vt:lpstr>
      <vt:lpstr>Tables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2021-12-14T18:55:41Z</dcterms:created>
  <dcterms:modified xsi:type="dcterms:W3CDTF">2022-01-22T03:45:07Z</dcterms:modified>
</cp:coreProperties>
</file>