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4B0E47DC-A3A8-854A-A77F-D553369A5225}" xr6:coauthVersionLast="45" xr6:coauthVersionMax="45" xr10:uidLastSave="{00000000-0000-0000-0000-000000000000}"/>
  <bookViews>
    <workbookView xWindow="9080" yWindow="460" windowWidth="22560" windowHeight="18540" firstSheet="2" activeTab="9" xr2:uid="{00000000-000D-0000-FFFF-FFFF00000000}"/>
  </bookViews>
  <sheets>
    <sheet name="Notes" sheetId="1" r:id="rId1"/>
    <sheet name="Problem" sheetId="9" r:id="rId2"/>
    <sheet name="Networks" sheetId="3" r:id="rId3"/>
    <sheet name="Networks b" sheetId="11" r:id="rId4"/>
    <sheet name="Networks SUMIF" sheetId="10" r:id="rId5"/>
    <sheet name="Networks route limits" sheetId="12" r:id="rId6"/>
    <sheet name="Networks MaxFlow" sheetId="13" r:id="rId7"/>
    <sheet name="ShortestPath" sheetId="14" r:id="rId8"/>
    <sheet name="ShortestPath_2" sheetId="16" r:id="rId9"/>
    <sheet name="ShortestPath_3" sheetId="15" r:id="rId10"/>
    <sheet name="Sortest_Path_ACU" sheetId="17" r:id="rId11"/>
  </sheets>
  <definedNames>
    <definedName name="capacities">'Networks MaxFlow'!$F$3:$F$11</definedName>
    <definedName name="cities" localSheetId="3">'Networks b'!$B$4:$C$9</definedName>
    <definedName name="cities" localSheetId="5">'Networks route limits'!$B$4:$C$9</definedName>
    <definedName name="cities" localSheetId="4">'Networks SUMIF'!$B$4:$C$9</definedName>
    <definedName name="cities">Networks!$B$4:$C$9</definedName>
    <definedName name="from" localSheetId="5">'Networks route limits'!$B$4:$B$9</definedName>
    <definedName name="from">'Networks b'!$B$4:$B$9</definedName>
    <definedName name="from_maxflow">'Networks MaxFlow'!$B$3:$B$11</definedName>
    <definedName name="p3_from" localSheetId="7">ShortestPath!$B$3:$B$17</definedName>
    <definedName name="p3_from" localSheetId="9">ShortestPath_3!$B$3:$B$16</definedName>
    <definedName name="p3_max" localSheetId="7">ShortestPath!$E$3:$E$17</definedName>
    <definedName name="p3_max" localSheetId="9">ShortestPath_3!$E$3:$E$16</definedName>
    <definedName name="p3_ship" localSheetId="7">ShortestPath!$D$2:$D$17</definedName>
    <definedName name="p3_ship" localSheetId="9">ShortestPath_3!$D$3:$D$16</definedName>
    <definedName name="p3_to" localSheetId="7">ShortestPath!$C$3:$C$17</definedName>
    <definedName name="p3_to" localSheetId="9">ShortestPath_3!$C$3:$C$16</definedName>
    <definedName name="quads">#REF!</definedName>
    <definedName name="ship">'Networks MaxFlow'!$D$3:$D$11</definedName>
    <definedName name="shipping" localSheetId="5">'Networks route limits'!$D$4:$D$9</definedName>
    <definedName name="shipping">'Networks b'!$D$4:$D$9</definedName>
    <definedName name="solver_adj" localSheetId="3" hidden="1">'Networks b'!$D$4:$D$9</definedName>
    <definedName name="solver_adj" localSheetId="6" hidden="1">'Networks MaxFlow'!$D$3:$D$11</definedName>
    <definedName name="solver_adj" localSheetId="5" hidden="1">'Networks route limits'!$D$4:$D$9</definedName>
    <definedName name="solver_adj" localSheetId="8" hidden="1">ShortestPath_2!$D$3:$D$6</definedName>
    <definedName name="solver_adj" localSheetId="9" hidden="1">ShortestPath_3!$D$3:$D$16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cvg" localSheetId="8" hidden="1">0.0001</definedName>
    <definedName name="solver_cvg" localSheetId="9" hidden="1">0.0001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drv" localSheetId="8" hidden="1">1</definedName>
    <definedName name="solver_drv" localSheetId="9" hidden="1">1</definedName>
    <definedName name="solver_eng" localSheetId="3" hidden="1">2</definedName>
    <definedName name="solver_eng" localSheetId="6" hidden="1">2</definedName>
    <definedName name="solver_eng" localSheetId="5" hidden="1">2</definedName>
    <definedName name="solver_eng" localSheetId="8" hidden="1">2</definedName>
    <definedName name="solver_eng" localSheetId="9" hidden="1">2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itr" localSheetId="8" hidden="1">2147483647</definedName>
    <definedName name="solver_itr" localSheetId="9" hidden="1">2147483647</definedName>
    <definedName name="solver_lhs1" localSheetId="3" hidden="1">'Networks b'!$J$4:$J$8</definedName>
    <definedName name="solver_lhs1" localSheetId="6" hidden="1">'Networks MaxFlow'!$K$4:$K$8</definedName>
    <definedName name="solver_lhs1" localSheetId="5" hidden="1">'Networks route limits'!$D$5:$D$8</definedName>
    <definedName name="solver_lhs1" localSheetId="8" hidden="1">ShortestPath_2!$K$3:$K$6</definedName>
    <definedName name="solver_lhs1" localSheetId="9" hidden="1">ShortestPath_3!$K$3:$K$10</definedName>
    <definedName name="solver_lhs2" localSheetId="6" hidden="1">'Networks MaxFlow'!$D$3:$D$11</definedName>
    <definedName name="solver_lhs2" localSheetId="5" hidden="1">'Networks route limits'!$J$4:$J$8</definedName>
    <definedName name="solver_lin" localSheetId="3" hidden="1">1</definedName>
    <definedName name="solver_lin" localSheetId="6" hidden="1">1</definedName>
    <definedName name="solver_lin" localSheetId="5" hidden="1">1</definedName>
    <definedName name="solver_lin" localSheetId="8" hidden="1">1</definedName>
    <definedName name="solver_lin" localSheetId="9" hidden="1">1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ip" localSheetId="8" hidden="1">2147483647</definedName>
    <definedName name="solver_mip" localSheetId="9" hidden="1">2147483647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ni" localSheetId="8" hidden="1">30</definedName>
    <definedName name="solver_mni" localSheetId="9" hidden="1">30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rt" localSheetId="8" hidden="1">0.075</definedName>
    <definedName name="solver_mrt" localSheetId="9" hidden="1">0.075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msl" localSheetId="8" hidden="1">2</definedName>
    <definedName name="solver_msl" localSheetId="9" hidden="1">2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eg" localSheetId="8" hidden="1">1</definedName>
    <definedName name="solver_neg" localSheetId="9" hidden="1">1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od" localSheetId="8" hidden="1">2147483647</definedName>
    <definedName name="solver_nod" localSheetId="9" hidden="1">2147483647</definedName>
    <definedName name="solver_ntri" hidden="1">1000</definedName>
    <definedName name="solver_num" localSheetId="3" hidden="1">1</definedName>
    <definedName name="solver_num" localSheetId="6" hidden="1">2</definedName>
    <definedName name="solver_num" localSheetId="5" hidden="1">2</definedName>
    <definedName name="solver_num" localSheetId="8" hidden="1">1</definedName>
    <definedName name="solver_num" localSheetId="9" hidden="1">1</definedName>
    <definedName name="solver_opt" localSheetId="3" hidden="1">'Networks b'!$D$1</definedName>
    <definedName name="solver_opt" localSheetId="6" hidden="1">'Networks MaxFlow'!$K$3</definedName>
    <definedName name="solver_opt" localSheetId="5" hidden="1">'Networks route limits'!$D$1</definedName>
    <definedName name="solver_opt" localSheetId="8" hidden="1">ShortestPath_2!$D$8</definedName>
    <definedName name="solver_opt" localSheetId="9" hidden="1">ShortestPath_3!$D$18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pre" localSheetId="8" hidden="1">0.000001</definedName>
    <definedName name="solver_pre" localSheetId="9" hidden="1">0.000001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bv" localSheetId="8" hidden="1">1</definedName>
    <definedName name="solver_rbv" localSheetId="9" hidden="1">1</definedName>
    <definedName name="solver_rel1" localSheetId="3" hidden="1">2</definedName>
    <definedName name="solver_rel1" localSheetId="6" hidden="1">2</definedName>
    <definedName name="solver_rel1" localSheetId="5" hidden="1">1</definedName>
    <definedName name="solver_rel1" localSheetId="8" hidden="1">2</definedName>
    <definedName name="solver_rel1" localSheetId="9" hidden="1">2</definedName>
    <definedName name="solver_rel2" localSheetId="6" hidden="1">1</definedName>
    <definedName name="solver_rel2" localSheetId="5" hidden="1">2</definedName>
    <definedName name="solver_rhs1" localSheetId="3" hidden="1">'Networks b'!$L$4:$L$8</definedName>
    <definedName name="solver_rhs1" localSheetId="6" hidden="1">'Networks MaxFlow'!$M$4:$M$8</definedName>
    <definedName name="solver_rhs1" localSheetId="5" hidden="1">'Networks route limits'!$F$5:$F$8</definedName>
    <definedName name="solver_rhs1" localSheetId="8" hidden="1">ShortestPath_2!$M$3:$M$6</definedName>
    <definedName name="solver_rhs1" localSheetId="9" hidden="1">ShortestPath_3!$M$3:$M$10</definedName>
    <definedName name="solver_rhs2" localSheetId="6" hidden="1">capacities</definedName>
    <definedName name="solver_rhs2" localSheetId="5" hidden="1">'Networks route limits'!$L$4:$L$8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lx" localSheetId="8" hidden="1">2</definedName>
    <definedName name="solver_rlx" localSheetId="9" hidden="1">2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rsd" localSheetId="8" hidden="1">0</definedName>
    <definedName name="solver_rsd" localSheetId="9" hidden="1">0</definedName>
    <definedName name="solver_rsmp" hidden="1">2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cl" localSheetId="8" hidden="1">1</definedName>
    <definedName name="solver_scl" localSheetId="9" hidden="1">1</definedName>
    <definedName name="solver_seed" hidden="1">0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ho" localSheetId="8" hidden="1">2</definedName>
    <definedName name="solver_sho" localSheetId="9" hidden="1">2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ssz" localSheetId="8" hidden="1">100</definedName>
    <definedName name="solver_ssz" localSheetId="9" hidden="1">100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im" localSheetId="8" hidden="1">2147483647</definedName>
    <definedName name="solver_tim" localSheetId="9" hidden="1">2147483647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ol" localSheetId="8" hidden="1">0.01</definedName>
    <definedName name="solver_tol" localSheetId="9" hidden="1">0.01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typ" localSheetId="8" hidden="1">2</definedName>
    <definedName name="solver_typ" localSheetId="9" hidden="1">2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al" localSheetId="8" hidden="1">0</definedName>
    <definedName name="solver_val" localSheetId="9" hidden="1">0</definedName>
    <definedName name="solver_ver" localSheetId="3" hidden="1">2</definedName>
    <definedName name="solver_ver" localSheetId="6" hidden="1">2</definedName>
    <definedName name="solver_ver" localSheetId="5" hidden="1">2</definedName>
    <definedName name="solver_ver" localSheetId="8" hidden="1">2</definedName>
    <definedName name="solver_ver" localSheetId="9" hidden="1">2</definedName>
    <definedName name="sp_distance">ShortestPath_2!$E$3:$E$6</definedName>
    <definedName name="sp_from">ShortestPath_2!$B$3:$B$6</definedName>
    <definedName name="sp_ship">ShortestPath_2!$D$3:$D$6</definedName>
    <definedName name="sp_to">ShortestPath_2!$C$3:$C$6</definedName>
    <definedName name="to" localSheetId="5">'Networks route limits'!$C$4:$C$9</definedName>
    <definedName name="to">'Networks b'!$C$4:$C$9</definedName>
    <definedName name="to_maxflow">'Networks MaxFlow'!$C$3:$C$11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5" l="1"/>
  <c r="J4" i="16"/>
  <c r="J5" i="16"/>
  <c r="J6" i="16"/>
  <c r="J3" i="16"/>
  <c r="I4" i="16"/>
  <c r="I5" i="16"/>
  <c r="I6" i="16"/>
  <c r="I3" i="16"/>
  <c r="D13" i="13"/>
  <c r="K6" i="16" l="1"/>
  <c r="K5" i="16"/>
  <c r="K4" i="16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J3" i="15"/>
  <c r="I3" i="15"/>
  <c r="D8" i="16"/>
  <c r="F6" i="16"/>
  <c r="F5" i="16"/>
  <c r="F4" i="16"/>
  <c r="F3" i="16"/>
  <c r="F12" i="15"/>
  <c r="F11" i="15"/>
  <c r="F10" i="15"/>
  <c r="F9" i="15"/>
  <c r="F8" i="15"/>
  <c r="F7" i="15"/>
  <c r="F6" i="15"/>
  <c r="F5" i="15"/>
  <c r="F4" i="15"/>
  <c r="F3" i="15"/>
  <c r="K4" i="15" l="1"/>
  <c r="K10" i="15"/>
  <c r="K3" i="15"/>
  <c r="K5" i="15"/>
  <c r="K8" i="15"/>
  <c r="K7" i="15"/>
  <c r="K6" i="15"/>
  <c r="K9" i="15"/>
  <c r="K3" i="16"/>
  <c r="J4" i="13" l="1"/>
  <c r="J5" i="13"/>
  <c r="J6" i="13"/>
  <c r="J7" i="13"/>
  <c r="J8" i="13"/>
  <c r="J9" i="13"/>
  <c r="J3" i="13"/>
  <c r="I4" i="13"/>
  <c r="I5" i="13"/>
  <c r="I6" i="13"/>
  <c r="I7" i="13"/>
  <c r="I8" i="13"/>
  <c r="I9" i="13"/>
  <c r="I3" i="13"/>
  <c r="B14" i="12"/>
  <c r="B11" i="12"/>
  <c r="I8" i="12"/>
  <c r="H8" i="12"/>
  <c r="I7" i="12"/>
  <c r="H7" i="12"/>
  <c r="I6" i="12"/>
  <c r="H6" i="12"/>
  <c r="I5" i="12"/>
  <c r="H5" i="12"/>
  <c r="I4" i="12"/>
  <c r="H4" i="12"/>
  <c r="D1" i="12"/>
  <c r="K5" i="13" l="1"/>
  <c r="K3" i="13"/>
  <c r="K9" i="13"/>
  <c r="K8" i="13"/>
  <c r="K7" i="13"/>
  <c r="K6" i="13"/>
  <c r="K4" i="13"/>
  <c r="J4" i="12"/>
  <c r="J6" i="12"/>
  <c r="J8" i="12"/>
  <c r="J5" i="12"/>
  <c r="J7" i="12"/>
  <c r="I5" i="11"/>
  <c r="I6" i="11"/>
  <c r="I7" i="11"/>
  <c r="I8" i="11"/>
  <c r="I4" i="11"/>
  <c r="H5" i="11"/>
  <c r="H6" i="11"/>
  <c r="H7" i="11"/>
  <c r="H8" i="11"/>
  <c r="H4" i="11"/>
  <c r="D1" i="11"/>
  <c r="B14" i="11"/>
  <c r="B11" i="11"/>
  <c r="B14" i="3"/>
  <c r="B11" i="3"/>
  <c r="H5" i="10"/>
  <c r="H6" i="10"/>
  <c r="H7" i="10"/>
  <c r="H8" i="10"/>
  <c r="H4" i="10"/>
  <c r="D1" i="10"/>
  <c r="J8" i="11" l="1"/>
  <c r="J5" i="11"/>
  <c r="J4" i="11"/>
  <c r="J7" i="11"/>
  <c r="J6" i="11"/>
  <c r="B14" i="10" l="1"/>
  <c r="B11" i="10"/>
</calcChain>
</file>

<file path=xl/sharedStrings.xml><?xml version="1.0" encoding="utf-8"?>
<sst xmlns="http://schemas.openxmlformats.org/spreadsheetml/2006/main" count="323" uniqueCount="74">
  <si>
    <t>Challenge:</t>
  </si>
  <si>
    <t>Setting:</t>
  </si>
  <si>
    <t>Terms:</t>
  </si>
  <si>
    <t>Goal: </t>
  </si>
  <si>
    <t>Resource Allocation Problem</t>
  </si>
  <si>
    <t>Transportation Problems</t>
  </si>
  <si>
    <t>Assignment Problems</t>
  </si>
  <si>
    <t>one Task per Person, one Person per Task</t>
  </si>
  <si>
    <t>Trains, Planes, and Automobiles</t>
  </si>
  <si>
    <t>Notes:</t>
  </si>
  <si>
    <t xml:space="preserve"> </t>
  </si>
  <si>
    <t>Nachtfliegen_07_Networks</t>
  </si>
  <si>
    <t>How to represent large networks</t>
  </si>
  <si>
    <t>Any network problem.  Nodes and Arcs.</t>
  </si>
  <si>
    <t>Minimize "shipping" costs</t>
  </si>
  <si>
    <t>From/To</t>
  </si>
  <si>
    <t>represents an Arc from Node 1 to Node 2</t>
  </si>
  <si>
    <t>Danger: typos</t>
  </si>
  <si>
    <t>Setting up SUMIF()</t>
  </si>
  <si>
    <t>From</t>
  </si>
  <si>
    <t>Abilene</t>
  </si>
  <si>
    <t>To</t>
  </si>
  <si>
    <t>Seattle</t>
  </si>
  <si>
    <t>New York</t>
  </si>
  <si>
    <t>Miami</t>
  </si>
  <si>
    <t>Fresno</t>
  </si>
  <si>
    <t>How many unique cities?</t>
  </si>
  <si>
    <t>How many Nodes</t>
  </si>
  <si>
    <t>How many Arcs?</t>
  </si>
  <si>
    <t>Ship</t>
  </si>
  <si>
    <t>How many cities?</t>
  </si>
  <si>
    <t>=SUMPRODUCT(1 / COUNTIF(cities, cities))</t>
  </si>
  <si>
    <t>=COUNTA(cities)</t>
  </si>
  <si>
    <t>Cost</t>
  </si>
  <si>
    <t>Total Cost</t>
  </si>
  <si>
    <t>In</t>
  </si>
  <si>
    <t>Out</t>
  </si>
  <si>
    <t>Net</t>
  </si>
  <si>
    <t>=</t>
  </si>
  <si>
    <t>In order to receive, City must be in the "To" column</t>
  </si>
  <si>
    <t>In order to ship, City must be in the "From" column</t>
  </si>
  <si>
    <t>SUMIF absolute vs named cells</t>
  </si>
  <si>
    <t>Total Shipping</t>
  </si>
  <si>
    <t>Cities</t>
  </si>
  <si>
    <t>=SUMIF(to,G4,shipping)</t>
  </si>
  <si>
    <t>Limits</t>
  </si>
  <si>
    <t>Capacity</t>
  </si>
  <si>
    <t>Stuttgart</t>
  </si>
  <si>
    <t>Rotterdam</t>
  </si>
  <si>
    <t>&lt;=</t>
  </si>
  <si>
    <t>Bordeaux</t>
  </si>
  <si>
    <t>Lisbon</t>
  </si>
  <si>
    <t>New Orleans</t>
  </si>
  <si>
    <t>Los Angeles</t>
  </si>
  <si>
    <t>Nodes</t>
  </si>
  <si>
    <t>=SUMIF(to_maxflow,H3,ship)</t>
  </si>
  <si>
    <t>=SUMIF(from_maxflow,H3,ship)</t>
  </si>
  <si>
    <t>Shortest Path</t>
  </si>
  <si>
    <t>start</t>
  </si>
  <si>
    <t>b</t>
  </si>
  <si>
    <t>c</t>
  </si>
  <si>
    <t>d</t>
  </si>
  <si>
    <t xml:space="preserve">From </t>
  </si>
  <si>
    <t>Distance</t>
  </si>
  <si>
    <t>Demand</t>
  </si>
  <si>
    <t>e</t>
  </si>
  <si>
    <t>f</t>
  </si>
  <si>
    <t>g</t>
  </si>
  <si>
    <t>end</t>
  </si>
  <si>
    <t>Total</t>
  </si>
  <si>
    <t>start d g end</t>
  </si>
  <si>
    <t>Start</t>
  </si>
  <si>
    <t>a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</si>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</sst>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left"/>
    </xf>
    <xf numFmtId="0" fontId="0" fillId="2" borderId="0" xfId="0" applyFill="1"/>
    <xf numFmtId="0" fontId="0" fillId="0" borderId="0" xfId="0" quotePrefix="1"/>
    <xf numFmtId="6" fontId="0" fillId="3" borderId="0" xfId="0" applyNumberFormat="1" applyFill="1"/>
    <xf numFmtId="44" fontId="0" fillId="4" borderId="0" xfId="2" applyFont="1" applyFill="1"/>
    <xf numFmtId="0" fontId="0" fillId="3" borderId="0" xfId="0" applyFill="1"/>
    <xf numFmtId="44" fontId="0" fillId="0" borderId="0" xfId="2" applyFont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4" borderId="0" xfId="0" applyFill="1"/>
    <xf numFmtId="0" fontId="0" fillId="0" borderId="4" xfId="0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754859</xdr:colOff>
      <xdr:row>1</xdr:row>
      <xdr:rowOff>137711</xdr:rowOff>
    </xdr:from>
    <xdr:to>
      <xdr:col>4</xdr:col>
      <xdr:colOff>367229</xdr:colOff>
      <xdr:row>1</xdr:row>
      <xdr:rowOff>137711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4783DBB-49CE-EC4C-88FD-78913509D678}"/>
            </a:ext>
          </a:extLst>
        </xdr:cNvPr>
        <xdr:cNvCxnSpPr/>
      </xdr:nvCxnSpPr>
      <xdr:spPr>
        <a:xfrm>
          <a:off x="1581124" y="341727"/>
          <a:ext cx="16576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749759</xdr:colOff>
      <xdr:row>2</xdr:row>
      <xdr:rowOff>10201</xdr:rowOff>
    </xdr:from>
    <xdr:to>
      <xdr:col>2</xdr:col>
      <xdr:colOff>362129</xdr:colOff>
      <xdr:row>3</xdr:row>
      <xdr:rowOff>30603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AEAD12F-735E-EC43-BA98-7F9603209C5C}"/>
            </a:ext>
          </a:extLst>
        </xdr:cNvPr>
        <xdr:cNvCxnSpPr/>
      </xdr:nvCxnSpPr>
      <xdr:spPr>
        <a:xfrm>
          <a:off x="1576024" y="418233"/>
          <a:ext cx="438635" cy="2244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703855</xdr:colOff>
      <xdr:row>2</xdr:row>
      <xdr:rowOff>20402</xdr:rowOff>
    </xdr:from>
    <xdr:to>
      <xdr:col>4</xdr:col>
      <xdr:colOff>357028</xdr:colOff>
      <xdr:row>3</xdr:row>
      <xdr:rowOff>76506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6D493B1-ABA1-A040-A6FB-BB23BADA615A}"/>
            </a:ext>
          </a:extLst>
        </xdr:cNvPr>
        <xdr:cNvCxnSpPr/>
      </xdr:nvCxnSpPr>
      <xdr:spPr>
        <a:xfrm flipV="1">
          <a:off x="2749116" y="428434"/>
          <a:ext cx="479438" cy="260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698755</xdr:colOff>
      <xdr:row>4</xdr:row>
      <xdr:rowOff>10201</xdr:rowOff>
    </xdr:from>
    <xdr:to>
      <xdr:col>2</xdr:col>
      <xdr:colOff>382530</xdr:colOff>
      <xdr:row>5</xdr:row>
      <xdr:rowOff>117310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0E1630-0C17-7D4C-9E11-BC0A805FE7D9}"/>
            </a:ext>
          </a:extLst>
        </xdr:cNvPr>
        <xdr:cNvCxnSpPr/>
      </xdr:nvCxnSpPr>
      <xdr:spPr>
        <a:xfrm flipV="1">
          <a:off x="1525020" y="826265"/>
          <a:ext cx="510040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708956</xdr:colOff>
      <xdr:row>3</xdr:row>
      <xdr:rowOff>168313</xdr:rowOff>
    </xdr:from>
    <xdr:to>
      <xdr:col>4</xdr:col>
      <xdr:colOff>377430</xdr:colOff>
      <xdr:row>5</xdr:row>
      <xdr:rowOff>71406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C4AC2DF-3204-8B41-B33A-0CCBDBAECD62}"/>
            </a:ext>
          </a:extLst>
        </xdr:cNvPr>
        <xdr:cNvCxnSpPr/>
      </xdr:nvCxnSpPr>
      <xdr:spPr>
        <a:xfrm>
          <a:off x="2754217" y="780361"/>
          <a:ext cx="494739" cy="31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739558</xdr:colOff>
      <xdr:row>5</xdr:row>
      <xdr:rowOff>153012</xdr:rowOff>
    </xdr:from>
    <xdr:to>
      <xdr:col>4</xdr:col>
      <xdr:colOff>392731</xdr:colOff>
      <xdr:row>5</xdr:row>
      <xdr:rowOff>153012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D11E44-9308-7B40-B879-543B935E2E3A}"/>
            </a:ext>
          </a:extLst>
        </xdr:cNvPr>
        <xdr:cNvCxnSpPr/>
      </xdr:nvCxnSpPr>
      <xdr:spPr>
        <a:xfrm>
          <a:off x="1565823" y="1173092"/>
          <a:ext cx="16984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754859</xdr:colOff>
      <xdr:row>2</xdr:row>
      <xdr:rowOff>137711</xdr:rowOff>
    </xdr:from>
    <xdr:to>
      <xdr:col>8</xdr:col>
      <xdr:colOff>367229</xdr:colOff>
      <xdr:row>2</xdr:row>
      <xdr:rowOff>137711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DE795A7-6015-0C45-AAA9-C33196FDCB67}"/>
            </a:ext>
          </a:extLst>
        </xdr:cNvPr>
        <xdr:cNvCxnSpPr/>
      </xdr:nvCxnSpPr>
      <xdr:spPr>
        <a:xfrm>
          <a:off x="1237459" y="340911"/>
          <a:ext cx="17586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749759</xdr:colOff>
      <xdr:row>3</xdr:row>
      <xdr:rowOff>10201</xdr:rowOff>
    </xdr:from>
    <xdr:to>
      <xdr:col>6</xdr:col>
      <xdr:colOff>362129</xdr:colOff>
      <xdr:row>4</xdr:row>
      <xdr:rowOff>30603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B3153B-CE89-B24A-BDA6-C3D5377293C7}"/>
            </a:ext>
          </a:extLst>
        </xdr:cNvPr>
        <xdr:cNvCxnSpPr/>
      </xdr:nvCxnSpPr>
      <xdr:spPr>
        <a:xfrm>
          <a:off x="1232359" y="416601"/>
          <a:ext cx="5394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703855</xdr:colOff>
      <xdr:row>3</xdr:row>
      <xdr:rowOff>20402</xdr:rowOff>
    </xdr:from>
    <xdr:to>
      <xdr:col>8</xdr:col>
      <xdr:colOff>357028</xdr:colOff>
      <xdr:row>4</xdr:row>
      <xdr:rowOff>76506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9EE8C2E-3D89-A74A-BA4C-E56392B5CDC3}"/>
            </a:ext>
          </a:extLst>
        </xdr:cNvPr>
        <xdr:cNvCxnSpPr/>
      </xdr:nvCxnSpPr>
      <xdr:spPr>
        <a:xfrm flipV="1">
          <a:off x="2507255" y="426802"/>
          <a:ext cx="4786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698755</xdr:colOff>
      <xdr:row>5</xdr:row>
      <xdr:rowOff>10201</xdr:rowOff>
    </xdr:from>
    <xdr:to>
      <xdr:col>6</xdr:col>
      <xdr:colOff>382530</xdr:colOff>
      <xdr:row>6</xdr:row>
      <xdr:rowOff>117310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CED02D-A35F-A149-964B-89281697CB17}"/>
            </a:ext>
          </a:extLst>
        </xdr:cNvPr>
        <xdr:cNvCxnSpPr/>
      </xdr:nvCxnSpPr>
      <xdr:spPr>
        <a:xfrm flipV="1">
          <a:off x="1181355" y="823001"/>
          <a:ext cx="6108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708956</xdr:colOff>
      <xdr:row>4</xdr:row>
      <xdr:rowOff>168313</xdr:rowOff>
    </xdr:from>
    <xdr:to>
      <xdr:col>8</xdr:col>
      <xdr:colOff>377430</xdr:colOff>
      <xdr:row>6</xdr:row>
      <xdr:rowOff>71406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6C1C73C-3100-2646-93A8-68EAA16D59B9}"/>
            </a:ext>
          </a:extLst>
        </xdr:cNvPr>
        <xdr:cNvCxnSpPr/>
      </xdr:nvCxnSpPr>
      <xdr:spPr>
        <a:xfrm>
          <a:off x="2512356" y="777913"/>
          <a:ext cx="4939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739558</xdr:colOff>
      <xdr:row>6</xdr:row>
      <xdr:rowOff>153012</xdr:rowOff>
    </xdr:from>
    <xdr:to>
      <xdr:col>8</xdr:col>
      <xdr:colOff>392731</xdr:colOff>
      <xdr:row>6</xdr:row>
      <xdr:rowOff>153012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E7EE1F4-2FAD-F74F-A32A-05C3F62D5B3B}"/>
            </a:ext>
          </a:extLst>
        </xdr:cNvPr>
        <xdr:cNvCxnSpPr/>
      </xdr:nvCxnSpPr>
      <xdr:spPr>
        <a:xfrm>
          <a:off x="1222158" y="1169012"/>
          <a:ext cx="17994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C4091DB-9643-D94A-963B-462A75A205B6}"/>
            </a:ext>
          </a:extLst>
        </xdr:cNvPr>
        <xdr:cNvCxnSpPr/>
      </xdr:nvCxnSpPr>
      <xdr:spPr>
        <a:xfrm>
          <a:off x="4006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069140-5DC6-5A4C-8B45-E07805707E6E}"/>
            </a:ext>
          </a:extLst>
        </xdr:cNvPr>
        <xdr:cNvCxnSpPr/>
      </xdr:nvCxnSpPr>
      <xdr:spPr>
        <a:xfrm>
          <a:off x="4000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4E45C1-534F-434C-93F2-FB80B92C2968}"/>
            </a:ext>
          </a:extLst>
        </xdr:cNvPr>
        <xdr:cNvCxnSpPr/>
      </xdr:nvCxnSpPr>
      <xdr:spPr>
        <a:xfrm flipV="1">
          <a:off x="5250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6A3486-31AF-4A4D-87B4-593A143A26E3}"/>
            </a:ext>
          </a:extLst>
        </xdr:cNvPr>
        <xdr:cNvCxnSpPr/>
      </xdr:nvCxnSpPr>
      <xdr:spPr>
        <a:xfrm flipV="1">
          <a:off x="3949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46F8C37-4817-6445-8D86-1716B2BCB890}"/>
            </a:ext>
          </a:extLst>
        </xdr:cNvPr>
        <xdr:cNvCxnSpPr/>
      </xdr:nvCxnSpPr>
      <xdr:spPr>
        <a:xfrm>
          <a:off x="5255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A023126-735F-CE41-A930-6AB4D5965E88}"/>
            </a:ext>
          </a:extLst>
        </xdr:cNvPr>
        <xdr:cNvCxnSpPr/>
      </xdr:nvCxnSpPr>
      <xdr:spPr>
        <a:xfrm>
          <a:off x="3990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D16042-0455-1441-A83F-613C0ECD599E}"/>
            </a:ext>
          </a:extLst>
        </xdr:cNvPr>
        <xdr:cNvCxnSpPr/>
      </xdr:nvCxnSpPr>
      <xdr:spPr>
        <a:xfrm>
          <a:off x="3879059" y="544111"/>
          <a:ext cx="1745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DEE0BA-6F4F-BC4E-A9C2-42E287A43691}"/>
            </a:ext>
          </a:extLst>
        </xdr:cNvPr>
        <xdr:cNvCxnSpPr/>
      </xdr:nvCxnSpPr>
      <xdr:spPr>
        <a:xfrm>
          <a:off x="38739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DECB7DB-F3CB-0641-B7B2-2250867AFBBD}"/>
            </a:ext>
          </a:extLst>
        </xdr:cNvPr>
        <xdr:cNvCxnSpPr/>
      </xdr:nvCxnSpPr>
      <xdr:spPr>
        <a:xfrm flipV="1">
          <a:off x="51234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FB2209-9ECB-0446-8A32-AD3389C41D37}"/>
            </a:ext>
          </a:extLst>
        </xdr:cNvPr>
        <xdr:cNvCxnSpPr/>
      </xdr:nvCxnSpPr>
      <xdr:spPr>
        <a:xfrm flipV="1">
          <a:off x="38229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AC7928-4280-0941-8370-94F3A8D95437}"/>
            </a:ext>
          </a:extLst>
        </xdr:cNvPr>
        <xdr:cNvCxnSpPr/>
      </xdr:nvCxnSpPr>
      <xdr:spPr>
        <a:xfrm>
          <a:off x="51285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2C51E6B-1EF7-C942-88F7-BE3852729920}"/>
            </a:ext>
          </a:extLst>
        </xdr:cNvPr>
        <xdr:cNvCxnSpPr/>
      </xdr:nvCxnSpPr>
      <xdr:spPr>
        <a:xfrm>
          <a:off x="3863758" y="1372212"/>
          <a:ext cx="1786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754859</xdr:colOff>
      <xdr:row>2</xdr:row>
      <xdr:rowOff>137711</xdr:rowOff>
    </xdr:from>
    <xdr:to>
      <xdr:col>15</xdr:col>
      <xdr:colOff>367229</xdr:colOff>
      <xdr:row>2</xdr:row>
      <xdr:rowOff>137711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5ADD328-16FE-3E41-8AF9-47CED7B10619}"/>
            </a:ext>
          </a:extLst>
        </xdr:cNvPr>
        <xdr:cNvCxnSpPr/>
      </xdr:nvCxnSpPr>
      <xdr:spPr>
        <a:xfrm>
          <a:off x="7219159" y="544111"/>
          <a:ext cx="21269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749759</xdr:colOff>
      <xdr:row>3</xdr:row>
      <xdr:rowOff>10201</xdr:rowOff>
    </xdr:from>
    <xdr:to>
      <xdr:col>13</xdr:col>
      <xdr:colOff>362129</xdr:colOff>
      <xdr:row>4</xdr:row>
      <xdr:rowOff>30603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34332F-10EE-1A48-BC97-2423A2428E64}"/>
            </a:ext>
          </a:extLst>
        </xdr:cNvPr>
        <xdr:cNvCxnSpPr/>
      </xdr:nvCxnSpPr>
      <xdr:spPr>
        <a:xfrm>
          <a:off x="7214059" y="619801"/>
          <a:ext cx="450570" cy="223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703855</xdr:colOff>
      <xdr:row>3</xdr:row>
      <xdr:rowOff>20402</xdr:rowOff>
    </xdr:from>
    <xdr:to>
      <xdr:col>15</xdr:col>
      <xdr:colOff>357028</xdr:colOff>
      <xdr:row>4</xdr:row>
      <xdr:rowOff>76506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9775C3F-4AEE-E148-A346-E50BA12000AF}"/>
            </a:ext>
          </a:extLst>
        </xdr:cNvPr>
        <xdr:cNvCxnSpPr/>
      </xdr:nvCxnSpPr>
      <xdr:spPr>
        <a:xfrm flipV="1">
          <a:off x="8844555" y="630002"/>
          <a:ext cx="491373" cy="259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698755</xdr:colOff>
      <xdr:row>5</xdr:row>
      <xdr:rowOff>10201</xdr:rowOff>
    </xdr:from>
    <xdr:to>
      <xdr:col>13</xdr:col>
      <xdr:colOff>382530</xdr:colOff>
      <xdr:row>6</xdr:row>
      <xdr:rowOff>117310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84EE854-E076-C642-856C-BE174503B8CE}"/>
            </a:ext>
          </a:extLst>
        </xdr:cNvPr>
        <xdr:cNvCxnSpPr/>
      </xdr:nvCxnSpPr>
      <xdr:spPr>
        <a:xfrm flipV="1">
          <a:off x="7163055" y="1026201"/>
          <a:ext cx="521975" cy="310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708956</xdr:colOff>
      <xdr:row>4</xdr:row>
      <xdr:rowOff>168313</xdr:rowOff>
    </xdr:from>
    <xdr:to>
      <xdr:col>15</xdr:col>
      <xdr:colOff>377430</xdr:colOff>
      <xdr:row>6</xdr:row>
      <xdr:rowOff>71406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ABDB87D-F7F6-8443-87D1-3B6EBC7D884A}"/>
            </a:ext>
          </a:extLst>
        </xdr:cNvPr>
        <xdr:cNvCxnSpPr/>
      </xdr:nvCxnSpPr>
      <xdr:spPr>
        <a:xfrm>
          <a:off x="8849656" y="981113"/>
          <a:ext cx="506674" cy="309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739558</xdr:colOff>
      <xdr:row>6</xdr:row>
      <xdr:rowOff>153012</xdr:rowOff>
    </xdr:from>
    <xdr:to>
      <xdr:col>15</xdr:col>
      <xdr:colOff>392731</xdr:colOff>
      <xdr:row>6</xdr:row>
      <xdr:rowOff>153012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A8ACEF-D9EC-A044-86B5-EA1C19FC5E07}"/>
            </a:ext>
          </a:extLst>
        </xdr:cNvPr>
        <xdr:cNvCxnSpPr/>
      </xdr:nvCxnSpPr>
      <xdr:spPr>
        <a:xfrm>
          <a:off x="7203858" y="1372212"/>
          <a:ext cx="21677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566594</xdr:colOff>
      <xdr:row>27</xdr:row>
      <xdr:rowOff>33482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11A18-419C-494D-8ECA-EDF34AD7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14" y="4040909"/>
          <a:ext cx="4787900" cy="1447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701675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74CD3-EA2E-5245-807C-B5F32D4C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5654675" cy="685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4</xdr:row>
      <xdr:rowOff>25400</xdr:rowOff>
    </xdr:from>
    <xdr:to>
      <xdr:col>18</xdr:col>
      <xdr:colOff>800100</xdr:colOff>
      <xdr:row>7</xdr:row>
      <xdr:rowOff>25400</xdr:rowOff>
    </xdr:to>
    <xdr:sp macro="" textlink="">
      <xdr:nvSpPr>
        <xdr:cNvPr id="4" name="Title 1">
          <a:extLst>
            <a:ext uri="{FF2B5EF4-FFF2-40B4-BE49-F238E27FC236}">
              <a16:creationId xmlns:a16="http://schemas.microsoft.com/office/drawing/2014/main" id="{4FFF4C24-3D99-684C-8989-66E678E60CAC}"/>
            </a:ext>
          </a:extLst>
        </xdr:cNvPr>
        <xdr:cNvSpPr>
          <a:spLocks noGrp="1" noChangeArrowheads="1"/>
        </xdr:cNvSpPr>
      </xdr:nvSpPr>
      <xdr:spPr bwMode="auto">
        <a:xfrm>
          <a:off x="7429500" y="838200"/>
          <a:ext cx="822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+mj-lt"/>
              <a:ea typeface="ＭＳ Ｐゴシック" charset="0"/>
              <a:cs typeface="ＭＳ Ｐゴシック" charset="0"/>
            </a:defRPr>
          </a:lvl1pPr>
          <a:lvl2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2pPr>
          <a:lvl3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3pPr>
          <a:lvl4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4pPr>
          <a:lvl5pPr algn="ctr" rtl="0" eaLnBrk="0" fontAlgn="base" hangingPunct="0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  <a:ea typeface="ＭＳ Ｐゴシック" charset="0"/>
              <a:cs typeface="ＭＳ Ｐゴシック" charset="0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sz="2800">
              <a:solidFill>
                <a:schemeClr val="tx2"/>
              </a:solidFill>
              <a:latin typeface="Times New Roman" pitchFamily="1" charset="0"/>
            </a:defRPr>
          </a:lvl9pPr>
        </a:lstStyle>
        <a:p>
          <a:endParaRPr lang="en-US" altLang="en-US">
            <a:ea typeface="ＭＳ Ｐゴシック" panose="020B0600070205080204" pitchFamily="34" charset="-128"/>
          </a:endParaRPr>
        </a:p>
      </xdr:txBody>
    </xdr:sp>
    <xdr:clientData/>
  </xdr:twoCellAnchor>
  <xdr:twoCellAnchor editAs="oneCell">
    <xdr:from>
      <xdr:col>10</xdr:col>
      <xdr:colOff>461963</xdr:colOff>
      <xdr:row>3</xdr:row>
      <xdr:rowOff>0</xdr:rowOff>
    </xdr:from>
    <xdr:to>
      <xdr:col>17</xdr:col>
      <xdr:colOff>338138</xdr:colOff>
      <xdr:row>36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06B449-5DDA-DB4A-8E1A-15FFFFB7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6963" y="609600"/>
          <a:ext cx="5654675" cy="685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152400</xdr:colOff>
      <xdr:row>24</xdr:row>
      <xdr:rowOff>0</xdr:rowOff>
    </xdr:from>
    <xdr:to>
      <xdr:col>14</xdr:col>
      <xdr:colOff>215900</xdr:colOff>
      <xdr:row>28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843105-5C7B-3747-B435-E3CB18A017E6}"/>
            </a:ext>
          </a:extLst>
        </xdr:cNvPr>
        <xdr:cNvCxnSpPr>
          <a:cxnSpLocks/>
        </xdr:cNvCxnSpPr>
      </xdr:nvCxnSpPr>
      <xdr:spPr bwMode="auto">
        <a:xfrm flipH="1" flipV="1">
          <a:off x="10883900" y="4876800"/>
          <a:ext cx="889000" cy="9906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271463</xdr:colOff>
      <xdr:row>28</xdr:row>
      <xdr:rowOff>177800</xdr:rowOff>
    </xdr:from>
    <xdr:to>
      <xdr:col>15</xdr:col>
      <xdr:colOff>309563</xdr:colOff>
      <xdr:row>31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8CF5F1E-2843-3E4D-B1E6-7F92B8E56D03}"/>
            </a:ext>
          </a:extLst>
        </xdr:cNvPr>
        <xdr:cNvCxnSpPr>
          <a:cxnSpLocks/>
        </xdr:cNvCxnSpPr>
      </xdr:nvCxnSpPr>
      <xdr:spPr bwMode="auto">
        <a:xfrm flipH="1" flipV="1">
          <a:off x="11828463" y="5867400"/>
          <a:ext cx="863600" cy="5334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812801</xdr:colOff>
      <xdr:row>29</xdr:row>
      <xdr:rowOff>31750</xdr:rowOff>
    </xdr:from>
    <xdr:to>
      <xdr:col>14</xdr:col>
      <xdr:colOff>201614</xdr:colOff>
      <xdr:row>34</xdr:row>
      <xdr:rowOff>101600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6A96A1A-171D-9C41-BF1F-291C85BC49DE}"/>
            </a:ext>
          </a:extLst>
        </xdr:cNvPr>
        <xdr:cNvCxnSpPr>
          <a:cxnSpLocks/>
        </xdr:cNvCxnSpPr>
      </xdr:nvCxnSpPr>
      <xdr:spPr bwMode="auto">
        <a:xfrm flipH="1">
          <a:off x="11544301" y="5924550"/>
          <a:ext cx="214313" cy="10858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800100</xdr:colOff>
      <xdr:row>28</xdr:row>
      <xdr:rowOff>25400</xdr:rowOff>
    </xdr:from>
    <xdr:to>
      <xdr:col>14</xdr:col>
      <xdr:colOff>215900</xdr:colOff>
      <xdr:row>28</xdr:row>
      <xdr:rowOff>177800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2A34C11-85C8-A54A-9E14-2D8BA0A40192}"/>
            </a:ext>
          </a:extLst>
        </xdr:cNvPr>
        <xdr:cNvCxnSpPr>
          <a:cxnSpLocks/>
        </xdr:cNvCxnSpPr>
      </xdr:nvCxnSpPr>
      <xdr:spPr bwMode="auto">
        <a:xfrm flipH="1" flipV="1">
          <a:off x="10706100" y="5715000"/>
          <a:ext cx="1066800" cy="1524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279401</xdr:colOff>
      <xdr:row>29</xdr:row>
      <xdr:rowOff>31750</xdr:rowOff>
    </xdr:from>
    <xdr:to>
      <xdr:col>14</xdr:col>
      <xdr:colOff>201614</xdr:colOff>
      <xdr:row>31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B141A26-854C-A64A-88C4-C77759D8518E}"/>
            </a:ext>
          </a:extLst>
        </xdr:cNvPr>
        <xdr:cNvCxnSpPr>
          <a:cxnSpLocks/>
        </xdr:cNvCxnSpPr>
      </xdr:nvCxnSpPr>
      <xdr:spPr bwMode="auto">
        <a:xfrm flipH="1">
          <a:off x="11010901" y="5924550"/>
          <a:ext cx="747713" cy="4381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249238</xdr:colOff>
      <xdr:row>24</xdr:row>
      <xdr:rowOff>0</xdr:rowOff>
    </xdr:from>
    <xdr:to>
      <xdr:col>13</xdr:col>
      <xdr:colOff>127000</xdr:colOff>
      <xdr:row>24</xdr:row>
      <xdr:rowOff>179388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3A8699F-2E41-804C-9766-7CAD0D38C9E7}"/>
            </a:ext>
          </a:extLst>
        </xdr:cNvPr>
        <xdr:cNvCxnSpPr>
          <a:cxnSpLocks/>
        </xdr:cNvCxnSpPr>
      </xdr:nvCxnSpPr>
      <xdr:spPr bwMode="auto">
        <a:xfrm flipH="1">
          <a:off x="10155238" y="4876800"/>
          <a:ext cx="703262" cy="179388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525463</xdr:colOff>
      <xdr:row>19</xdr:row>
      <xdr:rowOff>177800</xdr:rowOff>
    </xdr:from>
    <xdr:to>
      <xdr:col>13</xdr:col>
      <xdr:colOff>82550</xdr:colOff>
      <xdr:row>24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CA8F65B-0F85-FC47-9B22-D2683AF615D0}"/>
            </a:ext>
          </a:extLst>
        </xdr:cNvPr>
        <xdr:cNvCxnSpPr>
          <a:cxnSpLocks/>
        </xdr:cNvCxnSpPr>
      </xdr:nvCxnSpPr>
      <xdr:spPr bwMode="auto">
        <a:xfrm>
          <a:off x="10431463" y="4038600"/>
          <a:ext cx="382587" cy="838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431800</xdr:colOff>
      <xdr:row>22</xdr:row>
      <xdr:rowOff>166688</xdr:rowOff>
    </xdr:from>
    <xdr:to>
      <xdr:col>12</xdr:col>
      <xdr:colOff>249238</xdr:colOff>
      <xdr:row>24</xdr:row>
      <xdr:rowOff>179388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A7CBF5C-67D1-A146-9BF9-88746FB172B7}"/>
            </a:ext>
          </a:extLst>
        </xdr:cNvPr>
        <xdr:cNvCxnSpPr>
          <a:cxnSpLocks/>
        </xdr:cNvCxnSpPr>
      </xdr:nvCxnSpPr>
      <xdr:spPr bwMode="auto">
        <a:xfrm>
          <a:off x="9512300" y="4637088"/>
          <a:ext cx="642938" cy="4191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134938</xdr:colOff>
      <xdr:row>18</xdr:row>
      <xdr:rowOff>76200</xdr:rowOff>
    </xdr:from>
    <xdr:to>
      <xdr:col>11</xdr:col>
      <xdr:colOff>385763</xdr:colOff>
      <xdr:row>21</xdr:row>
      <xdr:rowOff>190500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0F50E2C-DCC8-CD4D-BC3A-71C95659CE8E}"/>
            </a:ext>
          </a:extLst>
        </xdr:cNvPr>
        <xdr:cNvCxnSpPr>
          <a:cxnSpLocks/>
        </xdr:cNvCxnSpPr>
      </xdr:nvCxnSpPr>
      <xdr:spPr bwMode="auto">
        <a:xfrm>
          <a:off x="9215438" y="3733800"/>
          <a:ext cx="250825" cy="7239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134938</xdr:colOff>
      <xdr:row>18</xdr:row>
      <xdr:rowOff>76200</xdr:rowOff>
    </xdr:from>
    <xdr:to>
      <xdr:col>12</xdr:col>
      <xdr:colOff>38100</xdr:colOff>
      <xdr:row>18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6F5BF26-4FDE-724A-8348-BCD9F3F953BC}"/>
            </a:ext>
          </a:extLst>
        </xdr:cNvPr>
        <xdr:cNvCxnSpPr>
          <a:cxnSpLocks/>
        </xdr:cNvCxnSpPr>
      </xdr:nvCxnSpPr>
      <xdr:spPr bwMode="auto">
        <a:xfrm flipH="1" flipV="1">
          <a:off x="9215438" y="3733800"/>
          <a:ext cx="728662" cy="76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158750</xdr:colOff>
      <xdr:row>24</xdr:row>
      <xdr:rowOff>0</xdr:rowOff>
    </xdr:from>
    <xdr:to>
      <xdr:col>13</xdr:col>
      <xdr:colOff>711200</xdr:colOff>
      <xdr:row>24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02858D0-1ADF-954F-836C-28768EC7F44E}"/>
            </a:ext>
          </a:extLst>
        </xdr:cNvPr>
        <xdr:cNvCxnSpPr>
          <a:cxnSpLocks/>
        </xdr:cNvCxnSpPr>
      </xdr:nvCxnSpPr>
      <xdr:spPr bwMode="auto">
        <a:xfrm flipH="1" flipV="1">
          <a:off x="10890250" y="4876800"/>
          <a:ext cx="552450" cy="1143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390526</xdr:colOff>
      <xdr:row>18</xdr:row>
      <xdr:rowOff>76200</xdr:rowOff>
    </xdr:from>
    <xdr:to>
      <xdr:col>15</xdr:col>
      <xdr:colOff>152401</xdr:colOff>
      <xdr:row>21</xdr:row>
      <xdr:rowOff>76200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86D613C-C4C4-A147-8EDA-F550D3DF3043}"/>
            </a:ext>
          </a:extLst>
        </xdr:cNvPr>
        <xdr:cNvCxnSpPr>
          <a:cxnSpLocks/>
        </xdr:cNvCxnSpPr>
      </xdr:nvCxnSpPr>
      <xdr:spPr bwMode="auto">
        <a:xfrm flipH="1">
          <a:off x="11122026" y="3733800"/>
          <a:ext cx="1412875" cy="6096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698500</xdr:colOff>
      <xdr:row>10</xdr:row>
      <xdr:rowOff>177800</xdr:rowOff>
    </xdr:from>
    <xdr:to>
      <xdr:col>15</xdr:col>
      <xdr:colOff>152400</xdr:colOff>
      <xdr:row>18</xdr:row>
      <xdr:rowOff>76200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B58A487-BC3D-8D41-B028-7BFFE95BF54F}"/>
            </a:ext>
          </a:extLst>
        </xdr:cNvPr>
        <xdr:cNvCxnSpPr>
          <a:cxnSpLocks/>
        </xdr:cNvCxnSpPr>
      </xdr:nvCxnSpPr>
      <xdr:spPr bwMode="auto">
        <a:xfrm>
          <a:off x="11430000" y="2209800"/>
          <a:ext cx="1104900" cy="15240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795338</xdr:colOff>
      <xdr:row>13</xdr:row>
      <xdr:rowOff>52388</xdr:rowOff>
    </xdr:from>
    <xdr:to>
      <xdr:col>10</xdr:col>
      <xdr:colOff>795338</xdr:colOff>
      <xdr:row>17</xdr:row>
      <xdr:rowOff>127000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A877033-54ED-6348-A34A-FC1CCED43647}"/>
            </a:ext>
          </a:extLst>
        </xdr:cNvPr>
        <xdr:cNvCxnSpPr>
          <a:cxnSpLocks/>
        </xdr:cNvCxnSpPr>
      </xdr:nvCxnSpPr>
      <xdr:spPr bwMode="auto">
        <a:xfrm>
          <a:off x="9050338" y="2693988"/>
          <a:ext cx="0" cy="887412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433388</xdr:colOff>
      <xdr:row>28</xdr:row>
      <xdr:rowOff>101600</xdr:rowOff>
    </xdr:from>
    <xdr:to>
      <xdr:col>12</xdr:col>
      <xdr:colOff>38100</xdr:colOff>
      <xdr:row>29</xdr:row>
      <xdr:rowOff>176213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7ED374A-0CFF-7343-8A3E-C47ECDDA1235}"/>
            </a:ext>
          </a:extLst>
        </xdr:cNvPr>
        <xdr:cNvCxnSpPr>
          <a:cxnSpLocks/>
        </xdr:cNvCxnSpPr>
      </xdr:nvCxnSpPr>
      <xdr:spPr bwMode="auto">
        <a:xfrm flipH="1">
          <a:off x="9513888" y="5791200"/>
          <a:ext cx="430212" cy="277813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47625</xdr:colOff>
      <xdr:row>28</xdr:row>
      <xdr:rowOff>101600</xdr:rowOff>
    </xdr:from>
    <xdr:to>
      <xdr:col>12</xdr:col>
      <xdr:colOff>47625</xdr:colOff>
      <xdr:row>30</xdr:row>
      <xdr:rowOff>125413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058C76B-0AD0-8849-B611-711840ED23E0}"/>
            </a:ext>
          </a:extLst>
        </xdr:cNvPr>
        <xdr:cNvCxnSpPr>
          <a:cxnSpLocks/>
        </xdr:cNvCxnSpPr>
      </xdr:nvCxnSpPr>
      <xdr:spPr bwMode="auto">
        <a:xfrm>
          <a:off x="9953625" y="5791200"/>
          <a:ext cx="0" cy="430213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803276</xdr:colOff>
      <xdr:row>28</xdr:row>
      <xdr:rowOff>25400</xdr:rowOff>
    </xdr:from>
    <xdr:to>
      <xdr:col>12</xdr:col>
      <xdr:colOff>800101</xdr:colOff>
      <xdr:row>30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8BBDAEE-1043-964A-9F25-9E8A4DD6AD01}"/>
            </a:ext>
          </a:extLst>
        </xdr:cNvPr>
        <xdr:cNvCxnSpPr>
          <a:cxnSpLocks/>
        </xdr:cNvCxnSpPr>
      </xdr:nvCxnSpPr>
      <xdr:spPr bwMode="auto">
        <a:xfrm flipH="1">
          <a:off x="9883776" y="5715000"/>
          <a:ext cx="822325" cy="55245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169863</xdr:colOff>
      <xdr:row>21</xdr:row>
      <xdr:rowOff>76200</xdr:rowOff>
    </xdr:from>
    <xdr:to>
      <xdr:col>13</xdr:col>
      <xdr:colOff>390525</xdr:colOff>
      <xdr:row>23</xdr:row>
      <xdr:rowOff>173038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F73448D-CB5B-B84F-BA80-CB01AB2E902C}"/>
            </a:ext>
          </a:extLst>
        </xdr:cNvPr>
        <xdr:cNvCxnSpPr>
          <a:cxnSpLocks/>
        </xdr:cNvCxnSpPr>
      </xdr:nvCxnSpPr>
      <xdr:spPr bwMode="auto">
        <a:xfrm flipH="1">
          <a:off x="10901363" y="4343400"/>
          <a:ext cx="220662" cy="503238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47626</xdr:colOff>
      <xdr:row>24</xdr:row>
      <xdr:rowOff>0</xdr:rowOff>
    </xdr:from>
    <xdr:to>
      <xdr:col>13</xdr:col>
      <xdr:colOff>158751</xdr:colOff>
      <xdr:row>28</xdr:row>
      <xdr:rowOff>25400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26F9E19-1FF0-3F4D-B639-7A1D61E43C47}"/>
            </a:ext>
          </a:extLst>
        </xdr:cNvPr>
        <xdr:cNvCxnSpPr>
          <a:cxnSpLocks/>
        </xdr:cNvCxnSpPr>
      </xdr:nvCxnSpPr>
      <xdr:spPr bwMode="auto">
        <a:xfrm flipH="1">
          <a:off x="9953626" y="4876800"/>
          <a:ext cx="936625" cy="838200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12700</xdr:colOff>
      <xdr:row>24</xdr:row>
      <xdr:rowOff>179388</xdr:rowOff>
    </xdr:from>
    <xdr:to>
      <xdr:col>12</xdr:col>
      <xdr:colOff>166688</xdr:colOff>
      <xdr:row>28</xdr:row>
      <xdr:rowOff>25400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5F1D2D6-A8EF-7845-B329-CECF19352463}"/>
            </a:ext>
          </a:extLst>
        </xdr:cNvPr>
        <xdr:cNvCxnSpPr>
          <a:cxnSpLocks/>
        </xdr:cNvCxnSpPr>
      </xdr:nvCxnSpPr>
      <xdr:spPr bwMode="auto">
        <a:xfrm flipH="1">
          <a:off x="9918700" y="5056188"/>
          <a:ext cx="153988" cy="658812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298451</xdr:colOff>
      <xdr:row>18</xdr:row>
      <xdr:rowOff>133350</xdr:rowOff>
    </xdr:from>
    <xdr:to>
      <xdr:col>15</xdr:col>
      <xdr:colOff>200026</xdr:colOff>
      <xdr:row>28</xdr:row>
      <xdr:rowOff>111125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AF9648F-D8A0-8A49-961E-B7E521CD840C}"/>
            </a:ext>
          </a:extLst>
        </xdr:cNvPr>
        <xdr:cNvCxnSpPr>
          <a:cxnSpLocks/>
        </xdr:cNvCxnSpPr>
      </xdr:nvCxnSpPr>
      <xdr:spPr bwMode="auto">
        <a:xfrm flipH="1">
          <a:off x="11855451" y="3790950"/>
          <a:ext cx="727075" cy="2009775"/>
        </a:xfrm>
        <a:prstGeom prst="line">
          <a:avLst/>
        </a:prstGeom>
        <a:noFill/>
        <a:ln w="38100" algn="ctr">
          <a:solidFill>
            <a:srgbClr val="7030A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topLeftCell="A8" zoomScale="260" zoomScaleNormal="260" workbookViewId="0">
      <selection activeCell="B16" sqref="B16"/>
    </sheetView>
  </sheetViews>
  <sheetFormatPr baseColWidth="10" defaultColWidth="11" defaultRowHeight="16"/>
  <sheetData>
    <row r="1" spans="1:4">
      <c r="A1" t="s">
        <v>11</v>
      </c>
      <c r="D1" t="s">
        <v>10</v>
      </c>
    </row>
    <row r="2" spans="1:4">
      <c r="A2" t="s">
        <v>0</v>
      </c>
      <c r="B2" t="s">
        <v>12</v>
      </c>
    </row>
    <row r="4" spans="1:4">
      <c r="A4" t="s">
        <v>1</v>
      </c>
      <c r="B4" t="s">
        <v>13</v>
      </c>
    </row>
    <row r="6" spans="1:4">
      <c r="A6" t="s">
        <v>3</v>
      </c>
      <c r="B6" t="s">
        <v>14</v>
      </c>
    </row>
    <row r="8" spans="1:4">
      <c r="A8" t="s">
        <v>2</v>
      </c>
      <c r="B8" t="s">
        <v>4</v>
      </c>
    </row>
    <row r="9" spans="1:4">
      <c r="B9" t="s">
        <v>5</v>
      </c>
    </row>
    <row r="10" spans="1:4">
      <c r="C10" t="s">
        <v>8</v>
      </c>
    </row>
    <row r="11" spans="1:4">
      <c r="B11" t="s">
        <v>6</v>
      </c>
    </row>
    <row r="12" spans="1:4">
      <c r="C12" t="s">
        <v>7</v>
      </c>
    </row>
    <row r="14" spans="1:4">
      <c r="A14" t="s">
        <v>9</v>
      </c>
      <c r="B14" t="s">
        <v>15</v>
      </c>
      <c r="C14" t="s">
        <v>16</v>
      </c>
    </row>
    <row r="15" spans="1:4">
      <c r="B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9E16-05CB-8E43-BAC5-8DC90F15E7EB}">
  <dimension ref="A1:M18"/>
  <sheetViews>
    <sheetView tabSelected="1" topLeftCell="A6" zoomScale="176" zoomScaleNormal="176" workbookViewId="0">
      <selection activeCell="H12" sqref="H12"/>
    </sheetView>
  </sheetViews>
  <sheetFormatPr baseColWidth="10" defaultRowHeight="16"/>
  <cols>
    <col min="2" max="2" width="3.6640625" customWidth="1"/>
    <col min="3" max="3" width="7.33203125" customWidth="1"/>
    <col min="4" max="4" width="8.33203125" customWidth="1"/>
    <col min="5" max="5" width="9.1640625" customWidth="1"/>
    <col min="6" max="6" width="5" customWidth="1"/>
    <col min="7" max="7" width="3.33203125" customWidth="1"/>
    <col min="8" max="8" width="6.6640625" customWidth="1"/>
    <col min="9" max="9" width="5.33203125" customWidth="1"/>
    <col min="10" max="10" width="6.6640625" customWidth="1"/>
    <col min="12" max="12" width="4.33203125" customWidth="1"/>
    <col min="13" max="13" width="7.6640625" customWidth="1"/>
  </cols>
  <sheetData>
    <row r="1" spans="1:13">
      <c r="A1" t="s">
        <v>57</v>
      </c>
    </row>
    <row r="2" spans="1:13">
      <c r="B2" s="20" t="s">
        <v>62</v>
      </c>
      <c r="C2" s="20" t="s">
        <v>21</v>
      </c>
      <c r="D2" s="20" t="s">
        <v>29</v>
      </c>
      <c r="E2" s="20" t="s">
        <v>63</v>
      </c>
      <c r="F2" s="20"/>
      <c r="G2" s="20"/>
      <c r="H2" s="1"/>
      <c r="I2" s="1" t="s">
        <v>35</v>
      </c>
      <c r="J2" s="1" t="s">
        <v>36</v>
      </c>
      <c r="K2" s="1" t="s">
        <v>37</v>
      </c>
      <c r="L2" s="1"/>
      <c r="M2" s="1" t="s">
        <v>64</v>
      </c>
    </row>
    <row r="3" spans="1:13">
      <c r="B3" s="1" t="s">
        <v>58</v>
      </c>
      <c r="C3" s="1" t="s">
        <v>59</v>
      </c>
      <c r="D3" s="2">
        <v>1</v>
      </c>
      <c r="E3" s="25">
        <v>20</v>
      </c>
      <c r="F3" t="str">
        <f>IF(D3&gt;=E3, "Bind","")</f>
        <v/>
      </c>
      <c r="H3" t="s">
        <v>58</v>
      </c>
      <c r="I3">
        <f t="shared" ref="I3:I10" si="0">SUMIF(p3_to,H3,p3_ship)</f>
        <v>0</v>
      </c>
      <c r="J3">
        <f t="shared" ref="J3:J10" si="1">SUMIF(p3_from,H3,p3_ship)</f>
        <v>1</v>
      </c>
      <c r="K3" s="22">
        <f>J3-I3</f>
        <v>1</v>
      </c>
      <c r="L3" s="7" t="s">
        <v>38</v>
      </c>
      <c r="M3" s="25">
        <v>1</v>
      </c>
    </row>
    <row r="4" spans="1:13">
      <c r="B4" s="1" t="s">
        <v>58</v>
      </c>
      <c r="C4" s="1" t="s">
        <v>60</v>
      </c>
      <c r="D4" s="2">
        <v>0</v>
      </c>
      <c r="E4" s="25">
        <v>15</v>
      </c>
      <c r="F4" t="str">
        <f t="shared" ref="F4:F6" si="2">IF(D4&gt;=E4, "Bind","")</f>
        <v/>
      </c>
      <c r="H4" t="s">
        <v>59</v>
      </c>
      <c r="I4">
        <f t="shared" si="0"/>
        <v>1</v>
      </c>
      <c r="J4">
        <f t="shared" si="1"/>
        <v>1</v>
      </c>
      <c r="K4">
        <f t="shared" ref="K4:K10" si="3">J4-I4</f>
        <v>0</v>
      </c>
      <c r="L4" s="7" t="s">
        <v>38</v>
      </c>
      <c r="M4" s="25">
        <v>0</v>
      </c>
    </row>
    <row r="5" spans="1:13">
      <c r="B5" s="1" t="s">
        <v>58</v>
      </c>
      <c r="C5" s="26" t="s">
        <v>61</v>
      </c>
      <c r="D5" s="2">
        <v>0</v>
      </c>
      <c r="E5" s="25">
        <v>12</v>
      </c>
      <c r="F5" t="str">
        <f t="shared" si="2"/>
        <v/>
      </c>
      <c r="H5" t="s">
        <v>60</v>
      </c>
      <c r="I5">
        <f t="shared" si="0"/>
        <v>0</v>
      </c>
      <c r="J5">
        <f t="shared" si="1"/>
        <v>0</v>
      </c>
      <c r="K5">
        <f t="shared" si="3"/>
        <v>0</v>
      </c>
      <c r="L5" s="7" t="s">
        <v>38</v>
      </c>
      <c r="M5" s="25">
        <v>0</v>
      </c>
    </row>
    <row r="6" spans="1:13">
      <c r="B6" s="1" t="s">
        <v>59</v>
      </c>
      <c r="C6" s="1" t="s">
        <v>65</v>
      </c>
      <c r="D6" s="2">
        <v>1</v>
      </c>
      <c r="E6" s="25">
        <v>18</v>
      </c>
      <c r="F6" t="str">
        <f t="shared" si="2"/>
        <v/>
      </c>
      <c r="H6" t="s">
        <v>61</v>
      </c>
      <c r="I6">
        <f t="shared" si="0"/>
        <v>0</v>
      </c>
      <c r="J6">
        <f t="shared" si="1"/>
        <v>0</v>
      </c>
      <c r="K6">
        <f t="shared" si="3"/>
        <v>0</v>
      </c>
      <c r="L6" s="7" t="s">
        <v>38</v>
      </c>
      <c r="M6" s="25">
        <v>0</v>
      </c>
    </row>
    <row r="7" spans="1:13">
      <c r="B7" s="1" t="s">
        <v>59</v>
      </c>
      <c r="C7" s="1" t="s">
        <v>60</v>
      </c>
      <c r="D7" s="2">
        <v>0</v>
      </c>
      <c r="E7" s="25">
        <v>9</v>
      </c>
      <c r="F7" t="str">
        <f>IF(D8&gt;=E8, "Bind","")</f>
        <v/>
      </c>
      <c r="H7" t="s">
        <v>65</v>
      </c>
      <c r="I7">
        <f t="shared" si="0"/>
        <v>1</v>
      </c>
      <c r="J7">
        <f t="shared" si="1"/>
        <v>1</v>
      </c>
      <c r="K7">
        <f t="shared" si="3"/>
        <v>0</v>
      </c>
      <c r="L7" s="7" t="s">
        <v>38</v>
      </c>
      <c r="M7" s="25">
        <v>0</v>
      </c>
    </row>
    <row r="8" spans="1:13">
      <c r="B8" s="1" t="s">
        <v>65</v>
      </c>
      <c r="C8" s="1" t="s">
        <v>66</v>
      </c>
      <c r="D8" s="2">
        <v>1</v>
      </c>
      <c r="E8" s="25">
        <v>17</v>
      </c>
      <c r="F8" t="str">
        <f>IF(D9&gt;=E9, "Bind","")</f>
        <v/>
      </c>
      <c r="H8" t="s">
        <v>66</v>
      </c>
      <c r="I8">
        <f t="shared" si="0"/>
        <v>1</v>
      </c>
      <c r="J8">
        <f t="shared" si="1"/>
        <v>1</v>
      </c>
      <c r="K8">
        <f t="shared" si="3"/>
        <v>0</v>
      </c>
      <c r="L8" s="7" t="s">
        <v>38</v>
      </c>
      <c r="M8" s="25">
        <v>0</v>
      </c>
    </row>
    <row r="9" spans="1:13">
      <c r="B9" s="1" t="s">
        <v>65</v>
      </c>
      <c r="C9" s="1" t="s">
        <v>68</v>
      </c>
      <c r="D9" s="2">
        <v>0</v>
      </c>
      <c r="E9" s="25">
        <v>15</v>
      </c>
      <c r="F9" t="str">
        <f>IF(D11&gt;=E11, "Bind","")</f>
        <v/>
      </c>
      <c r="H9" t="s">
        <v>67</v>
      </c>
      <c r="I9">
        <f t="shared" si="0"/>
        <v>0</v>
      </c>
      <c r="J9">
        <f t="shared" si="1"/>
        <v>0</v>
      </c>
      <c r="K9">
        <f t="shared" si="3"/>
        <v>0</v>
      </c>
      <c r="L9" s="7" t="s">
        <v>38</v>
      </c>
      <c r="M9" s="25">
        <v>0</v>
      </c>
    </row>
    <row r="10" spans="1:13">
      <c r="B10" s="1" t="s">
        <v>66</v>
      </c>
      <c r="C10" s="1" t="s">
        <v>68</v>
      </c>
      <c r="D10" s="2">
        <v>1</v>
      </c>
      <c r="E10" s="25">
        <v>15</v>
      </c>
      <c r="F10" t="str">
        <f>IF(D12&gt;=E12, "Bind","")</f>
        <v/>
      </c>
      <c r="H10" t="s">
        <v>68</v>
      </c>
      <c r="I10">
        <f t="shared" si="0"/>
        <v>1</v>
      </c>
      <c r="J10">
        <f t="shared" si="1"/>
        <v>0</v>
      </c>
      <c r="K10">
        <f t="shared" si="3"/>
        <v>-1</v>
      </c>
      <c r="L10" s="7" t="s">
        <v>38</v>
      </c>
      <c r="M10" s="25">
        <v>-1</v>
      </c>
    </row>
    <row r="11" spans="1:13">
      <c r="B11" s="2" t="s">
        <v>66</v>
      </c>
      <c r="C11" s="2" t="s">
        <v>67</v>
      </c>
      <c r="D11" s="2">
        <v>0</v>
      </c>
      <c r="E11" s="25">
        <v>14</v>
      </c>
      <c r="F11" t="str">
        <f>IF(D15&gt;=E15, "Bind","")</f>
        <v/>
      </c>
    </row>
    <row r="12" spans="1:13">
      <c r="B12" s="2" t="s">
        <v>67</v>
      </c>
      <c r="C12" s="2" t="s">
        <v>66</v>
      </c>
      <c r="D12" s="2">
        <v>0</v>
      </c>
      <c r="E12" s="25">
        <v>14</v>
      </c>
      <c r="F12" t="str">
        <f>IF(D16&gt;=E16, "Bind","")</f>
        <v/>
      </c>
    </row>
    <row r="13" spans="1:13">
      <c r="B13" s="1" t="s">
        <v>60</v>
      </c>
      <c r="C13" s="1" t="s">
        <v>66</v>
      </c>
      <c r="D13" s="2">
        <v>0</v>
      </c>
      <c r="E13" s="25">
        <v>21</v>
      </c>
    </row>
    <row r="14" spans="1:13">
      <c r="B14" s="1" t="s">
        <v>60</v>
      </c>
      <c r="C14" s="1" t="s">
        <v>67</v>
      </c>
      <c r="D14" s="2">
        <v>0</v>
      </c>
      <c r="E14" s="25">
        <v>22</v>
      </c>
    </row>
    <row r="15" spans="1:13">
      <c r="B15" s="1" t="s">
        <v>61</v>
      </c>
      <c r="C15" s="26" t="s">
        <v>67</v>
      </c>
      <c r="D15" s="2">
        <v>0</v>
      </c>
      <c r="E15" s="25">
        <v>17</v>
      </c>
    </row>
    <row r="16" spans="1:13">
      <c r="B16" s="1" t="s">
        <v>67</v>
      </c>
      <c r="C16" s="1" t="s">
        <v>68</v>
      </c>
      <c r="D16" s="2">
        <v>0</v>
      </c>
      <c r="E16" s="25">
        <v>21</v>
      </c>
    </row>
    <row r="18" spans="3:5">
      <c r="C18" s="23" t="s">
        <v>69</v>
      </c>
      <c r="D18" s="24">
        <f>SUMPRODUCT(p3_ship,p3_max)</f>
        <v>70</v>
      </c>
      <c r="E18" t="s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E4F6-7289-BA46-AC77-460F8C5B0961}">
  <dimension ref="A1"/>
  <sheetViews>
    <sheetView workbookViewId="0">
      <selection activeCell="H32" sqref="H3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5B1C-42E6-474D-AEBC-28EB158D95C8}">
  <dimension ref="B2:F6"/>
  <sheetViews>
    <sheetView zoomScale="249" zoomScaleNormal="249" workbookViewId="0">
      <selection activeCell="A2" sqref="A2"/>
    </sheetView>
  </sheetViews>
  <sheetFormatPr baseColWidth="10" defaultRowHeight="16"/>
  <cols>
    <col min="1" max="1" width="6.33203125" customWidth="1"/>
    <col min="2" max="2" width="12.1640625" customWidth="1"/>
    <col min="3" max="3" width="5.1640625" customWidth="1"/>
    <col min="4" max="4" width="10.83203125" customWidth="1"/>
    <col min="5" max="5" width="5.33203125" customWidth="1"/>
  </cols>
  <sheetData>
    <row r="2" spans="2:6">
      <c r="B2" s="1" t="s">
        <v>22</v>
      </c>
      <c r="F2" t="s">
        <v>23</v>
      </c>
    </row>
    <row r="4" spans="2:6">
      <c r="D4" s="1" t="s">
        <v>20</v>
      </c>
    </row>
    <row r="6" spans="2:6">
      <c r="B6" s="1" t="s">
        <v>25</v>
      </c>
      <c r="F6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zoomScale="242" zoomScaleNormal="242" workbookViewId="0">
      <selection activeCell="B14" sqref="B14"/>
    </sheetView>
  </sheetViews>
  <sheetFormatPr baseColWidth="10" defaultColWidth="11" defaultRowHeight="16"/>
  <cols>
    <col min="1" max="1" width="2" customWidth="1"/>
    <col min="2" max="2" width="10.33203125" customWidth="1"/>
    <col min="4" max="4" width="8.33203125" customWidth="1"/>
    <col min="7" max="7" width="6" customWidth="1"/>
    <col min="9" max="9" width="7.1640625" customWidth="1"/>
  </cols>
  <sheetData>
    <row r="1" spans="1:10">
      <c r="A1" t="s">
        <v>18</v>
      </c>
    </row>
    <row r="3" spans="1:10">
      <c r="B3" s="3" t="s">
        <v>19</v>
      </c>
      <c r="C3" s="3" t="s">
        <v>21</v>
      </c>
      <c r="F3" s="1" t="s">
        <v>22</v>
      </c>
      <c r="J3" t="s">
        <v>23</v>
      </c>
    </row>
    <row r="4" spans="1:10">
      <c r="B4" s="4" t="s">
        <v>22</v>
      </c>
      <c r="C4" s="4" t="s">
        <v>23</v>
      </c>
    </row>
    <row r="5" spans="1:10">
      <c r="B5" s="4" t="s">
        <v>22</v>
      </c>
      <c r="C5" s="4" t="s">
        <v>20</v>
      </c>
      <c r="H5" s="1" t="s">
        <v>20</v>
      </c>
    </row>
    <row r="6" spans="1:10">
      <c r="B6" s="4" t="s">
        <v>20</v>
      </c>
      <c r="C6" s="4" t="s">
        <v>23</v>
      </c>
    </row>
    <row r="7" spans="1:10">
      <c r="B7" s="4" t="s">
        <v>20</v>
      </c>
      <c r="C7" s="4" t="s">
        <v>24</v>
      </c>
      <c r="F7" s="1" t="s">
        <v>25</v>
      </c>
      <c r="J7" t="s">
        <v>24</v>
      </c>
    </row>
    <row r="8" spans="1:10">
      <c r="B8" s="4" t="s">
        <v>25</v>
      </c>
      <c r="C8" s="4" t="s">
        <v>20</v>
      </c>
    </row>
    <row r="9" spans="1:10">
      <c r="B9" s="4" t="s">
        <v>25</v>
      </c>
      <c r="C9" s="4" t="s">
        <v>24</v>
      </c>
    </row>
    <row r="11" spans="1:10">
      <c r="B11" s="6">
        <f>COUNTA(cities)</f>
        <v>12</v>
      </c>
      <c r="C11" s="5" t="s">
        <v>30</v>
      </c>
      <c r="E11" s="7" t="s">
        <v>32</v>
      </c>
    </row>
    <row r="12" spans="1:10">
      <c r="B12" s="6">
        <v>5</v>
      </c>
      <c r="C12" s="5" t="s">
        <v>26</v>
      </c>
      <c r="E12" s="7" t="s">
        <v>31</v>
      </c>
    </row>
    <row r="13" spans="1:10">
      <c r="B13" s="6">
        <v>5</v>
      </c>
      <c r="C13" s="5" t="s">
        <v>27</v>
      </c>
    </row>
    <row r="14" spans="1:10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B0A2-B5AA-3242-9440-A3EA94530F6B}">
  <dimension ref="A1:Q14"/>
  <sheetViews>
    <sheetView zoomScale="242" zoomScaleNormal="242" workbookViewId="0">
      <selection activeCell="B4" sqref="B4:B9"/>
    </sheetView>
  </sheetViews>
  <sheetFormatPr baseColWidth="10" defaultColWidth="11" defaultRowHeight="16"/>
  <cols>
    <col min="1" max="1" width="2" customWidth="1"/>
    <col min="2" max="2" width="10.33203125" customWidth="1"/>
    <col min="4" max="4" width="10.33203125" customWidth="1"/>
    <col min="5" max="5" width="5.6640625" customWidth="1"/>
    <col min="6" max="6" width="7.83203125" customWidth="1"/>
    <col min="7" max="7" width="8.6640625" customWidth="1"/>
    <col min="8" max="8" width="6" customWidth="1"/>
    <col min="9" max="9" width="7.1640625" customWidth="1"/>
    <col min="10" max="10" width="6.5" customWidth="1"/>
    <col min="11" max="11" width="4.1640625" customWidth="1"/>
    <col min="12" max="12" width="5.1640625" customWidth="1"/>
  </cols>
  <sheetData>
    <row r="1" spans="1:17">
      <c r="A1" t="s">
        <v>18</v>
      </c>
      <c r="D1" s="11">
        <f>SUMPRODUCT(D4:D9,E4:E9)</f>
        <v>1350</v>
      </c>
      <c r="E1" t="s">
        <v>42</v>
      </c>
      <c r="H1" s="7" t="s">
        <v>44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G3" t="s">
        <v>43</v>
      </c>
      <c r="H3" s="1" t="s">
        <v>35</v>
      </c>
      <c r="I3" s="1" t="s">
        <v>36</v>
      </c>
      <c r="J3" s="1" t="s">
        <v>37</v>
      </c>
      <c r="K3" s="1"/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0</v>
      </c>
      <c r="E4" s="8">
        <v>10</v>
      </c>
      <c r="G4" t="s">
        <v>22</v>
      </c>
      <c r="H4" s="12">
        <f>SUMIF(to,G4,shipping)</f>
        <v>0</v>
      </c>
      <c r="I4" s="12">
        <f>SUMIF(from,G4,shipping)</f>
        <v>50</v>
      </c>
      <c r="J4" s="12">
        <f>I4-H4</f>
        <v>50</v>
      </c>
      <c r="K4" s="12" t="s">
        <v>38</v>
      </c>
      <c r="L4">
        <v>50</v>
      </c>
    </row>
    <row r="5" spans="1:17">
      <c r="B5" s="4" t="s">
        <v>22</v>
      </c>
      <c r="C5" s="4" t="s">
        <v>20</v>
      </c>
      <c r="D5" s="2">
        <v>50</v>
      </c>
      <c r="E5" s="8">
        <v>5</v>
      </c>
      <c r="G5" t="s">
        <v>25</v>
      </c>
      <c r="H5" s="12">
        <f>SUMIF(to,G5,shipping)</f>
        <v>0</v>
      </c>
      <c r="I5" s="12">
        <f>SUMIF(from,G5,shipping)</f>
        <v>100</v>
      </c>
      <c r="J5" s="12">
        <f t="shared" ref="J5:J8" si="0">I5-H5</f>
        <v>100</v>
      </c>
      <c r="K5" s="12" t="s">
        <v>38</v>
      </c>
      <c r="L5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74</v>
      </c>
      <c r="E6" s="8">
        <v>4</v>
      </c>
      <c r="G6" t="s">
        <v>20</v>
      </c>
      <c r="H6" s="12">
        <f>SUMIF(to,G6,shipping)</f>
        <v>150</v>
      </c>
      <c r="I6" s="12">
        <f>SUMIF(from,G6,shipping)</f>
        <v>150</v>
      </c>
      <c r="J6" s="12">
        <f t="shared" si="0"/>
        <v>0</v>
      </c>
      <c r="K6" s="12" t="s">
        <v>38</v>
      </c>
      <c r="L6">
        <v>0</v>
      </c>
    </row>
    <row r="7" spans="1:17">
      <c r="B7" s="4" t="s">
        <v>20</v>
      </c>
      <c r="C7" s="4" t="s">
        <v>24</v>
      </c>
      <c r="D7" s="2">
        <v>76</v>
      </c>
      <c r="E7" s="8">
        <v>4</v>
      </c>
      <c r="G7" t="s">
        <v>23</v>
      </c>
      <c r="H7" s="12">
        <f>SUMIF(to,G7,shipping)</f>
        <v>74</v>
      </c>
      <c r="I7" s="12">
        <f>SUMIF(from,G7,shipping)</f>
        <v>0</v>
      </c>
      <c r="J7" s="12">
        <f t="shared" si="0"/>
        <v>-74</v>
      </c>
      <c r="K7" s="12" t="s">
        <v>38</v>
      </c>
      <c r="L7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100</v>
      </c>
      <c r="E8" s="8">
        <v>5</v>
      </c>
      <c r="G8" t="s">
        <v>24</v>
      </c>
      <c r="H8" s="12">
        <f>SUMIF(to,G8,shipping)</f>
        <v>76</v>
      </c>
      <c r="I8" s="12">
        <f>SUMIF(from,G8,shipping)</f>
        <v>0</v>
      </c>
      <c r="J8" s="12">
        <f t="shared" si="0"/>
        <v>-76</v>
      </c>
      <c r="K8" s="12" t="s">
        <v>38</v>
      </c>
      <c r="L8">
        <v>-76</v>
      </c>
    </row>
    <row r="9" spans="1:17">
      <c r="B9" s="4" t="s">
        <v>25</v>
      </c>
      <c r="C9" s="4" t="s">
        <v>24</v>
      </c>
      <c r="D9" s="2">
        <v>0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774D-1156-1D44-9126-F998745536AC}">
  <dimension ref="A1:Q19"/>
  <sheetViews>
    <sheetView zoomScale="181" zoomScaleNormal="181" workbookViewId="0">
      <selection activeCell="D7" sqref="D7"/>
    </sheetView>
  </sheetViews>
  <sheetFormatPr baseColWidth="10" defaultColWidth="11" defaultRowHeight="16"/>
  <cols>
    <col min="1" max="1" width="2" customWidth="1"/>
    <col min="2" max="2" width="10.33203125" customWidth="1"/>
    <col min="3" max="3" width="11" customWidth="1"/>
    <col min="4" max="4" width="10" customWidth="1"/>
    <col min="5" max="5" width="5.5" customWidth="1"/>
    <col min="6" max="6" width="6.5" customWidth="1"/>
    <col min="7" max="7" width="9.5" customWidth="1"/>
    <col min="8" max="8" width="4.6640625" customWidth="1"/>
    <col min="9" max="10" width="6" customWidth="1"/>
    <col min="11" max="11" width="5.33203125" customWidth="1"/>
    <col min="12" max="12" width="5.6640625" customWidth="1"/>
    <col min="14" max="14" width="7.6640625" customWidth="1"/>
  </cols>
  <sheetData>
    <row r="1" spans="1:17">
      <c r="A1" t="s">
        <v>18</v>
      </c>
      <c r="D1" s="9">
        <f>SUMPRODUCT(D4:D9,E4:E9)</f>
        <v>210</v>
      </c>
      <c r="E1" t="s">
        <v>34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H3" t="s">
        <v>35</v>
      </c>
      <c r="I3" t="s">
        <v>36</v>
      </c>
      <c r="J3" t="s">
        <v>37</v>
      </c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1</v>
      </c>
      <c r="E4" s="8">
        <v>10</v>
      </c>
      <c r="G4" t="s">
        <v>22</v>
      </c>
      <c r="H4">
        <f>SUMIF(C4:C9,G4,D4:D9)</f>
        <v>0</v>
      </c>
      <c r="K4" t="s">
        <v>38</v>
      </c>
      <c r="L4" s="10">
        <v>50</v>
      </c>
    </row>
    <row r="5" spans="1:17">
      <c r="B5" s="4" t="s">
        <v>22</v>
      </c>
      <c r="C5" s="4" t="s">
        <v>20</v>
      </c>
      <c r="D5" s="2">
        <v>2</v>
      </c>
      <c r="E5" s="8">
        <v>10</v>
      </c>
      <c r="G5" t="s">
        <v>25</v>
      </c>
      <c r="H5">
        <f t="shared" ref="H5:H8" si="0">SUMIF(C5:C10,G5,D5:D10)</f>
        <v>0</v>
      </c>
      <c r="K5" t="s">
        <v>38</v>
      </c>
      <c r="L5" s="10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3</v>
      </c>
      <c r="E6" s="8">
        <v>10</v>
      </c>
      <c r="G6" t="s">
        <v>20</v>
      </c>
      <c r="H6">
        <f t="shared" si="0"/>
        <v>5</v>
      </c>
      <c r="K6" t="s">
        <v>38</v>
      </c>
      <c r="L6" s="10">
        <v>0</v>
      </c>
    </row>
    <row r="7" spans="1:17">
      <c r="B7" s="4" t="s">
        <v>20</v>
      </c>
      <c r="C7" s="4" t="s">
        <v>24</v>
      </c>
      <c r="D7" s="2">
        <v>4</v>
      </c>
      <c r="E7" s="8">
        <v>10</v>
      </c>
      <c r="G7" t="s">
        <v>23</v>
      </c>
      <c r="H7">
        <f t="shared" si="0"/>
        <v>0</v>
      </c>
      <c r="K7" t="s">
        <v>38</v>
      </c>
      <c r="L7" s="10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5</v>
      </c>
      <c r="E8" s="8">
        <v>10</v>
      </c>
      <c r="G8" t="s">
        <v>24</v>
      </c>
      <c r="H8">
        <f t="shared" si="0"/>
        <v>6</v>
      </c>
      <c r="K8" t="s">
        <v>38</v>
      </c>
      <c r="L8" s="10">
        <v>-76</v>
      </c>
    </row>
    <row r="9" spans="1:17">
      <c r="B9" s="4" t="s">
        <v>25</v>
      </c>
      <c r="C9" s="4" t="s">
        <v>24</v>
      </c>
      <c r="D9" s="2">
        <v>6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  <row r="16" spans="1:17">
      <c r="B16" t="s">
        <v>39</v>
      </c>
    </row>
    <row r="17" spans="2:2">
      <c r="B17" t="s">
        <v>40</v>
      </c>
    </row>
    <row r="19" spans="2:2">
      <c r="B19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834A-6AEC-2C43-89D8-FBE8DBE79C63}">
  <dimension ref="A1:Q14"/>
  <sheetViews>
    <sheetView topLeftCell="D1" zoomScale="242" zoomScaleNormal="242" workbookViewId="0">
      <selection activeCell="E2" sqref="E2:E11"/>
    </sheetView>
  </sheetViews>
  <sheetFormatPr baseColWidth="10" defaultColWidth="11" defaultRowHeight="16"/>
  <cols>
    <col min="1" max="1" width="2" customWidth="1"/>
    <col min="2" max="2" width="10.33203125" customWidth="1"/>
    <col min="4" max="4" width="10.33203125" customWidth="1"/>
    <col min="5" max="5" width="5.6640625" customWidth="1"/>
    <col min="6" max="6" width="4.33203125" customWidth="1"/>
    <col min="7" max="10" width="10" customWidth="1"/>
    <col min="11" max="11" width="4.1640625" customWidth="1"/>
    <col min="12" max="12" width="5.1640625" customWidth="1"/>
  </cols>
  <sheetData>
    <row r="1" spans="1:17">
      <c r="A1" t="s">
        <v>18</v>
      </c>
      <c r="D1" s="11">
        <f>SUMPRODUCT(D4:D9,E4:E9)</f>
        <v>1384</v>
      </c>
      <c r="E1" t="s">
        <v>42</v>
      </c>
      <c r="H1" s="7" t="s">
        <v>44</v>
      </c>
    </row>
    <row r="3" spans="1:17">
      <c r="B3" s="3" t="s">
        <v>19</v>
      </c>
      <c r="C3" s="3" t="s">
        <v>21</v>
      </c>
      <c r="D3" t="s">
        <v>29</v>
      </c>
      <c r="E3" t="s">
        <v>33</v>
      </c>
      <c r="F3" t="s">
        <v>45</v>
      </c>
      <c r="G3" t="s">
        <v>43</v>
      </c>
      <c r="H3" s="1" t="s">
        <v>35</v>
      </c>
      <c r="I3" s="1" t="s">
        <v>36</v>
      </c>
      <c r="J3" s="1" t="s">
        <v>37</v>
      </c>
      <c r="K3" s="1"/>
      <c r="M3" s="1" t="s">
        <v>22</v>
      </c>
      <c r="Q3" t="s">
        <v>23</v>
      </c>
    </row>
    <row r="4" spans="1:17">
      <c r="B4" s="4" t="s">
        <v>22</v>
      </c>
      <c r="C4" s="4" t="s">
        <v>23</v>
      </c>
      <c r="D4" s="2">
        <v>4</v>
      </c>
      <c r="E4" s="8">
        <v>10</v>
      </c>
      <c r="G4" t="s">
        <v>22</v>
      </c>
      <c r="H4" s="12">
        <f>SUMIF(to,G4,shipping)</f>
        <v>0</v>
      </c>
      <c r="I4" s="12">
        <f>SUMIF(from,G4,shipping)</f>
        <v>50</v>
      </c>
      <c r="J4" s="12">
        <f>I4-H4</f>
        <v>50</v>
      </c>
      <c r="K4" s="12" t="s">
        <v>38</v>
      </c>
      <c r="L4">
        <v>50</v>
      </c>
    </row>
    <row r="5" spans="1:17">
      <c r="B5" s="4" t="s">
        <v>22</v>
      </c>
      <c r="C5" s="4" t="s">
        <v>20</v>
      </c>
      <c r="D5" s="2">
        <v>46</v>
      </c>
      <c r="E5" s="8">
        <v>5</v>
      </c>
      <c r="F5" s="10">
        <v>70</v>
      </c>
      <c r="G5" t="s">
        <v>25</v>
      </c>
      <c r="H5" s="12">
        <f>SUMIF(to,G5,shipping)</f>
        <v>0</v>
      </c>
      <c r="I5" s="12">
        <f>SUMIF(from,G5,shipping)</f>
        <v>100</v>
      </c>
      <c r="J5" s="12">
        <f t="shared" ref="J5:J8" si="0">I5-H5</f>
        <v>100</v>
      </c>
      <c r="K5" s="12" t="s">
        <v>38</v>
      </c>
      <c r="L5">
        <v>100</v>
      </c>
      <c r="O5" s="1" t="s">
        <v>20</v>
      </c>
    </row>
    <row r="6" spans="1:17">
      <c r="B6" s="4" t="s">
        <v>20</v>
      </c>
      <c r="C6" s="4" t="s">
        <v>23</v>
      </c>
      <c r="D6" s="2">
        <v>70</v>
      </c>
      <c r="E6" s="8">
        <v>4</v>
      </c>
      <c r="F6" s="10">
        <v>70</v>
      </c>
      <c r="G6" t="s">
        <v>20</v>
      </c>
      <c r="H6" s="12">
        <f>SUMIF(to,G6,shipping)</f>
        <v>116</v>
      </c>
      <c r="I6" s="12">
        <f>SUMIF(from,G6,shipping)</f>
        <v>116</v>
      </c>
      <c r="J6" s="12">
        <f t="shared" si="0"/>
        <v>0</v>
      </c>
      <c r="K6" s="12" t="s">
        <v>38</v>
      </c>
      <c r="L6">
        <v>0</v>
      </c>
    </row>
    <row r="7" spans="1:17">
      <c r="B7" s="4" t="s">
        <v>20</v>
      </c>
      <c r="C7" s="4" t="s">
        <v>24</v>
      </c>
      <c r="D7" s="2">
        <v>46</v>
      </c>
      <c r="E7" s="8">
        <v>4</v>
      </c>
      <c r="F7" s="10">
        <v>70</v>
      </c>
      <c r="G7" t="s">
        <v>23</v>
      </c>
      <c r="H7" s="12">
        <f>SUMIF(to,G7,shipping)</f>
        <v>74</v>
      </c>
      <c r="I7" s="12">
        <f>SUMIF(from,G7,shipping)</f>
        <v>0</v>
      </c>
      <c r="J7" s="12">
        <f t="shared" si="0"/>
        <v>-74</v>
      </c>
      <c r="K7" s="12" t="s">
        <v>38</v>
      </c>
      <c r="L7">
        <v>-74</v>
      </c>
      <c r="M7" s="1" t="s">
        <v>25</v>
      </c>
      <c r="Q7" t="s">
        <v>24</v>
      </c>
    </row>
    <row r="8" spans="1:17">
      <c r="B8" s="4" t="s">
        <v>25</v>
      </c>
      <c r="C8" s="4" t="s">
        <v>20</v>
      </c>
      <c r="D8" s="2">
        <v>70</v>
      </c>
      <c r="E8" s="8">
        <v>5</v>
      </c>
      <c r="F8" s="10">
        <v>70</v>
      </c>
      <c r="G8" t="s">
        <v>24</v>
      </c>
      <c r="H8" s="12">
        <f>SUMIF(to,G8,shipping)</f>
        <v>76</v>
      </c>
      <c r="I8" s="12">
        <f>SUMIF(from,G8,shipping)</f>
        <v>0</v>
      </c>
      <c r="J8" s="12">
        <f t="shared" si="0"/>
        <v>-76</v>
      </c>
      <c r="K8" s="12" t="s">
        <v>38</v>
      </c>
      <c r="L8">
        <v>-76</v>
      </c>
    </row>
    <row r="9" spans="1:17">
      <c r="B9" s="4" t="s">
        <v>25</v>
      </c>
      <c r="C9" s="4" t="s">
        <v>24</v>
      </c>
      <c r="D9" s="2">
        <v>30</v>
      </c>
      <c r="E9" s="8">
        <v>10</v>
      </c>
    </row>
    <row r="11" spans="1:17">
      <c r="B11" s="6">
        <f>COUNTA(cities)</f>
        <v>12</v>
      </c>
      <c r="C11" s="5" t="s">
        <v>30</v>
      </c>
      <c r="E11" s="7" t="s">
        <v>32</v>
      </c>
    </row>
    <row r="12" spans="1:17">
      <c r="B12" s="6">
        <v>5</v>
      </c>
      <c r="C12" s="5" t="s">
        <v>26</v>
      </c>
      <c r="E12" s="7" t="s">
        <v>31</v>
      </c>
    </row>
    <row r="13" spans="1:17">
      <c r="B13" s="6">
        <v>5</v>
      </c>
      <c r="C13" s="5" t="s">
        <v>27</v>
      </c>
    </row>
    <row r="14" spans="1:17">
      <c r="B14" s="6">
        <f>COUNTA(B4:B9)</f>
        <v>6</v>
      </c>
      <c r="C14" s="5" t="s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6840-D88C-3B4B-B43D-403A2FAF6543}">
  <dimension ref="B1:M13"/>
  <sheetViews>
    <sheetView topLeftCell="C1" zoomScale="205" zoomScaleNormal="205" workbookViewId="0">
      <selection activeCell="M4" sqref="M4:M8"/>
    </sheetView>
  </sheetViews>
  <sheetFormatPr baseColWidth="10" defaultRowHeight="16"/>
  <cols>
    <col min="1" max="1" width="7.6640625" customWidth="1"/>
    <col min="5" max="5" width="5.6640625" customWidth="1"/>
    <col min="6" max="6" width="8" customWidth="1"/>
    <col min="7" max="7" width="6.83203125" customWidth="1"/>
    <col min="9" max="9" width="7.1640625" customWidth="1"/>
    <col min="10" max="10" width="5.33203125" customWidth="1"/>
    <col min="11" max="11" width="5.5" customWidth="1"/>
    <col min="12" max="12" width="2.83203125" customWidth="1"/>
    <col min="13" max="13" width="3.33203125" customWidth="1"/>
  </cols>
  <sheetData>
    <row r="1" spans="2:13">
      <c r="G1" s="7" t="s">
        <v>55</v>
      </c>
      <c r="J1" s="7" t="s">
        <v>56</v>
      </c>
    </row>
    <row r="2" spans="2:13">
      <c r="B2" s="13" t="s">
        <v>19</v>
      </c>
      <c r="C2" s="13" t="s">
        <v>21</v>
      </c>
      <c r="D2" s="13" t="s">
        <v>29</v>
      </c>
      <c r="E2" s="13"/>
      <c r="F2" s="13" t="s">
        <v>46</v>
      </c>
      <c r="H2" s="13" t="s">
        <v>54</v>
      </c>
      <c r="I2" s="13" t="s">
        <v>35</v>
      </c>
      <c r="J2" s="13" t="s">
        <v>36</v>
      </c>
      <c r="K2" s="13" t="s">
        <v>37</v>
      </c>
    </row>
    <row r="3" spans="2:13">
      <c r="B3" s="27" t="s">
        <v>47</v>
      </c>
      <c r="C3" s="14" t="s">
        <v>48</v>
      </c>
      <c r="D3" s="15">
        <v>50</v>
      </c>
      <c r="E3" s="14" t="s">
        <v>49</v>
      </c>
      <c r="F3" s="16">
        <v>50</v>
      </c>
      <c r="H3" s="14" t="s">
        <v>47</v>
      </c>
      <c r="I3">
        <f t="shared" ref="I3:I9" si="0">SUMIF(to_maxflow,H3,ship)</f>
        <v>0</v>
      </c>
      <c r="J3">
        <f t="shared" ref="J3:J9" si="1">SUMIF(from_maxflow,H3,ship)</f>
        <v>150</v>
      </c>
      <c r="K3" s="19">
        <f>J3-I3</f>
        <v>150</v>
      </c>
    </row>
    <row r="4" spans="2:13">
      <c r="B4" s="27" t="s">
        <v>47</v>
      </c>
      <c r="C4" s="14" t="s">
        <v>50</v>
      </c>
      <c r="D4" s="17">
        <v>70</v>
      </c>
      <c r="E4" s="14" t="s">
        <v>49</v>
      </c>
      <c r="F4" s="16">
        <v>70</v>
      </c>
      <c r="H4" s="14" t="s">
        <v>48</v>
      </c>
      <c r="I4">
        <f t="shared" si="0"/>
        <v>50</v>
      </c>
      <c r="J4">
        <f t="shared" si="1"/>
        <v>50</v>
      </c>
      <c r="K4">
        <f t="shared" ref="K4:K9" si="2">J4-I4</f>
        <v>0</v>
      </c>
      <c r="L4" s="7" t="s">
        <v>38</v>
      </c>
      <c r="M4" s="10">
        <v>0</v>
      </c>
    </row>
    <row r="5" spans="2:13">
      <c r="B5" s="27" t="s">
        <v>47</v>
      </c>
      <c r="C5" s="14" t="s">
        <v>51</v>
      </c>
      <c r="D5" s="17">
        <v>30</v>
      </c>
      <c r="E5" s="14" t="s">
        <v>49</v>
      </c>
      <c r="F5" s="16">
        <v>40</v>
      </c>
      <c r="H5" s="14" t="s">
        <v>50</v>
      </c>
      <c r="I5">
        <f t="shared" si="0"/>
        <v>70</v>
      </c>
      <c r="J5">
        <f t="shared" si="1"/>
        <v>70</v>
      </c>
      <c r="K5">
        <f t="shared" si="2"/>
        <v>0</v>
      </c>
      <c r="L5" s="7" t="s">
        <v>38</v>
      </c>
      <c r="M5" s="10">
        <v>0</v>
      </c>
    </row>
    <row r="6" spans="2:13">
      <c r="B6" s="14" t="s">
        <v>48</v>
      </c>
      <c r="C6" s="14" t="s">
        <v>23</v>
      </c>
      <c r="D6" s="17">
        <v>50</v>
      </c>
      <c r="E6" s="14" t="s">
        <v>49</v>
      </c>
      <c r="F6" s="16">
        <v>60</v>
      </c>
      <c r="H6" s="14" t="s">
        <v>51</v>
      </c>
      <c r="I6">
        <f t="shared" si="0"/>
        <v>30</v>
      </c>
      <c r="J6">
        <f t="shared" si="1"/>
        <v>30</v>
      </c>
      <c r="K6">
        <f t="shared" si="2"/>
        <v>0</v>
      </c>
      <c r="L6" s="7" t="s">
        <v>38</v>
      </c>
      <c r="M6" s="10">
        <v>0</v>
      </c>
    </row>
    <row r="7" spans="2:13">
      <c r="B7" s="14" t="s">
        <v>50</v>
      </c>
      <c r="C7" s="14" t="s">
        <v>23</v>
      </c>
      <c r="D7" s="17">
        <v>30</v>
      </c>
      <c r="E7" s="14" t="s">
        <v>49</v>
      </c>
      <c r="F7" s="16">
        <v>40</v>
      </c>
      <c r="H7" s="14" t="s">
        <v>23</v>
      </c>
      <c r="I7">
        <f t="shared" si="0"/>
        <v>80</v>
      </c>
      <c r="J7">
        <f t="shared" si="1"/>
        <v>80</v>
      </c>
      <c r="K7">
        <f t="shared" si="2"/>
        <v>0</v>
      </c>
      <c r="L7" s="7" t="s">
        <v>38</v>
      </c>
      <c r="M7" s="10">
        <v>0</v>
      </c>
    </row>
    <row r="8" spans="2:13">
      <c r="B8" s="14" t="s">
        <v>50</v>
      </c>
      <c r="C8" s="14" t="s">
        <v>52</v>
      </c>
      <c r="D8" s="17">
        <v>40</v>
      </c>
      <c r="E8" s="14" t="s">
        <v>49</v>
      </c>
      <c r="F8" s="16">
        <v>50</v>
      </c>
      <c r="H8" s="14" t="s">
        <v>52</v>
      </c>
      <c r="I8">
        <f t="shared" si="0"/>
        <v>70</v>
      </c>
      <c r="J8">
        <f t="shared" si="1"/>
        <v>70</v>
      </c>
      <c r="K8">
        <f t="shared" si="2"/>
        <v>0</v>
      </c>
      <c r="L8" s="7" t="s">
        <v>38</v>
      </c>
      <c r="M8" s="10">
        <v>0</v>
      </c>
    </row>
    <row r="9" spans="2:13">
      <c r="B9" s="14" t="s">
        <v>51</v>
      </c>
      <c r="C9" s="14" t="s">
        <v>52</v>
      </c>
      <c r="D9" s="17">
        <v>30</v>
      </c>
      <c r="E9" s="14" t="s">
        <v>49</v>
      </c>
      <c r="F9" s="16">
        <v>30</v>
      </c>
      <c r="H9" s="14" t="s">
        <v>53</v>
      </c>
      <c r="I9">
        <f t="shared" si="0"/>
        <v>150</v>
      </c>
      <c r="J9">
        <f t="shared" si="1"/>
        <v>0</v>
      </c>
      <c r="K9">
        <f t="shared" si="2"/>
        <v>-150</v>
      </c>
    </row>
    <row r="10" spans="2:13">
      <c r="B10" s="14" t="s">
        <v>23</v>
      </c>
      <c r="C10" s="28" t="s">
        <v>53</v>
      </c>
      <c r="D10" s="17">
        <v>80</v>
      </c>
      <c r="E10" s="14" t="s">
        <v>49</v>
      </c>
      <c r="F10" s="16">
        <v>80</v>
      </c>
    </row>
    <row r="11" spans="2:13">
      <c r="B11" s="14" t="s">
        <v>52</v>
      </c>
      <c r="C11" s="28" t="s">
        <v>53</v>
      </c>
      <c r="D11" s="18">
        <v>70</v>
      </c>
      <c r="E11" s="14" t="s">
        <v>49</v>
      </c>
      <c r="F11" s="16">
        <v>70</v>
      </c>
    </row>
    <row r="13" spans="2:13">
      <c r="B13" s="14" t="s">
        <v>47</v>
      </c>
      <c r="D13">
        <f>D3+D4+D5</f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D6D-4E8F-F045-B10D-944472EF8CB4}">
  <dimension ref="A1:O17"/>
  <sheetViews>
    <sheetView zoomScale="176" zoomScaleNormal="176" workbookViewId="0">
      <selection activeCell="F8" sqref="F8"/>
    </sheetView>
  </sheetViews>
  <sheetFormatPr baseColWidth="10" defaultRowHeight="16"/>
  <cols>
    <col min="2" max="2" width="5.6640625" customWidth="1"/>
    <col min="3" max="3" width="4.83203125" customWidth="1"/>
    <col min="4" max="4" width="5.1640625" customWidth="1"/>
    <col min="5" max="5" width="4.1640625" customWidth="1"/>
    <col min="6" max="6" width="5.83203125" customWidth="1"/>
    <col min="7" max="7" width="4.5" customWidth="1"/>
    <col min="8" max="8" width="7.5" customWidth="1"/>
    <col min="9" max="11" width="5.1640625" customWidth="1"/>
    <col min="12" max="12" width="3.6640625" customWidth="1"/>
    <col min="13" max="13" width="7.6640625" customWidth="1"/>
  </cols>
  <sheetData>
    <row r="1" spans="1:15">
      <c r="A1" t="s">
        <v>57</v>
      </c>
    </row>
    <row r="2" spans="1:15">
      <c r="B2" s="1"/>
      <c r="C2" s="1"/>
      <c r="D2" s="29" t="s">
        <v>72</v>
      </c>
      <c r="E2" s="1"/>
      <c r="F2" s="1"/>
      <c r="G2" s="1"/>
    </row>
    <row r="3" spans="1:15">
      <c r="B3" s="1"/>
      <c r="C3" s="1">
        <v>2</v>
      </c>
      <c r="D3" s="1"/>
      <c r="E3" s="1">
        <v>1</v>
      </c>
      <c r="F3" s="1"/>
      <c r="G3" s="1"/>
    </row>
    <row r="4" spans="1:15">
      <c r="B4" s="29" t="s">
        <v>71</v>
      </c>
      <c r="C4" s="1"/>
      <c r="D4" s="1"/>
      <c r="E4" s="1"/>
      <c r="F4" s="29" t="s">
        <v>73</v>
      </c>
      <c r="G4" s="1"/>
    </row>
    <row r="5" spans="1:15">
      <c r="B5" s="1"/>
      <c r="C5" s="1">
        <v>1</v>
      </c>
      <c r="D5" s="1"/>
      <c r="E5" s="1">
        <v>1</v>
      </c>
      <c r="F5" s="1"/>
      <c r="G5" s="1"/>
    </row>
    <row r="6" spans="1:15">
      <c r="B6" s="1"/>
      <c r="C6" s="1"/>
      <c r="D6" s="29" t="s">
        <v>59</v>
      </c>
      <c r="E6" s="1"/>
      <c r="F6" s="1"/>
      <c r="G6" s="1"/>
    </row>
    <row r="7" spans="1:15">
      <c r="C7" s="1"/>
      <c r="D7" s="1"/>
      <c r="E7" s="1"/>
      <c r="F7" s="1"/>
      <c r="G7" s="1"/>
    </row>
    <row r="9" spans="1:15">
      <c r="N9" s="1"/>
      <c r="O9" s="1"/>
    </row>
    <row r="10" spans="1:15">
      <c r="N10" s="1"/>
      <c r="O10" s="1"/>
    </row>
    <row r="11" spans="1:15">
      <c r="N11" s="1"/>
      <c r="O11" s="1"/>
    </row>
    <row r="12" spans="1:15">
      <c r="N12" s="1"/>
      <c r="O12" s="1"/>
    </row>
    <row r="13" spans="1:15">
      <c r="N13" s="1"/>
      <c r="O13" s="1"/>
    </row>
    <row r="14" spans="1:15">
      <c r="N14" s="1"/>
      <c r="O14" s="1"/>
    </row>
    <row r="15" spans="1:15">
      <c r="N15" s="1"/>
      <c r="O15" s="1"/>
    </row>
    <row r="16" spans="1:15">
      <c r="N16" s="1"/>
      <c r="O16" s="1"/>
    </row>
    <row r="17" spans="14:15">
      <c r="N17" s="1"/>
      <c r="O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049A-3E99-3E4C-A03C-DC69FB25BFDA}">
  <dimension ref="A1:O17"/>
  <sheetViews>
    <sheetView zoomScale="176" zoomScaleNormal="176" workbookViewId="0">
      <selection activeCell="E4" sqref="E4"/>
    </sheetView>
  </sheetViews>
  <sheetFormatPr baseColWidth="10" defaultRowHeight="16"/>
  <cols>
    <col min="2" max="2" width="5.6640625" customWidth="1"/>
    <col min="3" max="3" width="4.83203125" customWidth="1"/>
    <col min="4" max="4" width="5.1640625" customWidth="1"/>
    <col min="5" max="5" width="8.83203125" customWidth="1"/>
    <col min="6" max="6" width="5.83203125" customWidth="1"/>
    <col min="7" max="7" width="4.5" customWidth="1"/>
    <col min="8" max="8" width="7.5" customWidth="1"/>
    <col min="9" max="10" width="6.6640625" customWidth="1"/>
    <col min="11" max="11" width="4.6640625" customWidth="1"/>
    <col min="12" max="12" width="3.6640625" customWidth="1"/>
    <col min="13" max="13" width="4.5" customWidth="1"/>
  </cols>
  <sheetData>
    <row r="1" spans="1:15">
      <c r="A1" t="s">
        <v>57</v>
      </c>
    </row>
    <row r="2" spans="1:15">
      <c r="B2" s="20" t="s">
        <v>62</v>
      </c>
      <c r="C2" s="20" t="s">
        <v>21</v>
      </c>
      <c r="D2" s="20" t="s">
        <v>29</v>
      </c>
      <c r="E2" s="20" t="s">
        <v>63</v>
      </c>
      <c r="F2" s="20"/>
      <c r="G2" s="20"/>
      <c r="H2" s="20"/>
      <c r="I2" s="20" t="s">
        <v>35</v>
      </c>
      <c r="J2" s="20" t="s">
        <v>36</v>
      </c>
      <c r="K2" s="20" t="s">
        <v>37</v>
      </c>
      <c r="L2" s="20"/>
      <c r="M2" s="20" t="s">
        <v>64</v>
      </c>
      <c r="N2" s="1"/>
      <c r="O2" s="1"/>
    </row>
    <row r="3" spans="1:15">
      <c r="B3" s="1" t="s">
        <v>58</v>
      </c>
      <c r="C3" s="1" t="s">
        <v>72</v>
      </c>
      <c r="D3" s="2">
        <v>0</v>
      </c>
      <c r="E3" s="25">
        <v>2</v>
      </c>
      <c r="F3" t="str">
        <f>IF(D5&gt;=E5, "Bind","")</f>
        <v/>
      </c>
      <c r="H3" t="s">
        <v>58</v>
      </c>
      <c r="I3" s="1">
        <f>SUMIF(sp_to,H3,sp_ship)</f>
        <v>0</v>
      </c>
      <c r="J3" s="1">
        <f>SUMIF(sp_from,H3,sp_ship)</f>
        <v>1</v>
      </c>
      <c r="K3" s="22">
        <f>J3-I3</f>
        <v>1</v>
      </c>
      <c r="L3" s="7" t="s">
        <v>38</v>
      </c>
      <c r="M3" s="21">
        <v>1</v>
      </c>
      <c r="N3" s="1"/>
      <c r="O3" s="1"/>
    </row>
    <row r="4" spans="1:15">
      <c r="B4" s="1" t="s">
        <v>58</v>
      </c>
      <c r="C4" s="1" t="s">
        <v>59</v>
      </c>
      <c r="D4" s="2">
        <v>1</v>
      </c>
      <c r="E4" s="25">
        <v>4</v>
      </c>
      <c r="F4" t="str">
        <f>IF(D6&gt;=E6, "Bind","")</f>
        <v>Bind</v>
      </c>
      <c r="H4" t="s">
        <v>72</v>
      </c>
      <c r="I4" s="1">
        <f>SUMIF(sp_to,H4,sp_ship)</f>
        <v>0</v>
      </c>
      <c r="J4" s="1">
        <f>SUMIF(sp_from,H4,sp_ship)</f>
        <v>0</v>
      </c>
      <c r="K4" s="22">
        <f t="shared" ref="K4:K6" si="0">J4-I4</f>
        <v>0</v>
      </c>
      <c r="L4" s="7" t="s">
        <v>38</v>
      </c>
      <c r="M4" s="21">
        <v>0</v>
      </c>
      <c r="N4" s="1"/>
      <c r="O4" s="1"/>
    </row>
    <row r="5" spans="1:15">
      <c r="B5" s="1" t="s">
        <v>72</v>
      </c>
      <c r="C5" s="1" t="s">
        <v>68</v>
      </c>
      <c r="D5" s="2">
        <v>0</v>
      </c>
      <c r="E5" s="25">
        <v>1</v>
      </c>
      <c r="F5" t="str">
        <f>IF(D3&gt;=E3, "Bind","")</f>
        <v/>
      </c>
      <c r="H5" t="s">
        <v>59</v>
      </c>
      <c r="I5" s="1">
        <f>SUMIF(sp_to,H5,sp_ship)</f>
        <v>1</v>
      </c>
      <c r="J5" s="1">
        <f>SUMIF(sp_from,H5,sp_ship)</f>
        <v>1</v>
      </c>
      <c r="K5" s="22">
        <f t="shared" si="0"/>
        <v>0</v>
      </c>
      <c r="L5" s="7" t="s">
        <v>38</v>
      </c>
      <c r="M5" s="21">
        <v>0</v>
      </c>
      <c r="N5" s="1"/>
      <c r="O5" s="1"/>
    </row>
    <row r="6" spans="1:15">
      <c r="B6" s="1" t="s">
        <v>59</v>
      </c>
      <c r="C6" s="1" t="s">
        <v>68</v>
      </c>
      <c r="D6" s="2">
        <v>1</v>
      </c>
      <c r="E6" s="25">
        <v>1</v>
      </c>
      <c r="F6" t="str">
        <f>IF(D4&gt;=E4, "Bind","")</f>
        <v/>
      </c>
      <c r="H6" t="s">
        <v>68</v>
      </c>
      <c r="I6" s="1">
        <f>SUMIF(sp_to,H6,sp_ship)</f>
        <v>1</v>
      </c>
      <c r="J6" s="1">
        <f>SUMIF(sp_from,H6,sp_ship)</f>
        <v>0</v>
      </c>
      <c r="K6" s="22">
        <f t="shared" si="0"/>
        <v>-1</v>
      </c>
      <c r="L6" s="7" t="s">
        <v>38</v>
      </c>
      <c r="M6" s="21">
        <v>-1</v>
      </c>
      <c r="N6" s="1"/>
      <c r="O6" s="1"/>
    </row>
    <row r="7" spans="1:15">
      <c r="L7" s="1"/>
      <c r="M7" s="1"/>
      <c r="N7" s="1"/>
      <c r="O7" s="1"/>
    </row>
    <row r="8" spans="1:15">
      <c r="C8" s="1" t="s">
        <v>69</v>
      </c>
      <c r="D8" s="19">
        <f>SUMPRODUCT(D3:D6,E3:E6)</f>
        <v>5</v>
      </c>
      <c r="N8" s="1"/>
      <c r="O8" s="1"/>
    </row>
    <row r="9" spans="1:15">
      <c r="N9" s="1"/>
      <c r="O9" s="1"/>
    </row>
    <row r="10" spans="1:15">
      <c r="B10" s="1"/>
      <c r="C10" s="1"/>
      <c r="D10" s="1" t="s">
        <v>72</v>
      </c>
      <c r="E10" s="1"/>
      <c r="F10" s="1"/>
      <c r="N10" s="1"/>
      <c r="O10" s="1"/>
    </row>
    <row r="11" spans="1:15">
      <c r="B11" s="1"/>
      <c r="C11" s="1">
        <v>9</v>
      </c>
      <c r="D11" s="1"/>
      <c r="E11" s="1">
        <v>1</v>
      </c>
      <c r="F11" s="1"/>
      <c r="N11" s="1"/>
      <c r="O11" s="1"/>
    </row>
    <row r="12" spans="1:15">
      <c r="B12" s="1" t="s">
        <v>71</v>
      </c>
      <c r="C12" s="1"/>
      <c r="D12" s="1"/>
      <c r="E12" s="1"/>
      <c r="F12" s="1" t="s">
        <v>73</v>
      </c>
      <c r="N12" s="1"/>
      <c r="O12" s="1"/>
    </row>
    <row r="13" spans="1:15">
      <c r="B13" s="1"/>
      <c r="C13" s="1">
        <v>4</v>
      </c>
      <c r="D13" s="1"/>
      <c r="E13" s="1">
        <v>1</v>
      </c>
      <c r="F13" s="1"/>
      <c r="N13" s="1"/>
      <c r="O13" s="1"/>
    </row>
    <row r="14" spans="1:15">
      <c r="B14" s="1"/>
      <c r="C14" s="1"/>
      <c r="D14" s="1" t="s">
        <v>59</v>
      </c>
      <c r="E14" s="1"/>
      <c r="F14" s="1"/>
      <c r="N14" s="1"/>
      <c r="O14" s="1"/>
    </row>
    <row r="15" spans="1:15">
      <c r="N15" s="1"/>
      <c r="O15" s="1"/>
    </row>
    <row r="16" spans="1:15">
      <c r="N16" s="1"/>
      <c r="O16" s="1"/>
    </row>
    <row r="17" spans="14:15">
      <c r="N17" s="1"/>
      <c r="O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26</vt:i4>
      </vt:variant>
    </vt:vector>
  </HeadingPairs>
  <TitlesOfParts>
    <vt:vector size="37" baseType="lpstr">
      <vt:lpstr>Notes</vt:lpstr>
      <vt:lpstr>Problem</vt:lpstr>
      <vt:lpstr>Networks</vt:lpstr>
      <vt:lpstr>Networks b</vt:lpstr>
      <vt:lpstr>Networks SUMIF</vt:lpstr>
      <vt:lpstr>Networks route limits</vt:lpstr>
      <vt:lpstr>Networks MaxFlow</vt:lpstr>
      <vt:lpstr>ShortestPath</vt:lpstr>
      <vt:lpstr>ShortestPath_2</vt:lpstr>
      <vt:lpstr>ShortestPath_3</vt:lpstr>
      <vt:lpstr>Sortest_Path_ACU</vt:lpstr>
      <vt:lpstr>capacities</vt:lpstr>
      <vt:lpstr>'Networks b'!cities</vt:lpstr>
      <vt:lpstr>'Networks route limits'!cities</vt:lpstr>
      <vt:lpstr>'Networks SUMIF'!cities</vt:lpstr>
      <vt:lpstr>cities</vt:lpstr>
      <vt:lpstr>'Networks route limits'!from</vt:lpstr>
      <vt:lpstr>from</vt:lpstr>
      <vt:lpstr>from_maxflow</vt:lpstr>
      <vt:lpstr>ShortestPath!p3_from</vt:lpstr>
      <vt:lpstr>ShortestPath_3!p3_from</vt:lpstr>
      <vt:lpstr>ShortestPath!p3_max</vt:lpstr>
      <vt:lpstr>ShortestPath_3!p3_max</vt:lpstr>
      <vt:lpstr>ShortestPath!p3_ship</vt:lpstr>
      <vt:lpstr>ShortestPath_3!p3_ship</vt:lpstr>
      <vt:lpstr>ShortestPath!p3_to</vt:lpstr>
      <vt:lpstr>ShortestPath_3!p3_to</vt:lpstr>
      <vt:lpstr>ship</vt:lpstr>
      <vt:lpstr>'Networks route limits'!shipping</vt:lpstr>
      <vt:lpstr>shipping</vt:lpstr>
      <vt:lpstr>sp_distance</vt:lpstr>
      <vt:lpstr>sp_from</vt:lpstr>
      <vt:lpstr>sp_ship</vt:lpstr>
      <vt:lpstr>sp_to</vt:lpstr>
      <vt:lpstr>'Networks route limits'!to</vt:lpstr>
      <vt:lpstr>to</vt:lpstr>
      <vt:lpstr>to_maxflow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2020-04-06T20:05:41Z</dcterms:modified>
</cp:coreProperties>
</file>