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bnr01a/Documents/data/ACU/20S/20S-MS/MSGit/03_DecisionAnalysis/"/>
    </mc:Choice>
  </mc:AlternateContent>
  <xr:revisionPtr revIDLastSave="0" documentId="13_ncr:1_{C7081942-E05B-2F4E-95C0-4A1AC7E35E34}" xr6:coauthVersionLast="45" xr6:coauthVersionMax="45" xr10:uidLastSave="{00000000-0000-0000-0000-000000000000}"/>
  <bookViews>
    <workbookView xWindow="260" yWindow="580" windowWidth="31240" windowHeight="20420" tabRatio="732" activeTab="7" xr2:uid="{00000000-000D-0000-FFFF-FFFF00000000}"/>
  </bookViews>
  <sheets>
    <sheet name="Table 9 1" sheetId="1" r:id="rId1"/>
    <sheet name="Table 9 2 and 3" sheetId="2" r:id="rId2"/>
    <sheet name="Table 9 4 5 and 6" sheetId="3" r:id="rId3"/>
    <sheet name="Figure 9 2" sheetId="4" r:id="rId4"/>
    <sheet name="Bayes Rule" sheetId="16" r:id="rId5"/>
    <sheet name="Tree for GoForBroke" sheetId="14" r:id="rId6"/>
    <sheet name="Sheet1" sheetId="29" r:id="rId7"/>
    <sheet name="Sensitivity with Data Table" sheetId="13" r:id="rId8"/>
    <sheet name="EVPI" sheetId="12" r:id="rId9"/>
    <sheet name="Perfect Info" sheetId="18" r:id="rId10"/>
    <sheet name="Tree to Find EVPI" sheetId="17" r:id="rId11"/>
    <sheet name="Seismic" sheetId="24" r:id="rId12"/>
    <sheet name="Da Square 1" sheetId="27" r:id="rId13"/>
    <sheet name="Da Square 2" sheetId="11" r:id="rId14"/>
    <sheet name="Da Square 3" sheetId="25" r:id="rId15"/>
    <sheet name="Da Square 4" sheetId="26" r:id="rId16"/>
    <sheet name="Probability Tree" sheetId="5" r:id="rId17"/>
    <sheet name="Figure 9 14" sheetId="6" r:id="rId18"/>
    <sheet name="Figure 9 15" sheetId="7" r:id="rId19"/>
    <sheet name="Figure 9 17" sheetId="21" r:id="rId20"/>
    <sheet name="Tree with Max's Utilities" sheetId="19" r:id="rId21"/>
    <sheet name="Utility Theory" sheetId="22" r:id="rId22"/>
    <sheet name="Figure 9 25 26" sheetId="8" r:id="rId23"/>
    <sheet name="Utility Curve Determination" sheetId="23" r:id="rId24"/>
    <sheet name="Figure 9 27" sheetId="9" r:id="rId25"/>
    <sheet name="Exponential Utility Function" sheetId="28" r:id="rId26"/>
    <sheet name="Exp. Utility" sheetId="15" r:id="rId27"/>
  </sheets>
  <definedNames>
    <definedName name="A" localSheetId="26">1</definedName>
    <definedName name="Action" localSheetId="4">#REF!</definedName>
    <definedName name="Action" localSheetId="5">'Tree for GoForBroke'!$E$24</definedName>
    <definedName name="Action">'Sensitivity with Data Table'!$E$24</definedName>
    <definedName name="B" localSheetId="26">1</definedName>
    <definedName name="CostOfDrilling" localSheetId="4">#REF!</definedName>
    <definedName name="CostOfDrilling" localSheetId="5">'Tree for GoForBroke'!$E$18</definedName>
    <definedName name="CostOfDrilling">'Sensitivity with Data Table'!$E$18</definedName>
    <definedName name="DrillPayoff">'Bayes Rule'!$C$5:$D$5</definedName>
    <definedName name="DryPayoff">'Perfect Info'!$D$5:$D$6</definedName>
    <definedName name="ExpectedPayoff" localSheetId="4">'Bayes Rule'!$F$5:$F$6</definedName>
    <definedName name="ExpectedPayoff" localSheetId="5">'Tree for GoForBroke'!$E$26</definedName>
    <definedName name="ExpectedPayoff">'Sensitivity with Data Table'!$E$26</definedName>
    <definedName name="MaximumPayoff">'Perfect Info'!$C$7:$D$7</definedName>
    <definedName name="MinimizeCosts" localSheetId="26">FALSE</definedName>
    <definedName name="MinimizeCosts" localSheetId="19">FALSE</definedName>
    <definedName name="MinimizeCosts" localSheetId="7">FALSE</definedName>
    <definedName name="MinimizeCosts" localSheetId="6">FALSE</definedName>
    <definedName name="MinimizeCosts" localSheetId="5">FALSE</definedName>
    <definedName name="MinimizeCosts" localSheetId="10">FALSE</definedName>
    <definedName name="MinimizeCosts" localSheetId="20">FALSE</definedName>
    <definedName name="OilPayoff">'Perfect Info'!$C$5:$C$6</definedName>
    <definedName name="_xlnm.Print_Area" localSheetId="26">'Exp. Utility'!TreeDiagram</definedName>
    <definedName name="_xlnm.Print_Area" localSheetId="19">'Figure 9 17'!TreeDiagram</definedName>
    <definedName name="_xlnm.Print_Area" localSheetId="7">'Sensitivity with Data Table'!TreeDiagram</definedName>
    <definedName name="_xlnm.Print_Area" localSheetId="6">Sheet1!TreeDiagram</definedName>
    <definedName name="_xlnm.Print_Area" localSheetId="5">'Tree for GoForBroke'!TreeDiagram</definedName>
    <definedName name="_xlnm.Print_Area" localSheetId="10">'Tree to Find EVPI'!TreeDiagram</definedName>
    <definedName name="_xlnm.Print_Area" localSheetId="20">'Tree with Max''s Utilities'!TreeDiagram</definedName>
    <definedName name="PriorProbability" localSheetId="9">'Perfect Info'!$C$9:$D$9</definedName>
    <definedName name="PriorProbability">'Bayes Rule'!$C$8:$D$8</definedName>
    <definedName name="ProbabilityOfOil" localSheetId="4">#REF!</definedName>
    <definedName name="ProbabilityOfOil" localSheetId="5">'Tree for GoForBroke'!$E$22</definedName>
    <definedName name="ProbabilityOfOil">'Sensitivity with Data Table'!$E$22</definedName>
    <definedName name="RevenueIfDry" localSheetId="4">#REF!</definedName>
    <definedName name="RevenueIfDry" localSheetId="5">'Tree for GoForBroke'!$E$21</definedName>
    <definedName name="RevenueIfDry">'Sensitivity with Data Table'!$E$21</definedName>
    <definedName name="RevenueIfOil" localSheetId="4">#REF!</definedName>
    <definedName name="RevenueIfOil" localSheetId="5">'Tree for GoForBroke'!$E$19</definedName>
    <definedName name="RevenueIfOil">'Sensitivity with Data Table'!$E$19</definedName>
    <definedName name="RevenueIfSell" localSheetId="4">#REF!</definedName>
    <definedName name="RevenueIfSell" localSheetId="5">'Tree for GoForBroke'!$E$20</definedName>
    <definedName name="RevenueIfSell">'Sensitivity with Data Table'!$E$20</definedName>
    <definedName name="RT">'Exp. Utility'!$E$48</definedName>
    <definedName name="ScaledA" localSheetId="26">EXP(-Low/RT)/(EXP(-Low/RT)-EXP(-High/RT))</definedName>
    <definedName name="ScaledB" localSheetId="26">1/(EXP(-Low/RT)-EXP(-High/RT))</definedName>
    <definedName name="SellPayoff">'Bayes Rule'!$C$6:$D$6</definedName>
    <definedName name="sencount" hidden="1">4</definedName>
    <definedName name="sencount2" hidden="1">3</definedName>
    <definedName name="TreeData" localSheetId="26">'Exp. Utility'!$GH$1003:$GV$1019</definedName>
    <definedName name="TreeData" localSheetId="19">'Figure 9 17'!$GH$1001:$GV$1017</definedName>
    <definedName name="TreeData" localSheetId="7">'Sensitivity with Data Table'!$GH$1001:$GV$1005</definedName>
    <definedName name="TreeData" localSheetId="6">Sheet1!$GH$1001:$GV$1003</definedName>
    <definedName name="TreeData" localSheetId="5">'Tree for GoForBroke'!$GH$1001:$GV$1005</definedName>
    <definedName name="TreeData" localSheetId="10">'Tree to Find EVPI'!$GH$1001:$GV$1007</definedName>
    <definedName name="TreeData" localSheetId="20">'Tree with Max''s Utilities'!$GH$1003:$GV$1019</definedName>
    <definedName name="TreeDiagBase" localSheetId="26">'Exp. Utility'!$A$3</definedName>
    <definedName name="TreeDiagBase" localSheetId="19">'Figure 9 17'!$A$1</definedName>
    <definedName name="TreeDiagBase" localSheetId="7">'Sensitivity with Data Table'!$A$1</definedName>
    <definedName name="TreeDiagBase" localSheetId="6">Sheet1!$A$1</definedName>
    <definedName name="TreeDiagBase" localSheetId="5">'Tree for GoForBroke'!$A$1</definedName>
    <definedName name="TreeDiagBase" localSheetId="10">'Tree to Find EVPI'!$A$1</definedName>
    <definedName name="TreeDiagBase" localSheetId="20">'Tree with Max''s Utilities'!$A$3</definedName>
    <definedName name="TreeDiagram" localSheetId="26">'Exp. Utility'!$A$3:$S$47</definedName>
    <definedName name="TreeDiagram" localSheetId="19">'Figure 9 17'!$A$1:$S$44</definedName>
    <definedName name="TreeDiagram" localSheetId="7">'Sensitivity with Data Table'!$A$1:$K$14</definedName>
    <definedName name="TreeDiagram" localSheetId="6">Sheet1!$A$1:$G$9</definedName>
    <definedName name="TreeDiagram" localSheetId="5">'Tree for GoForBroke'!$A$1:$K$14</definedName>
    <definedName name="TreeDiagram" localSheetId="10">'Tree to Find EVPI'!$A$1:$K$19</definedName>
    <definedName name="TreeDiagram" localSheetId="20">'Tree with Max''s Utilities'!$A$3:$S$46</definedName>
    <definedName name="treeList" hidden="1">"11110000000000000000000000000000000000000000000000000000000000000000000000000000000000000000000000000000000000000000000000000000000000000000000000000000000000000000000000000000000000000000000000000000"</definedName>
    <definedName name="UseExpUtility" localSheetId="26">TRUE</definedName>
    <definedName name="UseExpUtility" localSheetId="19">FALSE</definedName>
    <definedName name="UseExpUtility" localSheetId="7">FALSE</definedName>
    <definedName name="UseExpUtility" localSheetId="6">FALSE</definedName>
    <definedName name="UseExpUtility" localSheetId="5">FALSE</definedName>
    <definedName name="UseExpUtility" localSheetId="10">FALSE</definedName>
    <definedName name="UseExpUtility" localSheetId="20">FALSE</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11" i="18" l="1"/>
  <c r="F11" i="16"/>
  <c r="C11" i="16"/>
  <c r="D11" i="16"/>
  <c r="F10" i="16"/>
  <c r="D10" i="16"/>
  <c r="C10" i="16"/>
  <c r="G8" i="29"/>
  <c r="E9" i="29" s="1"/>
  <c r="G3" i="29"/>
  <c r="E4" i="29" s="1"/>
  <c r="A6" i="29" s="1"/>
  <c r="B5" i="29" s="1"/>
  <c r="H22" i="21" l="1"/>
  <c r="H1" i="13"/>
  <c r="H6" i="13"/>
  <c r="K13" i="26"/>
  <c r="C13" i="26"/>
  <c r="L7" i="26"/>
  <c r="D7" i="26"/>
  <c r="F12" i="25"/>
  <c r="G6" i="25"/>
  <c r="C12" i="25"/>
  <c r="D6" i="25"/>
  <c r="S38" i="21"/>
  <c r="M39" i="21" s="1"/>
  <c r="S33" i="21"/>
  <c r="M34" i="21" s="1"/>
  <c r="S43" i="21"/>
  <c r="I44" i="21" s="1"/>
  <c r="S23" i="21"/>
  <c r="Q24" i="21" s="1"/>
  <c r="S18" i="21"/>
  <c r="Q19" i="21" s="1"/>
  <c r="S28" i="21"/>
  <c r="M29" i="21" s="1"/>
  <c r="S8" i="21"/>
  <c r="Q9" i="21" s="1"/>
  <c r="S3" i="21"/>
  <c r="P6" i="21"/>
  <c r="S13" i="21"/>
  <c r="M14" i="21" s="1"/>
  <c r="S45" i="19"/>
  <c r="I46" i="19" s="1"/>
  <c r="S40" i="19"/>
  <c r="M41" i="19" s="1"/>
  <c r="S35" i="19"/>
  <c r="M36" i="19" s="1"/>
  <c r="S30" i="19"/>
  <c r="M31" i="19" s="1"/>
  <c r="S25" i="19"/>
  <c r="Q26" i="19" s="1"/>
  <c r="S20" i="19"/>
  <c r="Q21" i="19" s="1"/>
  <c r="M23" i="19" s="1"/>
  <c r="S15" i="19"/>
  <c r="M16" i="19" s="1"/>
  <c r="S10" i="19"/>
  <c r="Q11" i="19" s="1"/>
  <c r="S5" i="19"/>
  <c r="Q6" i="19" s="1"/>
  <c r="D7" i="18"/>
  <c r="C7" i="18"/>
  <c r="K18" i="17"/>
  <c r="I19" i="17" s="1"/>
  <c r="K13" i="17"/>
  <c r="I14" i="17" s="1"/>
  <c r="K8" i="17"/>
  <c r="I9" i="17" s="1"/>
  <c r="K3" i="17"/>
  <c r="I4" i="17" s="1"/>
  <c r="F6" i="16"/>
  <c r="F5" i="16"/>
  <c r="S45" i="15"/>
  <c r="I46" i="15" s="1"/>
  <c r="I47" i="15" s="1"/>
  <c r="S40" i="15"/>
  <c r="M41" i="15" s="1"/>
  <c r="M42" i="15" s="1"/>
  <c r="S35" i="15"/>
  <c r="M36" i="15" s="1"/>
  <c r="M37" i="15" s="1"/>
  <c r="S30" i="15"/>
  <c r="M31" i="15" s="1"/>
  <c r="M32" i="15" s="1"/>
  <c r="S25" i="15"/>
  <c r="Q26" i="15" s="1"/>
  <c r="Q27" i="15" s="1"/>
  <c r="S20" i="15"/>
  <c r="Q21" i="15" s="1"/>
  <c r="Q22" i="15" s="1"/>
  <c r="S15" i="15"/>
  <c r="M16" i="15" s="1"/>
  <c r="M17" i="15" s="1"/>
  <c r="S10" i="15"/>
  <c r="Q11" i="15" s="1"/>
  <c r="Q12" i="15" s="1"/>
  <c r="S5" i="15"/>
  <c r="Q6" i="15"/>
  <c r="Q7" i="15" s="1"/>
  <c r="D14" i="14"/>
  <c r="K13" i="14" s="1"/>
  <c r="E14" i="14" s="1"/>
  <c r="H6" i="14"/>
  <c r="D6" i="14"/>
  <c r="K8" i="14" s="1"/>
  <c r="I9" i="14" s="1"/>
  <c r="H1" i="14"/>
  <c r="H4" i="14"/>
  <c r="K3" i="14" s="1"/>
  <c r="I4" i="14" s="1"/>
  <c r="D14" i="13"/>
  <c r="K13" i="13"/>
  <c r="E14" i="13"/>
  <c r="D6" i="13"/>
  <c r="K8" i="13" s="1"/>
  <c r="I9" i="13" s="1"/>
  <c r="H4" i="13"/>
  <c r="I36" i="21" l="1"/>
  <c r="E40" i="21" s="1"/>
  <c r="F39" i="21" s="1"/>
  <c r="I27" i="19"/>
  <c r="J26" i="19" s="1"/>
  <c r="M24" i="15"/>
  <c r="M23" i="15" s="1"/>
  <c r="I27" i="15" s="1"/>
  <c r="M8" i="19"/>
  <c r="I12" i="19" s="1"/>
  <c r="I38" i="19"/>
  <c r="E42" i="19" s="1"/>
  <c r="F41" i="19" s="1"/>
  <c r="E16" i="17"/>
  <c r="F15" i="17" s="1"/>
  <c r="M21" i="21"/>
  <c r="I25" i="21" s="1"/>
  <c r="J24" i="21" s="1"/>
  <c r="M9" i="15"/>
  <c r="M8" i="15" s="1"/>
  <c r="I12" i="15" s="1"/>
  <c r="I13" i="15" s="1"/>
  <c r="E6" i="17"/>
  <c r="A11" i="17" s="1"/>
  <c r="S48" i="21"/>
  <c r="E6" i="14"/>
  <c r="A10" i="14" s="1"/>
  <c r="E19" i="19"/>
  <c r="A30" i="19" s="1"/>
  <c r="B29" i="19" s="1"/>
  <c r="J11" i="19"/>
  <c r="I39" i="15"/>
  <c r="I38" i="15" s="1"/>
  <c r="E42" i="15" s="1"/>
  <c r="K3" i="13"/>
  <c r="I4" i="13" s="1"/>
  <c r="E6" i="13" s="1"/>
  <c r="A10" i="13" s="1"/>
  <c r="Q4" i="21"/>
  <c r="M6" i="21" s="1"/>
  <c r="I10" i="21" s="1"/>
  <c r="S47" i="21"/>
  <c r="I28" i="15" l="1"/>
  <c r="J26" i="15"/>
  <c r="J11" i="15"/>
  <c r="F5" i="17"/>
  <c r="J9" i="21"/>
  <c r="E17" i="21"/>
  <c r="A28" i="21" s="1"/>
  <c r="B27" i="21" s="1"/>
  <c r="E43" i="15"/>
  <c r="F41" i="15"/>
  <c r="B9" i="13"/>
  <c r="E24" i="13" s="1"/>
  <c r="J18" i="13" s="1"/>
  <c r="E26" i="13"/>
  <c r="K18" i="13" s="1"/>
  <c r="E26" i="14"/>
  <c r="B9" i="14"/>
  <c r="E24" i="14" s="1"/>
  <c r="E20" i="15"/>
  <c r="E19" i="15" s="1"/>
  <c r="A30" i="15" s="1"/>
  <c r="A31" i="15" l="1"/>
  <c r="B29" i="15"/>
</calcChain>
</file>

<file path=xl/sharedStrings.xml><?xml version="1.0" encoding="utf-8"?>
<sst xmlns="http://schemas.openxmlformats.org/spreadsheetml/2006/main" count="489" uniqueCount="186">
  <si>
    <t>GoForBroke Oil Drilling Company</t>
  </si>
  <si>
    <t xml:space="preserve">Bayes Decision Rule:  </t>
  </si>
  <si>
    <t>Compute the expected payoff for each decision</t>
  </si>
  <si>
    <t>Select decision with highest expected payout</t>
  </si>
  <si>
    <t>Works well if the rule can be applied multiple times to achieve the expected average results</t>
  </si>
  <si>
    <t xml:space="preserve">May not be appropriate for a one time decision. </t>
  </si>
  <si>
    <t>Easiest Way to Visualize Prior, Conditional, Posterior Probabilities….</t>
  </si>
  <si>
    <t>Expected Value of Perfect Information (EVPI)</t>
  </si>
  <si>
    <t>How much would you pay to improve the prior probability estimates?</t>
  </si>
  <si>
    <t>Oil</t>
  </si>
  <si>
    <t>Dry</t>
  </si>
  <si>
    <t>Range Name</t>
  </si>
  <si>
    <t>Cell</t>
  </si>
  <si>
    <t>Drill</t>
  </si>
  <si>
    <t>Action</t>
  </si>
  <si>
    <t>E24</t>
  </si>
  <si>
    <t>CostOfDrilling</t>
  </si>
  <si>
    <t>E18</t>
  </si>
  <si>
    <t>ExpectedPayoff</t>
  </si>
  <si>
    <t>E26</t>
  </si>
  <si>
    <t>ProbabilityOfOil</t>
  </si>
  <si>
    <t>E22</t>
  </si>
  <si>
    <t>RevenueIfDry</t>
  </si>
  <si>
    <t>E21</t>
  </si>
  <si>
    <t>RevenueIfOil</t>
  </si>
  <si>
    <t>E19</t>
  </si>
  <si>
    <t>RevenueIfSell</t>
  </si>
  <si>
    <t>E20</t>
  </si>
  <si>
    <t>Sell</t>
  </si>
  <si>
    <t>Probability</t>
  </si>
  <si>
    <t>Expected</t>
  </si>
  <si>
    <t>Data</t>
  </si>
  <si>
    <t>of Oil</t>
  </si>
  <si>
    <t>Payoff</t>
  </si>
  <si>
    <t>Cost of Drilling</t>
  </si>
  <si>
    <t>Revenue if Oil</t>
  </si>
  <si>
    <t>Revenue if Sell</t>
  </si>
  <si>
    <t>Revenue if Dry</t>
  </si>
  <si>
    <t>Probability Of Oil</t>
  </si>
  <si>
    <t>Expected Payoff</t>
  </si>
  <si>
    <t>ID</t>
  </si>
  <si>
    <t>Name</t>
  </si>
  <si>
    <t>Value</t>
  </si>
  <si>
    <t>Prob</t>
  </si>
  <si>
    <t>Pred</t>
  </si>
  <si>
    <t>Kind</t>
  </si>
  <si>
    <t>NS</t>
  </si>
  <si>
    <t>S1</t>
  </si>
  <si>
    <t>S2</t>
  </si>
  <si>
    <t>S3</t>
  </si>
  <si>
    <t>S4</t>
  </si>
  <si>
    <t>S5</t>
  </si>
  <si>
    <t>Row</t>
  </si>
  <si>
    <t>Col</t>
  </si>
  <si>
    <t>Mark</t>
  </si>
  <si>
    <t>TreePlan</t>
  </si>
  <si>
    <t>D</t>
  </si>
  <si>
    <t>E</t>
  </si>
  <si>
    <t>T</t>
  </si>
  <si>
    <t>Decision Tree for Goferbroke Co. (With an Exponential Utility Function)</t>
  </si>
  <si>
    <t>Only For Academic Use</t>
  </si>
  <si>
    <t>Unfavorable</t>
  </si>
  <si>
    <t>Do Survey</t>
  </si>
  <si>
    <t>Favorable</t>
  </si>
  <si>
    <t>No Survey</t>
  </si>
  <si>
    <t>Risk Tolerance (RT)</t>
  </si>
  <si>
    <t>Bayes' Decision Rule for the Goferbroke Co.</t>
  </si>
  <si>
    <t>Payoff Table</t>
  </si>
  <si>
    <t>State of Nature</t>
  </si>
  <si>
    <t>Cells</t>
  </si>
  <si>
    <t>Alternative</t>
  </si>
  <si>
    <t>DrillPayoff</t>
  </si>
  <si>
    <t>C5:D5</t>
  </si>
  <si>
    <t>F5:F6</t>
  </si>
  <si>
    <t>PriorProbability</t>
  </si>
  <si>
    <t>C8:D8</t>
  </si>
  <si>
    <t>SellPayoff</t>
  </si>
  <si>
    <t>C6:D6</t>
  </si>
  <si>
    <t>Prior Probability</t>
  </si>
  <si>
    <t>Expected Payoff with Perfect Information</t>
  </si>
  <si>
    <t>DryPayoff</t>
  </si>
  <si>
    <t>D5:D6</t>
  </si>
  <si>
    <t>MaximumPayoff</t>
  </si>
  <si>
    <t>C7:D7</t>
  </si>
  <si>
    <t>OilPayoff</t>
  </si>
  <si>
    <t>C5:C6</t>
  </si>
  <si>
    <t>Maximum Payoff</t>
  </si>
  <si>
    <t>C9:D9</t>
  </si>
  <si>
    <t>EP (with perfect info)</t>
  </si>
  <si>
    <t>Decision Tree for Goferbroke Co. Problem (With Max's Utility Function)</t>
  </si>
  <si>
    <t>TreePlan Academic Version</t>
  </si>
  <si>
    <t>Using Utility of Money to Make Better Decisions</t>
  </si>
  <si>
    <t>If I give you a thousand dollars, is the last dollar as valuable to you as the first dollar?</t>
  </si>
  <si>
    <t>Equivalent Lottery Method (page 354)</t>
  </si>
  <si>
    <t>2. Assign utility of minimum possible payoff = 0.0</t>
  </si>
  <si>
    <t>1. Assign utility of maximum possible payoff = 1.0</t>
  </si>
  <si>
    <t>3. To find the utility of some other amount of money M,</t>
  </si>
  <si>
    <t>A probability p of obtaining the maximum payoff and a probability (1-p) of getting the minimum</t>
  </si>
  <si>
    <t>Example</t>
  </si>
  <si>
    <t>Say the maximum payoff is $1,000,000.   Then U($1,000,000) = 1.0</t>
  </si>
  <si>
    <t>So, we could graph this data:</t>
  </si>
  <si>
    <t>For me, that amount of money deemed the same as this proposition would be small, say $100,000.</t>
  </si>
  <si>
    <t>Then, for me, U($100,000) = p = .8</t>
  </si>
  <si>
    <t>Say the minimum payoff is 0.  Then U(0) = 0.</t>
  </si>
  <si>
    <t>What amount of certain money do I deem equivalent to the probability .8 of receiving $1,000,000 and (1 - .8) = .2 of receiving 0?</t>
  </si>
  <si>
    <t>Utility (M)</t>
  </si>
  <si>
    <t>Money (M)</t>
  </si>
  <si>
    <t>How Do You Determine the Utility Function for Money?</t>
  </si>
  <si>
    <t>Find the value p such that you equally prefer either of these alternatives:</t>
  </si>
  <si>
    <t>The amount of money M, or</t>
  </si>
  <si>
    <t>True State of Nature</t>
  </si>
  <si>
    <t>Probability of Finding, Given State</t>
  </si>
  <si>
    <t>This is interesting, but you would really like to know just the opposite, that is, the probability of Oil or Dry, given the seismic findings</t>
  </si>
  <si>
    <r>
      <t>That is, the "</t>
    </r>
    <r>
      <rPr>
        <b/>
        <u/>
        <sz val="16"/>
        <color indexed="8"/>
        <rFont val="Calibri"/>
        <family val="2"/>
      </rPr>
      <t>Posterior Probabilities</t>
    </r>
    <r>
      <rPr>
        <b/>
        <sz val="16"/>
        <color indexed="8"/>
        <rFont val="Calibri"/>
        <family val="2"/>
      </rPr>
      <t>."</t>
    </r>
  </si>
  <si>
    <t>Favorable Seismic FSS</t>
  </si>
  <si>
    <t>Unfavorable Seismic USS</t>
  </si>
  <si>
    <t>probabilty of Oil and FSS = .15</t>
  </si>
  <si>
    <t>probabilty of Oil and USS = .1</t>
  </si>
  <si>
    <t>probability of Dry and FSS = .5</t>
  </si>
  <si>
    <t>probability of Dry and USS = .6</t>
  </si>
  <si>
    <t>All of which sum to the area of the entire square, 1.0</t>
  </si>
  <si>
    <t>probability of Oil, Given FSS =</t>
  </si>
  <si>
    <t>.15/(.15 + .15) = .5</t>
  </si>
  <si>
    <t>probability of Dry, Given FSS =</t>
  </si>
  <si>
    <t>probability of Oil, Given USS =</t>
  </si>
  <si>
    <t>.1/(.1 + .6) = .142</t>
  </si>
  <si>
    <t>probabilty of Dry, Given USS =</t>
  </si>
  <si>
    <t>.6/(.1 + .6) = .857</t>
  </si>
  <si>
    <t>Draw a square, with the area divided up according to the prior probabilities</t>
  </si>
  <si>
    <t>Then divide each state into areas proportional to the conditional probabilities</t>
  </si>
  <si>
    <t>Now Compute the Joint Probabilities = areas of each section</t>
  </si>
  <si>
    <t>Expected Payoff without perfect info was 100.</t>
  </si>
  <si>
    <t>So perfect information would be worth 242.5 - 100 = 142.5</t>
  </si>
  <si>
    <t>What is the amount of money, R?</t>
  </si>
  <si>
    <t>The decision maker is indifferent between these 2 alternatives:</t>
  </si>
  <si>
    <t>1. Probability .5 of getting R dollars, and a probability .5 of losing R/2 dollars</t>
  </si>
  <si>
    <t>2. Payoff of zero</t>
  </si>
  <si>
    <t>If a person was indifferent between these 2 alternatives:</t>
  </si>
  <si>
    <t>1. probability of .5 of winning $1,000 and a probability of .5 of losing $500, or</t>
  </si>
  <si>
    <t>2. No gain or loss at all.  Payoff = 0.</t>
  </si>
  <si>
    <t>Then R = $1000.</t>
  </si>
  <si>
    <t>Another Method of Estimating U(M): Exponential Utility Functions</t>
  </si>
  <si>
    <t>Assume that U(M) = R * (1 - exp (-M/R)</t>
  </si>
  <si>
    <t>Expected payoff for selling = 90</t>
  </si>
  <si>
    <t>So, the decision to drill has the highest expected payoff.</t>
  </si>
  <si>
    <t>Expected payoff for drilling = .25*700 + .75*(-100) = 100</t>
  </si>
  <si>
    <t>Unfortunately, The additional information (Seismic) Survey is not perfect</t>
  </si>
  <si>
    <r>
      <t xml:space="preserve">Now Compute the </t>
    </r>
    <r>
      <rPr>
        <b/>
        <u/>
        <sz val="18"/>
        <color indexed="8"/>
        <rFont val="Calibri"/>
        <family val="2"/>
      </rPr>
      <t>Posterior</t>
    </r>
    <r>
      <rPr>
        <b/>
        <sz val="18"/>
        <color indexed="8"/>
        <rFont val="Calibri"/>
        <family val="2"/>
      </rPr>
      <t xml:space="preserve"> Probabilities</t>
    </r>
  </si>
  <si>
    <t>Utilities reflect attitudes toward risk.</t>
  </si>
  <si>
    <t>=1/7</t>
  </si>
  <si>
    <t>=6/7</t>
  </si>
  <si>
    <t>= .15 / .30</t>
  </si>
  <si>
    <t>given</t>
  </si>
  <si>
    <t>What would be your expected payoff if the prior probability information were perfectly accurate?</t>
  </si>
  <si>
    <t>Profit</t>
  </si>
  <si>
    <t>Status of Land</t>
  </si>
  <si>
    <t>Drill for oil</t>
  </si>
  <si>
    <t>–$100,000</t>
  </si>
  <si>
    <t>Sell the land</t>
  </si>
  <si>
    <t>Chance of status</t>
  </si>
  <si>
    <t>1 in 4</t>
  </si>
  <si>
    <t>3 in 4</t>
  </si>
  <si>
    <t>Maximum in Row</t>
  </si>
  <si>
    <t>–100</t>
  </si>
  <si>
    <t>Minimum in Row</t>
  </si>
  <si>
    <t>Prior probability</t>
  </si>
  <si>
    <t>­</t>
  </si>
  <si>
    <t>Step 1:Maximum</t>
  </si>
  <si>
    <t xml:space="preserve"> Step 2: Maximum</t>
  </si>
  <si>
    <t>700  Maximax</t>
  </si>
  <si>
    <r>
      <rPr>
        <b/>
        <u/>
        <sz val="12"/>
        <color indexed="8"/>
        <rFont val="Times New Roman"/>
        <family val="1"/>
      </rPr>
      <t>Maximax</t>
    </r>
    <r>
      <rPr>
        <b/>
        <sz val="12"/>
        <color indexed="8"/>
        <rFont val="Times New Roman"/>
        <family val="1"/>
      </rPr>
      <t xml:space="preserve"> ignores prior probabilities, ignores 2nd best, ignores down side possibilities (risk)</t>
    </r>
  </si>
  <si>
    <t>90 Maximin</t>
  </si>
  <si>
    <r>
      <rPr>
        <b/>
        <u/>
        <sz val="12"/>
        <color indexed="8"/>
        <rFont val="Times New Roman"/>
        <family val="1"/>
      </rPr>
      <t>Maximin</t>
    </r>
    <r>
      <rPr>
        <b/>
        <sz val="12"/>
        <color indexed="8"/>
        <rFont val="Times New Roman"/>
        <family val="1"/>
      </rPr>
      <t xml:space="preserve"> ignores prior probabilities, ignores up side possibilities (opportunity)</t>
    </r>
  </si>
  <si>
    <r>
      <rPr>
        <b/>
        <u/>
        <sz val="12"/>
        <color indexed="8"/>
        <rFont val="Times New Roman"/>
        <family val="1"/>
      </rPr>
      <t>Maximum Likelihood</t>
    </r>
    <r>
      <rPr>
        <b/>
        <sz val="12"/>
        <color indexed="8"/>
        <rFont val="Times New Roman"/>
        <family val="1"/>
      </rPr>
      <t xml:space="preserve"> ignores extreme payoffs, good and bad, for other possible states</t>
    </r>
  </si>
  <si>
    <t>Would you prefer a certain $10,000 or a chance at either gaining $1,000,000 or possibly losing $100,000?</t>
  </si>
  <si>
    <t>But not stupid.</t>
  </si>
  <si>
    <t>Sumproduct() anyone?</t>
  </si>
  <si>
    <t>=IF(B9=1,"Drill","Sell")</t>
  </si>
  <si>
    <t>=A10</t>
  </si>
  <si>
    <t>Positive Thinkers</t>
  </si>
  <si>
    <t>Eeyore</t>
  </si>
  <si>
    <t>Odds are…</t>
  </si>
  <si>
    <t>Alternative 1</t>
  </si>
  <si>
    <t>Alternative 2</t>
  </si>
  <si>
    <t>TreePlan Student License</t>
  </si>
  <si>
    <t>For Education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</si>
</sst>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43" formatCode="_(* #,##0.00_);_(* \(#,##0.00\);_(* &quot;-&quot;??_);_(@_)"/>
    <numFmt numFmtId="164" formatCode="0.000"/>
    <numFmt numFmtId="165" formatCode="0.0000"/>
    <numFmt numFmtId="166" formatCode="_(&quot;$&quot;* #,##0_);_(&quot;$&quot;* \(#,##0\);_(&quot;$&quot;* &quot;-&quot;??_);_(@_)"/>
    <numFmt numFmtId="167" formatCode="&quot;+&quot;&quot;$&quot;#,##0;&quot;-&quot;&quot;$&quot;#,##0;&quot;$&quot;0"/>
  </numFmts>
  <fonts count="41" x14ac:knownFonts="1">
    <font>
      <sz val="11"/>
      <color theme="1"/>
      <name val="Calibri"/>
      <family val="2"/>
      <scheme val="minor"/>
    </font>
    <font>
      <b/>
      <sz val="11"/>
      <color indexed="8"/>
      <name val="Calibri"/>
      <family val="2"/>
    </font>
    <font>
      <b/>
      <sz val="10"/>
      <name val="Arial"/>
      <family val="2"/>
    </font>
    <font>
      <sz val="10"/>
      <name val="Arial"/>
      <family val="2"/>
    </font>
    <font>
      <sz val="10"/>
      <color indexed="55"/>
      <name val="Arial"/>
      <family val="2"/>
    </font>
    <font>
      <b/>
      <sz val="14"/>
      <name val="Arial"/>
      <family val="2"/>
    </font>
    <font>
      <sz val="9"/>
      <name val="Geneva"/>
      <family val="2"/>
    </font>
    <font>
      <b/>
      <sz val="16"/>
      <color indexed="8"/>
      <name val="Calibri"/>
      <family val="2"/>
    </font>
    <font>
      <b/>
      <u/>
      <sz val="16"/>
      <color indexed="8"/>
      <name val="Calibri"/>
      <family val="2"/>
    </font>
    <font>
      <b/>
      <sz val="18"/>
      <color indexed="8"/>
      <name val="Calibri"/>
      <family val="2"/>
    </font>
    <font>
      <b/>
      <u/>
      <sz val="18"/>
      <color indexed="8"/>
      <name val="Calibri"/>
      <family val="2"/>
    </font>
    <font>
      <b/>
      <sz val="12"/>
      <name val="Arial"/>
      <family val="2"/>
    </font>
    <font>
      <sz val="11"/>
      <color theme="1"/>
      <name val="Calibri"/>
      <family val="2"/>
      <scheme val="minor"/>
    </font>
    <font>
      <b/>
      <sz val="11"/>
      <color theme="1"/>
      <name val="Calibri"/>
      <family val="2"/>
      <scheme val="minor"/>
    </font>
    <font>
      <sz val="26"/>
      <color theme="1"/>
      <name val="Calibri"/>
      <family val="2"/>
      <scheme val="minor"/>
    </font>
    <font>
      <b/>
      <sz val="22"/>
      <color theme="1"/>
      <name val="Calibri"/>
      <family val="2"/>
      <scheme val="minor"/>
    </font>
    <font>
      <b/>
      <sz val="18"/>
      <color theme="1"/>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b/>
      <sz val="16"/>
      <color theme="1"/>
      <name val="Calibri"/>
      <family val="2"/>
      <scheme val="minor"/>
    </font>
    <font>
      <b/>
      <sz val="26"/>
      <color theme="1"/>
      <name val="Calibri"/>
      <family val="2"/>
      <scheme val="minor"/>
    </font>
    <font>
      <b/>
      <u/>
      <sz val="14"/>
      <color theme="1"/>
      <name val="Calibri"/>
      <family val="2"/>
      <scheme val="minor"/>
    </font>
    <font>
      <b/>
      <sz val="14"/>
      <color rgb="FFFF0000"/>
      <name val="Calibri"/>
      <family val="2"/>
      <scheme val="minor"/>
    </font>
    <font>
      <b/>
      <u/>
      <sz val="18"/>
      <color theme="1"/>
      <name val="Calibri"/>
      <family val="2"/>
      <scheme val="minor"/>
    </font>
    <font>
      <b/>
      <u/>
      <sz val="16"/>
      <color theme="1"/>
      <name val="Calibri"/>
      <family val="2"/>
      <scheme val="minor"/>
    </font>
    <font>
      <b/>
      <i/>
      <sz val="20"/>
      <color rgb="FFFF0000"/>
      <name val="Calibri"/>
      <family val="2"/>
      <scheme val="minor"/>
    </font>
    <font>
      <sz val="18"/>
      <name val="Arial"/>
      <family val="2"/>
    </font>
    <font>
      <b/>
      <sz val="16"/>
      <color rgb="FF000000"/>
      <name val="Times New Roman"/>
      <family val="1"/>
    </font>
    <font>
      <sz val="16"/>
      <color rgb="FF000000"/>
      <name val="Times New Roman"/>
      <family val="1"/>
    </font>
    <font>
      <sz val="18"/>
      <name val="Times New Roman"/>
      <family val="1"/>
    </font>
    <font>
      <sz val="11"/>
      <color theme="1"/>
      <name val="Times New Roman"/>
      <family val="1"/>
    </font>
    <font>
      <b/>
      <sz val="12"/>
      <color theme="1"/>
      <name val="Times New Roman"/>
      <family val="1"/>
    </font>
    <font>
      <b/>
      <u/>
      <sz val="12"/>
      <color indexed="8"/>
      <name val="Times New Roman"/>
      <family val="1"/>
    </font>
    <font>
      <b/>
      <sz val="12"/>
      <color indexed="8"/>
      <name val="Times New Roman"/>
      <family val="1"/>
    </font>
    <font>
      <sz val="16"/>
      <color theme="1"/>
      <name val="Times New Roman"/>
      <family val="1"/>
    </font>
    <font>
      <u/>
      <sz val="11"/>
      <color theme="10"/>
      <name val="Calibri"/>
      <family val="2"/>
      <scheme val="minor"/>
    </font>
    <font>
      <u/>
      <sz val="11"/>
      <color theme="11"/>
      <name val="Calibri"/>
      <family val="2"/>
      <scheme val="minor"/>
    </font>
    <font>
      <i/>
      <sz val="18"/>
      <name val="Times New Roman"/>
      <family val="1"/>
    </font>
    <font>
      <sz val="8"/>
      <name val="Times New Roman"/>
      <family val="1"/>
    </font>
    <font>
      <sz val="11"/>
      <name val="Calibri"/>
      <family val="2"/>
    </font>
  </fonts>
  <fills count="14">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5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rgb="FFFFFF66"/>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s>
  <borders count="18">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rgb="FF000000"/>
      </bottom>
      <diagonal/>
    </border>
    <border>
      <left/>
      <right/>
      <top style="medium">
        <color rgb="FF000000"/>
      </top>
      <bottom/>
      <diagonal/>
    </border>
  </borders>
  <cellStyleXfs count="7">
    <xf numFmtId="0" fontId="0" fillId="0" borderId="0"/>
    <xf numFmtId="43" fontId="12" fillId="0" borderId="0" applyFont="0" applyFill="0" applyBorder="0" applyAlignment="0" applyProtection="0"/>
    <xf numFmtId="44" fontId="12" fillId="0" borderId="0" applyFont="0" applyFill="0" applyBorder="0" applyAlignment="0" applyProtection="0"/>
    <xf numFmtId="0" fontId="6" fillId="0" borderId="0"/>
    <xf numFmtId="0" fontId="36" fillId="0" borderId="0" applyNumberFormat="0" applyFill="0" applyBorder="0" applyAlignment="0" applyProtection="0"/>
    <xf numFmtId="0" fontId="37" fillId="0" borderId="0" applyNumberFormat="0" applyFill="0" applyBorder="0" applyAlignment="0" applyProtection="0"/>
    <xf numFmtId="0" fontId="39" fillId="0" borderId="0"/>
  </cellStyleXfs>
  <cellXfs count="185">
    <xf numFmtId="0" fontId="0" fillId="0" borderId="0" xfId="0"/>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 fillId="0" borderId="0" xfId="0" applyFont="1"/>
    <xf numFmtId="0" fontId="0" fillId="0" borderId="0" xfId="0" applyAlignment="1">
      <alignment horizontal="left"/>
    </xf>
    <xf numFmtId="0" fontId="1" fillId="0" borderId="0" xfId="0" applyFont="1" applyAlignment="1">
      <alignment horizontal="right"/>
    </xf>
    <xf numFmtId="0" fontId="2" fillId="2" borderId="1" xfId="0" applyFont="1" applyFill="1" applyBorder="1"/>
    <xf numFmtId="0" fontId="2" fillId="2" borderId="2" xfId="0" applyFont="1" applyFill="1" applyBorder="1"/>
    <xf numFmtId="0" fontId="3" fillId="2" borderId="1" xfId="0" applyFont="1" applyFill="1" applyBorder="1"/>
    <xf numFmtId="0" fontId="3" fillId="2" borderId="2" xfId="0" applyFont="1" applyFill="1" applyBorder="1"/>
    <xf numFmtId="0" fontId="3" fillId="2" borderId="3" xfId="0" applyNumberFormat="1" applyFont="1" applyFill="1" applyBorder="1"/>
    <xf numFmtId="0" fontId="3" fillId="2" borderId="4" xfId="0" applyNumberFormat="1" applyFont="1" applyFill="1" applyBorder="1"/>
    <xf numFmtId="0" fontId="3" fillId="2" borderId="3" xfId="0" applyFont="1" applyFill="1" applyBorder="1"/>
    <xf numFmtId="0" fontId="3" fillId="2" borderId="4" xfId="0" applyFont="1" applyFill="1" applyBorder="1"/>
    <xf numFmtId="0" fontId="0" fillId="0" borderId="0" xfId="0" applyProtection="1">
      <protection locked="0"/>
    </xf>
    <xf numFmtId="0" fontId="3" fillId="2" borderId="5" xfId="0" applyNumberFormat="1" applyFont="1" applyFill="1" applyBorder="1"/>
    <xf numFmtId="0" fontId="3" fillId="2" borderId="6" xfId="0" applyNumberFormat="1" applyFont="1" applyFill="1" applyBorder="1"/>
    <xf numFmtId="0" fontId="3" fillId="0" borderId="0" xfId="0" applyFont="1" applyAlignment="1">
      <alignment horizontal="center"/>
    </xf>
    <xf numFmtId="0" fontId="3" fillId="0" borderId="0" xfId="0" applyFont="1"/>
    <xf numFmtId="0" fontId="2" fillId="0" borderId="0" xfId="0" applyFont="1" applyAlignment="1">
      <alignment horizontal="center"/>
    </xf>
    <xf numFmtId="0" fontId="3" fillId="0" borderId="0" xfId="0" applyFont="1" applyAlignment="1">
      <alignment horizontal="right"/>
    </xf>
    <xf numFmtId="0" fontId="3" fillId="3" borderId="0" xfId="0" applyFont="1" applyFill="1" applyBorder="1" applyAlignment="1">
      <alignment horizontal="center"/>
    </xf>
    <xf numFmtId="0" fontId="3" fillId="0" borderId="1" xfId="0" applyFont="1" applyBorder="1" applyAlignment="1">
      <alignment horizontal="center"/>
    </xf>
    <xf numFmtId="0" fontId="4" fillId="0" borderId="7" xfId="0" applyFont="1" applyBorder="1" applyAlignment="1">
      <alignment horizontal="center"/>
    </xf>
    <xf numFmtId="0" fontId="4" fillId="0" borderId="2" xfId="0" applyFont="1" applyBorder="1" applyAlignment="1">
      <alignment horizontal="center"/>
    </xf>
    <xf numFmtId="0" fontId="3" fillId="0" borderId="3" xfId="0" applyFont="1" applyBorder="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0" fontId="2" fillId="0" borderId="0" xfId="0" applyFont="1" applyAlignment="1">
      <alignment horizontal="right"/>
    </xf>
    <xf numFmtId="0" fontId="3" fillId="4" borderId="8" xfId="0" applyFont="1" applyFill="1" applyBorder="1" applyAlignment="1">
      <alignment horizontal="center"/>
    </xf>
    <xf numFmtId="0" fontId="3" fillId="5" borderId="9" xfId="0" applyFont="1" applyFill="1" applyBorder="1" applyAlignment="1">
      <alignment horizontal="center"/>
    </xf>
    <xf numFmtId="0" fontId="3" fillId="0" borderId="5" xfId="0" applyFont="1" applyBorder="1" applyAlignment="1">
      <alignment horizontal="center"/>
    </xf>
    <xf numFmtId="0" fontId="3" fillId="0" borderId="10" xfId="0" applyFont="1" applyBorder="1" applyAlignment="1">
      <alignment horizontal="center"/>
    </xf>
    <xf numFmtId="0" fontId="3" fillId="0" borderId="6" xfId="0" applyFont="1" applyBorder="1" applyAlignment="1">
      <alignment horizontal="center"/>
    </xf>
    <xf numFmtId="0" fontId="5" fillId="0" borderId="0" xfId="0" applyFont="1"/>
    <xf numFmtId="0" fontId="0" fillId="0" borderId="0" xfId="0" applyFont="1"/>
    <xf numFmtId="2" fontId="0" fillId="0" borderId="0" xfId="0" applyNumberFormat="1" applyFont="1" applyAlignment="1">
      <alignment horizontal="left"/>
    </xf>
    <xf numFmtId="164" fontId="0" fillId="0" borderId="0" xfId="0" applyNumberFormat="1"/>
    <xf numFmtId="2" fontId="0" fillId="0" borderId="0" xfId="0" applyNumberFormat="1" applyAlignment="1">
      <alignment horizontal="left"/>
    </xf>
    <xf numFmtId="165" fontId="0" fillId="0" borderId="0" xfId="0" applyNumberFormat="1"/>
    <xf numFmtId="1" fontId="0" fillId="0" borderId="0" xfId="0" applyNumberFormat="1"/>
    <xf numFmtId="165" fontId="0" fillId="0" borderId="0" xfId="0" applyNumberFormat="1" applyAlignment="1"/>
    <xf numFmtId="164" fontId="0" fillId="0" borderId="0" xfId="0" applyNumberFormat="1" applyAlignment="1">
      <alignment horizontal="right"/>
    </xf>
    <xf numFmtId="0" fontId="3" fillId="3" borderId="0" xfId="0" applyFont="1" applyFill="1" applyBorder="1"/>
    <xf numFmtId="0" fontId="5" fillId="0" borderId="0" xfId="3" applyFont="1" applyAlignment="1">
      <alignment horizontal="left"/>
    </xf>
    <xf numFmtId="0" fontId="3" fillId="0" borderId="0" xfId="3" applyFont="1" applyAlignment="1">
      <alignment horizontal="center"/>
    </xf>
    <xf numFmtId="0" fontId="2" fillId="0" borderId="0" xfId="3" applyFont="1" applyAlignment="1">
      <alignment horizontal="left"/>
    </xf>
    <xf numFmtId="0" fontId="2" fillId="2" borderId="1" xfId="3" applyFont="1" applyFill="1" applyBorder="1"/>
    <xf numFmtId="0" fontId="2" fillId="2" borderId="2" xfId="3" applyFont="1" applyFill="1" applyBorder="1"/>
    <xf numFmtId="0" fontId="3" fillId="2" borderId="1" xfId="3" applyFont="1" applyFill="1" applyBorder="1"/>
    <xf numFmtId="0" fontId="3" fillId="2" borderId="2" xfId="3" applyFont="1" applyFill="1" applyBorder="1"/>
    <xf numFmtId="0" fontId="3" fillId="0" borderId="0" xfId="3" applyFont="1" applyAlignment="1">
      <alignment horizontal="right"/>
    </xf>
    <xf numFmtId="0" fontId="3" fillId="3" borderId="0" xfId="3" applyFont="1" applyFill="1" applyBorder="1" applyAlignment="1">
      <alignment horizontal="center"/>
    </xf>
    <xf numFmtId="0" fontId="3" fillId="5" borderId="11" xfId="3" applyFont="1" applyFill="1" applyBorder="1" applyAlignment="1">
      <alignment horizontal="center"/>
    </xf>
    <xf numFmtId="0" fontId="3" fillId="2" borderId="3" xfId="3" applyNumberFormat="1" applyFont="1" applyFill="1" applyBorder="1"/>
    <xf numFmtId="0" fontId="3" fillId="2" borderId="4" xfId="3" applyNumberFormat="1" applyFont="1" applyFill="1" applyBorder="1"/>
    <xf numFmtId="0" fontId="3" fillId="5" borderId="12" xfId="3" applyFont="1" applyFill="1" applyBorder="1" applyAlignment="1">
      <alignment horizontal="center"/>
    </xf>
    <xf numFmtId="0" fontId="3" fillId="2" borderId="5" xfId="3" applyNumberFormat="1" applyFont="1" applyFill="1" applyBorder="1"/>
    <xf numFmtId="0" fontId="3" fillId="2" borderId="6" xfId="3" applyNumberFormat="1" applyFont="1" applyFill="1" applyBorder="1"/>
    <xf numFmtId="0" fontId="3" fillId="0" borderId="0" xfId="3" applyNumberFormat="1" applyFont="1" applyFill="1" applyBorder="1"/>
    <xf numFmtId="0" fontId="3" fillId="2" borderId="1" xfId="3" applyFont="1" applyFill="1" applyBorder="1" applyAlignment="1">
      <alignment horizontal="left"/>
    </xf>
    <xf numFmtId="0" fontId="3" fillId="2" borderId="2" xfId="3" applyFont="1" applyFill="1" applyBorder="1" applyAlignment="1">
      <alignment horizontal="left"/>
    </xf>
    <xf numFmtId="0" fontId="3" fillId="2" borderId="3" xfId="3" applyNumberFormat="1" applyFont="1" applyFill="1" applyBorder="1" applyAlignment="1">
      <alignment horizontal="left"/>
    </xf>
    <xf numFmtId="0" fontId="3" fillId="2" borderId="4" xfId="3" applyNumberFormat="1" applyFont="1" applyFill="1" applyBorder="1" applyAlignment="1">
      <alignment horizontal="left"/>
    </xf>
    <xf numFmtId="0" fontId="3" fillId="2" borderId="3" xfId="3" applyFont="1" applyFill="1" applyBorder="1" applyAlignment="1">
      <alignment horizontal="left"/>
    </xf>
    <xf numFmtId="0" fontId="3" fillId="2" borderId="4" xfId="3" applyFont="1" applyFill="1" applyBorder="1" applyAlignment="1">
      <alignment horizontal="left"/>
    </xf>
    <xf numFmtId="0" fontId="3" fillId="0" borderId="0" xfId="3" applyFont="1" applyBorder="1" applyAlignment="1">
      <alignment horizontal="center"/>
    </xf>
    <xf numFmtId="0" fontId="3" fillId="2" borderId="5" xfId="3" applyNumberFormat="1" applyFont="1" applyFill="1" applyBorder="1" applyAlignment="1">
      <alignment horizontal="left"/>
    </xf>
    <xf numFmtId="0" fontId="3" fillId="2" borderId="6" xfId="3" applyNumberFormat="1" applyFont="1" applyFill="1" applyBorder="1" applyAlignment="1">
      <alignment horizontal="left"/>
    </xf>
    <xf numFmtId="0" fontId="3" fillId="5" borderId="9" xfId="3" applyFont="1" applyFill="1" applyBorder="1" applyAlignment="1">
      <alignment horizontal="center"/>
    </xf>
    <xf numFmtId="0" fontId="13" fillId="0" borderId="0" xfId="0" applyFont="1"/>
    <xf numFmtId="0" fontId="13" fillId="0" borderId="0" xfId="0" applyFont="1" applyAlignment="1">
      <alignment horizontal="right"/>
    </xf>
    <xf numFmtId="0" fontId="19" fillId="0" borderId="0" xfId="0" applyFont="1"/>
    <xf numFmtId="0" fontId="20" fillId="0" borderId="0" xfId="0" applyFont="1"/>
    <xf numFmtId="0" fontId="21" fillId="0" borderId="0" xfId="0" applyFont="1"/>
    <xf numFmtId="166" fontId="13" fillId="0" borderId="0" xfId="2" applyNumberFormat="1" applyFont="1"/>
    <xf numFmtId="166" fontId="13" fillId="0" borderId="0" xfId="2" applyNumberFormat="1" applyFont="1" applyAlignment="1">
      <alignment horizontal="left"/>
    </xf>
    <xf numFmtId="0" fontId="22" fillId="0" borderId="0" xfId="0" applyFont="1"/>
    <xf numFmtId="43" fontId="19" fillId="0" borderId="0" xfId="1" applyFont="1"/>
    <xf numFmtId="166" fontId="19" fillId="0" borderId="0" xfId="2" applyNumberFormat="1" applyFont="1"/>
    <xf numFmtId="166" fontId="19" fillId="0" borderId="0" xfId="2" applyNumberFormat="1" applyFont="1" applyAlignment="1">
      <alignment horizontal="left"/>
    </xf>
    <xf numFmtId="0" fontId="16" fillId="6" borderId="0" xfId="0" applyFont="1" applyFill="1"/>
    <xf numFmtId="0" fontId="0" fillId="6" borderId="0" xfId="0" applyFill="1"/>
    <xf numFmtId="0" fontId="20" fillId="0" borderId="0" xfId="0" applyFont="1" applyBorder="1"/>
    <xf numFmtId="0" fontId="20" fillId="6" borderId="8" xfId="0" applyFont="1" applyFill="1" applyBorder="1" applyAlignment="1">
      <alignment horizontal="center"/>
    </xf>
    <xf numFmtId="0" fontId="20" fillId="7" borderId="8" xfId="0" applyFont="1" applyFill="1" applyBorder="1" applyAlignment="1">
      <alignment wrapText="1"/>
    </xf>
    <xf numFmtId="0" fontId="20" fillId="7" borderId="8" xfId="0" applyFont="1" applyFill="1" applyBorder="1"/>
    <xf numFmtId="0" fontId="20" fillId="7" borderId="8" xfId="0" applyFont="1" applyFill="1" applyBorder="1" applyAlignment="1">
      <alignment horizontal="center"/>
    </xf>
    <xf numFmtId="0" fontId="19" fillId="6" borderId="1" xfId="0" applyFont="1" applyFill="1" applyBorder="1"/>
    <xf numFmtId="0" fontId="19" fillId="6" borderId="7" xfId="0" applyFont="1" applyFill="1" applyBorder="1"/>
    <xf numFmtId="0" fontId="19" fillId="6" borderId="2" xfId="0" applyFont="1" applyFill="1" applyBorder="1"/>
    <xf numFmtId="0" fontId="19" fillId="6" borderId="3" xfId="0" applyFont="1" applyFill="1" applyBorder="1"/>
    <xf numFmtId="0" fontId="19" fillId="6" borderId="0" xfId="0" applyFont="1" applyFill="1" applyBorder="1"/>
    <xf numFmtId="0" fontId="19" fillId="6" borderId="4" xfId="0" applyFont="1" applyFill="1" applyBorder="1"/>
    <xf numFmtId="0" fontId="19" fillId="6" borderId="5" xfId="0" applyFont="1" applyFill="1" applyBorder="1"/>
    <xf numFmtId="0" fontId="19" fillId="6" borderId="10" xfId="0" applyFont="1" applyFill="1" applyBorder="1"/>
    <xf numFmtId="0" fontId="19" fillId="6" borderId="6" xfId="0" applyFont="1" applyFill="1" applyBorder="1"/>
    <xf numFmtId="0" fontId="19" fillId="8" borderId="11" xfId="0" applyFont="1" applyFill="1" applyBorder="1" applyAlignment="1">
      <alignment wrapText="1"/>
    </xf>
    <xf numFmtId="0" fontId="19" fillId="9" borderId="3" xfId="0" applyFont="1" applyFill="1" applyBorder="1"/>
    <xf numFmtId="0" fontId="19" fillId="9" borderId="7" xfId="0" applyFont="1" applyFill="1" applyBorder="1"/>
    <xf numFmtId="0" fontId="19" fillId="9" borderId="2" xfId="0" applyFont="1" applyFill="1" applyBorder="1"/>
    <xf numFmtId="0" fontId="19" fillId="8" borderId="13" xfId="0" applyFont="1" applyFill="1" applyBorder="1"/>
    <xf numFmtId="0" fontId="19" fillId="9" borderId="0" xfId="0" applyFont="1" applyFill="1" applyBorder="1"/>
    <xf numFmtId="0" fontId="19" fillId="9" borderId="4" xfId="0" applyFont="1" applyFill="1" applyBorder="1"/>
    <xf numFmtId="0" fontId="19" fillId="8" borderId="12" xfId="0" applyFont="1" applyFill="1" applyBorder="1"/>
    <xf numFmtId="0" fontId="19" fillId="9" borderId="5" xfId="0" applyFont="1" applyFill="1" applyBorder="1"/>
    <xf numFmtId="0" fontId="19" fillId="9" borderId="10" xfId="0" applyFont="1" applyFill="1" applyBorder="1"/>
    <xf numFmtId="0" fontId="19" fillId="9" borderId="6" xfId="0" applyFont="1" applyFill="1" applyBorder="1"/>
    <xf numFmtId="0" fontId="19" fillId="0" borderId="1" xfId="0" applyFont="1" applyFill="1" applyBorder="1"/>
    <xf numFmtId="0" fontId="19" fillId="0" borderId="2" xfId="0" applyFont="1" applyFill="1" applyBorder="1"/>
    <xf numFmtId="0" fontId="19" fillId="0" borderId="3" xfId="0" applyFont="1" applyFill="1" applyBorder="1"/>
    <xf numFmtId="0" fontId="19" fillId="0" borderId="4" xfId="0" applyFont="1" applyFill="1" applyBorder="1"/>
    <xf numFmtId="0" fontId="19" fillId="0" borderId="5" xfId="0" applyFont="1" applyFill="1" applyBorder="1"/>
    <xf numFmtId="0" fontId="19" fillId="0" borderId="6" xfId="0" applyFont="1" applyFill="1" applyBorder="1"/>
    <xf numFmtId="0" fontId="19" fillId="10" borderId="1" xfId="0" applyFont="1" applyFill="1" applyBorder="1"/>
    <xf numFmtId="0" fontId="19" fillId="10" borderId="2" xfId="0" applyFont="1" applyFill="1" applyBorder="1"/>
    <xf numFmtId="0" fontId="19" fillId="10" borderId="3" xfId="0" applyFont="1" applyFill="1" applyBorder="1"/>
    <xf numFmtId="0" fontId="19" fillId="10" borderId="4" xfId="0" applyFont="1" applyFill="1" applyBorder="1"/>
    <xf numFmtId="0" fontId="19" fillId="10" borderId="5" xfId="0" applyFont="1" applyFill="1" applyBorder="1"/>
    <xf numFmtId="0" fontId="19" fillId="10" borderId="6" xfId="0" applyFont="1" applyFill="1" applyBorder="1"/>
    <xf numFmtId="0" fontId="19" fillId="0" borderId="0" xfId="0" applyFont="1" applyFill="1"/>
    <xf numFmtId="0" fontId="19" fillId="0" borderId="0" xfId="0" applyFont="1" applyFill="1" applyBorder="1"/>
    <xf numFmtId="0" fontId="0" fillId="0" borderId="0" xfId="0" applyFill="1"/>
    <xf numFmtId="0" fontId="23" fillId="6" borderId="0" xfId="0" applyFont="1" applyFill="1" applyBorder="1"/>
    <xf numFmtId="0" fontId="23" fillId="10" borderId="3" xfId="0" applyFont="1" applyFill="1" applyBorder="1"/>
    <xf numFmtId="0" fontId="23" fillId="8" borderId="13" xfId="0" applyFont="1" applyFill="1" applyBorder="1"/>
    <xf numFmtId="0" fontId="23" fillId="9" borderId="0" xfId="0" applyFont="1" applyFill="1" applyBorder="1"/>
    <xf numFmtId="0" fontId="19" fillId="0" borderId="7" xfId="0" applyFont="1" applyFill="1" applyBorder="1"/>
    <xf numFmtId="0" fontId="19" fillId="0" borderId="10" xfId="0" applyFont="1" applyFill="1" applyBorder="1"/>
    <xf numFmtId="0" fontId="19" fillId="0" borderId="1" xfId="0" applyFont="1" applyFill="1" applyBorder="1" applyAlignment="1">
      <alignment wrapText="1"/>
    </xf>
    <xf numFmtId="0" fontId="19" fillId="0" borderId="7" xfId="0" applyFont="1" applyFill="1" applyBorder="1" applyAlignment="1">
      <alignment vertical="top"/>
    </xf>
    <xf numFmtId="0" fontId="24" fillId="0" borderId="0" xfId="0" applyFont="1"/>
    <xf numFmtId="0" fontId="25" fillId="0" borderId="0" xfId="0" applyFont="1"/>
    <xf numFmtId="0" fontId="26" fillId="0" borderId="0" xfId="0" applyFont="1"/>
    <xf numFmtId="0" fontId="11" fillId="0" borderId="0" xfId="3" applyFont="1" applyAlignment="1">
      <alignment horizontal="center"/>
    </xf>
    <xf numFmtId="0" fontId="5" fillId="0" borderId="0" xfId="3" applyFont="1" applyAlignment="1">
      <alignment horizontal="center"/>
    </xf>
    <xf numFmtId="0" fontId="23" fillId="0" borderId="0" xfId="0" applyFont="1"/>
    <xf numFmtId="0" fontId="0" fillId="0" borderId="0" xfId="0" quotePrefix="1"/>
    <xf numFmtId="0" fontId="27" fillId="0" borderId="0" xfId="0" applyFont="1" applyAlignment="1">
      <alignment horizontal="center" wrapText="1"/>
    </xf>
    <xf numFmtId="0" fontId="28" fillId="0" borderId="0" xfId="0" applyFont="1" applyAlignment="1">
      <alignment horizontal="right" vertical="center" wrapText="1"/>
    </xf>
    <xf numFmtId="0" fontId="28" fillId="0" borderId="17" xfId="0" applyFont="1" applyBorder="1" applyAlignment="1">
      <alignment horizontal="center" vertical="center" wrapText="1"/>
    </xf>
    <xf numFmtId="0" fontId="28" fillId="0" borderId="0" xfId="0" applyFont="1" applyAlignment="1">
      <alignment horizontal="left" vertical="center" wrapText="1"/>
    </xf>
    <xf numFmtId="0" fontId="29" fillId="0" borderId="0" xfId="0" applyFont="1" applyAlignment="1">
      <alignment horizontal="left" vertical="center" wrapText="1"/>
    </xf>
    <xf numFmtId="6" fontId="29" fillId="0" borderId="0" xfId="0" applyNumberFormat="1" applyFont="1" applyAlignment="1">
      <alignment horizontal="center" vertical="center" wrapText="1"/>
    </xf>
    <xf numFmtId="0" fontId="29" fillId="0" borderId="0" xfId="0" applyFont="1" applyAlignment="1">
      <alignment horizontal="center" vertical="center" wrapText="1"/>
    </xf>
    <xf numFmtId="3" fontId="29" fillId="0" borderId="0" xfId="0" applyNumberFormat="1" applyFont="1" applyAlignment="1">
      <alignment horizontal="center" vertical="center" wrapText="1"/>
    </xf>
    <xf numFmtId="0" fontId="28" fillId="0" borderId="0" xfId="0" applyFont="1" applyAlignment="1">
      <alignment horizontal="left" vertical="center"/>
    </xf>
    <xf numFmtId="0" fontId="28" fillId="0" borderId="17" xfId="0" applyFont="1" applyBorder="1" applyAlignment="1">
      <alignment horizontal="center" vertical="center"/>
    </xf>
    <xf numFmtId="0" fontId="29" fillId="0" borderId="0" xfId="0" applyFont="1" applyAlignment="1">
      <alignment horizontal="left" vertical="center"/>
    </xf>
    <xf numFmtId="0" fontId="29" fillId="0" borderId="0" xfId="0" applyFont="1" applyAlignment="1">
      <alignment horizontal="center" vertical="center"/>
    </xf>
    <xf numFmtId="0" fontId="30" fillId="0" borderId="0" xfId="0" applyFont="1" applyAlignment="1">
      <alignment vertical="top"/>
    </xf>
    <xf numFmtId="0" fontId="30" fillId="0" borderId="0" xfId="0" applyFont="1" applyAlignment="1">
      <alignment horizontal="center" vertical="top"/>
    </xf>
    <xf numFmtId="0" fontId="31" fillId="0" borderId="0" xfId="0" applyFont="1" applyAlignment="1"/>
    <xf numFmtId="0" fontId="32" fillId="0" borderId="0" xfId="0" applyFont="1" applyAlignment="1"/>
    <xf numFmtId="0" fontId="35" fillId="0" borderId="0" xfId="0" applyFont="1" applyAlignment="1"/>
    <xf numFmtId="0" fontId="29" fillId="0" borderId="0" xfId="0" applyFont="1" applyAlignment="1">
      <alignment horizontal="right" vertical="center"/>
    </xf>
    <xf numFmtId="0" fontId="19" fillId="9" borderId="7" xfId="0" applyFont="1" applyFill="1" applyBorder="1" applyAlignment="1">
      <alignment vertical="top"/>
    </xf>
    <xf numFmtId="0" fontId="0" fillId="0" borderId="10" xfId="0" applyFill="1" applyBorder="1"/>
    <xf numFmtId="0" fontId="3" fillId="0" borderId="0" xfId="3" applyFont="1" applyAlignment="1">
      <alignment horizontal="center"/>
    </xf>
    <xf numFmtId="0" fontId="0" fillId="11" borderId="0" xfId="0" applyFill="1" applyAlignment="1">
      <alignment horizontal="left"/>
    </xf>
    <xf numFmtId="0" fontId="0" fillId="12" borderId="0" xfId="0" applyFill="1"/>
    <xf numFmtId="0" fontId="38" fillId="0" borderId="0" xfId="0" applyFont="1" applyAlignment="1">
      <alignment vertical="top"/>
    </xf>
    <xf numFmtId="0" fontId="40" fillId="0" borderId="0" xfId="6" applyFont="1" applyProtection="1">
      <protection locked="0" hidden="1"/>
    </xf>
    <xf numFmtId="0" fontId="40" fillId="0" borderId="0" xfId="6" applyFont="1"/>
    <xf numFmtId="167" fontId="13" fillId="0" borderId="0" xfId="0" applyNumberFormat="1" applyFont="1"/>
    <xf numFmtId="0" fontId="0" fillId="0" borderId="7" xfId="0" applyBorder="1"/>
    <xf numFmtId="0" fontId="0" fillId="0" borderId="2" xfId="0"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10" xfId="0" applyBorder="1"/>
    <xf numFmtId="0" fontId="0" fillId="7" borderId="1" xfId="0" applyFill="1" applyBorder="1"/>
    <xf numFmtId="0" fontId="0" fillId="7" borderId="0" xfId="0" applyFill="1" applyBorder="1"/>
    <xf numFmtId="0" fontId="0" fillId="7" borderId="6" xfId="0" applyFill="1" applyBorder="1"/>
    <xf numFmtId="0" fontId="3" fillId="13" borderId="0" xfId="3" applyFont="1" applyFill="1" applyBorder="1" applyAlignment="1">
      <alignment horizontal="center"/>
    </xf>
    <xf numFmtId="0" fontId="28" fillId="0" borderId="16" xfId="0" applyFont="1" applyBorder="1" applyAlignment="1">
      <alignment horizontal="center" vertical="center" wrapText="1"/>
    </xf>
    <xf numFmtId="0" fontId="28" fillId="0" borderId="16" xfId="0" applyFont="1" applyBorder="1" applyAlignment="1">
      <alignment horizontal="center" vertical="center"/>
    </xf>
    <xf numFmtId="0" fontId="3" fillId="0" borderId="0" xfId="3" applyFont="1" applyAlignment="1">
      <alignment horizontal="center"/>
    </xf>
    <xf numFmtId="0" fontId="20" fillId="6" borderId="14" xfId="0" applyFont="1" applyFill="1" applyBorder="1" applyAlignment="1">
      <alignment horizontal="center"/>
    </xf>
    <xf numFmtId="0" fontId="20" fillId="6" borderId="15" xfId="0" applyFont="1" applyFill="1" applyBorder="1" applyAlignment="1">
      <alignment horizontal="center"/>
    </xf>
    <xf numFmtId="0" fontId="20" fillId="0" borderId="0" xfId="0" applyFont="1" applyAlignment="1">
      <alignment horizontal="center" wrapText="1"/>
    </xf>
  </cellXfs>
  <cellStyles count="7">
    <cellStyle name="Comma" xfId="1" builtinId="3"/>
    <cellStyle name="Currency" xfId="2" builtinId="4"/>
    <cellStyle name="Followed Hyperlink" xfId="5" builtinId="9" hidden="1"/>
    <cellStyle name="Hyperlink" xfId="4" builtinId="8" hidden="1"/>
    <cellStyle name="Normal" xfId="0" builtinId="0"/>
    <cellStyle name="Normal 2" xfId="3" xr:uid="{00000000-0005-0000-0000-000005000000}"/>
    <cellStyle name="Normal 3" xfId="6" xr:uid="{2B51DCC6-288B-7E48-88C8-B3E4051873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emf"/></Relationships>
</file>

<file path=xl/drawings/_rels/drawing11.xml.rels><?xml version="1.0" encoding="UTF-8" standalone="yes"?>
<Relationships xmlns="http://schemas.openxmlformats.org/package/2006/relationships"><Relationship Id="rId1" Type="http://schemas.openxmlformats.org/officeDocument/2006/relationships/image" Target="../media/image4.emf"/></Relationships>
</file>

<file path=xl/drawings/_rels/drawing12.xml.rels><?xml version="1.0" encoding="UTF-8" standalone="yes"?>
<Relationships xmlns="http://schemas.openxmlformats.org/package/2006/relationships"><Relationship Id="rId1" Type="http://schemas.openxmlformats.org/officeDocument/2006/relationships/image" Target="../media/image5.emf"/></Relationships>
</file>

<file path=xl/drawings/_rels/drawing13.xml.rels><?xml version="1.0" encoding="UTF-8" standalone="yes"?>
<Relationships xmlns="http://schemas.openxmlformats.org/package/2006/relationships"><Relationship Id="rId1" Type="http://schemas.openxmlformats.org/officeDocument/2006/relationships/image" Target="../media/image6.emf"/></Relationships>
</file>

<file path=xl/drawings/_rels/drawing14.xml.rels><?xml version="1.0" encoding="UTF-8" standalone="yes"?>
<Relationships xmlns="http://schemas.openxmlformats.org/package/2006/relationships"><Relationship Id="rId1" Type="http://schemas.openxmlformats.org/officeDocument/2006/relationships/image" Target="../media/image6.emf"/></Relationships>
</file>

<file path=xl/drawings/_rels/drawing15.xml.rels><?xml version="1.0" encoding="UTF-8" standalone="yes"?>
<Relationships xmlns="http://schemas.openxmlformats.org/package/2006/relationships"><Relationship Id="rId1" Type="http://schemas.openxmlformats.org/officeDocument/2006/relationships/image" Target="../media/image7.emf"/></Relationships>
</file>

<file path=xl/drawings/_rels/drawing17.x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0</xdr:col>
      <xdr:colOff>50800</xdr:colOff>
      <xdr:row>0</xdr:row>
      <xdr:rowOff>126999</xdr:rowOff>
    </xdr:from>
    <xdr:to>
      <xdr:col>11</xdr:col>
      <xdr:colOff>241300</xdr:colOff>
      <xdr:row>32</xdr:row>
      <xdr:rowOff>100030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0800" y="126999"/>
          <a:ext cx="7594600" cy="6081731"/>
        </a:xfrm>
        <a:prstGeom prst="rect">
          <a:avLst/>
        </a:prstGeom>
      </xdr:spPr>
    </xdr:pic>
    <xdr:clientData/>
  </xdr:twoCellAnchor>
  <xdr:twoCellAnchor>
    <xdr:from>
      <xdr:col>2</xdr:col>
      <xdr:colOff>304800</xdr:colOff>
      <xdr:row>1</xdr:row>
      <xdr:rowOff>101600</xdr:rowOff>
    </xdr:from>
    <xdr:to>
      <xdr:col>8</xdr:col>
      <xdr:colOff>114300</xdr:colOff>
      <xdr:row>3</xdr:row>
      <xdr:rowOff>317500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651000" y="279400"/>
          <a:ext cx="38481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Chapter 9 Decision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3</xdr:row>
      <xdr:rowOff>12700</xdr:rowOff>
    </xdr:from>
    <xdr:to>
      <xdr:col>6</xdr:col>
      <xdr:colOff>190500</xdr:colOff>
      <xdr:row>25</xdr:row>
      <xdr:rowOff>139700</xdr:rowOff>
    </xdr:to>
    <xdr:pic>
      <xdr:nvPicPr>
        <xdr:cNvPr id="4250" name="Picture 1">
          <a:extLst>
            <a:ext uri="{FF2B5EF4-FFF2-40B4-BE49-F238E27FC236}">
              <a16:creationId xmlns:a16="http://schemas.microsoft.com/office/drawing/2014/main" id="{00000000-0008-0000-0300-00009A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660400" y="546100"/>
          <a:ext cx="3568700" cy="5232400"/>
        </a:xfrm>
        <a:prstGeom prst="rect">
          <a:avLst/>
        </a:prstGeom>
        <a:noFill/>
        <a:ln w="38100" cap="sq">
          <a:solidFill>
            <a:srgbClr val="000000"/>
          </a:solidFill>
          <a:miter lim="800000"/>
          <a:headEnd/>
          <a:tailEnd/>
        </a:ln>
        <a:effectLst>
          <a:outerShdw blurRad="50800" dist="38100" dir="2700000" algn="tl" rotWithShape="0">
            <a:srgbClr val="000000">
              <a:alpha val="42999"/>
            </a:srgbClr>
          </a:outerShdw>
        </a:effectLst>
        <a:extLst>
          <a:ext uri="{909E8E84-426E-40dd-AFC4-6F175D3DCCD1}">
            <a14:hiddenFill xmlns:a14="http://schemas.microsoft.com/office/drawing/2010/main" xmlns="">
              <a:solidFill>
                <a:srgbClr val="FFFFFF"/>
              </a:solidFill>
            </a14:hiddenFill>
          </a:ext>
        </a:extLst>
      </xdr:spPr>
    </xdr:pic>
    <xdr:clientData/>
  </xdr:twoCellAnchor>
  <xdr:twoCellAnchor>
    <xdr:from>
      <xdr:col>2</xdr:col>
      <xdr:colOff>19050</xdr:colOff>
      <xdr:row>27</xdr:row>
      <xdr:rowOff>111125</xdr:rowOff>
    </xdr:from>
    <xdr:to>
      <xdr:col>4</xdr:col>
      <xdr:colOff>390597</xdr:colOff>
      <xdr:row>30</xdr:row>
      <xdr:rowOff>9525</xdr:rowOff>
    </xdr:to>
    <xdr:sp macro="" textlink="">
      <xdr:nvSpPr>
        <xdr:cNvPr id="3" name="Rounded Rectangular Callout 2">
          <a:extLst>
            <a:ext uri="{FF2B5EF4-FFF2-40B4-BE49-F238E27FC236}">
              <a16:creationId xmlns:a16="http://schemas.microsoft.com/office/drawing/2014/main" id="{00000000-0008-0000-0300-000003000000}"/>
            </a:ext>
          </a:extLst>
        </xdr:cNvPr>
        <xdr:cNvSpPr/>
      </xdr:nvSpPr>
      <xdr:spPr>
        <a:xfrm>
          <a:off x="1238250" y="6276975"/>
          <a:ext cx="1552575" cy="457200"/>
        </a:xfrm>
        <a:prstGeom prst="wedgeRoundRectCallout">
          <a:avLst>
            <a:gd name="adj1" fmla="val -45986"/>
            <a:gd name="adj2" fmla="val -329167"/>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800" b="1"/>
            <a:t>Decision</a:t>
          </a:r>
        </a:p>
      </xdr:txBody>
    </xdr:sp>
    <xdr:clientData/>
  </xdr:twoCellAnchor>
  <xdr:twoCellAnchor>
    <xdr:from>
      <xdr:col>6</xdr:col>
      <xdr:colOff>387350</xdr:colOff>
      <xdr:row>16</xdr:row>
      <xdr:rowOff>38100</xdr:rowOff>
    </xdr:from>
    <xdr:to>
      <xdr:col>9</xdr:col>
      <xdr:colOff>85679</xdr:colOff>
      <xdr:row>18</xdr:row>
      <xdr:rowOff>101600</xdr:rowOff>
    </xdr:to>
    <xdr:sp macro="" textlink="">
      <xdr:nvSpPr>
        <xdr:cNvPr id="4" name="Rounded Rectangular Callout 3">
          <a:extLst>
            <a:ext uri="{FF2B5EF4-FFF2-40B4-BE49-F238E27FC236}">
              <a16:creationId xmlns:a16="http://schemas.microsoft.com/office/drawing/2014/main" id="{00000000-0008-0000-0300-000004000000}"/>
            </a:ext>
          </a:extLst>
        </xdr:cNvPr>
        <xdr:cNvSpPr/>
      </xdr:nvSpPr>
      <xdr:spPr>
        <a:xfrm>
          <a:off x="4019550" y="4095750"/>
          <a:ext cx="1552575" cy="457200"/>
        </a:xfrm>
        <a:prstGeom prst="wedgeRoundRectCallout">
          <a:avLst>
            <a:gd name="adj1" fmla="val -157030"/>
            <a:gd name="adj2" fmla="val -64584"/>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800" b="1"/>
            <a:t>Event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2919" name="Oval 8" descr="ee189e04-b603-41cd-b3c3-eef0a3cbe2fe">
          <a:extLst>
            <a:ext uri="{FF2B5EF4-FFF2-40B4-BE49-F238E27FC236}">
              <a16:creationId xmlns:a16="http://schemas.microsoft.com/office/drawing/2014/main" id="{00000000-0008-0000-0500-000077320000}"/>
            </a:ext>
          </a:extLst>
        </xdr:cNvPr>
        <xdr:cNvSpPr>
          <a:spLocks noChangeArrowheads="1"/>
        </xdr:cNvSpPr>
      </xdr:nvSpPr>
      <xdr:spPr bwMode="auto">
        <a:xfrm>
          <a:off x="2476500" y="7366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2920" name="Line 9">
          <a:extLst>
            <a:ext uri="{FF2B5EF4-FFF2-40B4-BE49-F238E27FC236}">
              <a16:creationId xmlns:a16="http://schemas.microsoft.com/office/drawing/2014/main" id="{00000000-0008-0000-0500-000078320000}"/>
            </a:ext>
          </a:extLst>
        </xdr:cNvPr>
        <xdr:cNvSpPr>
          <a:spLocks noChangeShapeType="1"/>
        </xdr:cNvSpPr>
      </xdr:nvSpPr>
      <xdr:spPr bwMode="auto">
        <a:xfrm>
          <a:off x="1130300" y="812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8</xdr:row>
      <xdr:rowOff>76200</xdr:rowOff>
    </xdr:to>
    <xdr:sp macro="" textlink="">
      <xdr:nvSpPr>
        <xdr:cNvPr id="12921" name="Line 10">
          <a:extLst>
            <a:ext uri="{FF2B5EF4-FFF2-40B4-BE49-F238E27FC236}">
              <a16:creationId xmlns:a16="http://schemas.microsoft.com/office/drawing/2014/main" id="{00000000-0008-0000-0500-000079320000}"/>
            </a:ext>
          </a:extLst>
        </xdr:cNvPr>
        <xdr:cNvSpPr>
          <a:spLocks noChangeShapeType="1"/>
        </xdr:cNvSpPr>
      </xdr:nvSpPr>
      <xdr:spPr bwMode="auto">
        <a:xfrm flipV="1">
          <a:off x="850900" y="8128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12</xdr:row>
      <xdr:rowOff>0</xdr:rowOff>
    </xdr:from>
    <xdr:to>
      <xdr:col>6</xdr:col>
      <xdr:colOff>0</xdr:colOff>
      <xdr:row>12</xdr:row>
      <xdr:rowOff>139700</xdr:rowOff>
    </xdr:to>
    <xdr:sp macro="" textlink="">
      <xdr:nvSpPr>
        <xdr:cNvPr id="5" name="Terminal 13" descr="ad5dfab9-f876-40a0-8a3c-d821783bc387">
          <a:extLst>
            <a:ext uri="{FF2B5EF4-FFF2-40B4-BE49-F238E27FC236}">
              <a16:creationId xmlns:a16="http://schemas.microsoft.com/office/drawing/2014/main" id="{00000000-0008-0000-0500-000005000000}"/>
            </a:ext>
          </a:extLst>
        </xdr:cNvPr>
        <xdr:cNvSpPr/>
      </xdr:nvSpPr>
      <xdr:spPr>
        <a:xfrm rot="16200000">
          <a:off x="2228850" y="231457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xdr:col>
      <xdr:colOff>0</xdr:colOff>
      <xdr:row>12</xdr:row>
      <xdr:rowOff>76200</xdr:rowOff>
    </xdr:from>
    <xdr:to>
      <xdr:col>9</xdr:col>
      <xdr:colOff>0</xdr:colOff>
      <xdr:row>12</xdr:row>
      <xdr:rowOff>76200</xdr:rowOff>
    </xdr:to>
    <xdr:sp macro="" textlink="">
      <xdr:nvSpPr>
        <xdr:cNvPr id="12923" name="Line 11">
          <a:extLst>
            <a:ext uri="{FF2B5EF4-FFF2-40B4-BE49-F238E27FC236}">
              <a16:creationId xmlns:a16="http://schemas.microsoft.com/office/drawing/2014/main" id="{00000000-0008-0000-0500-00007B320000}"/>
            </a:ext>
          </a:extLst>
        </xdr:cNvPr>
        <xdr:cNvSpPr>
          <a:spLocks noChangeShapeType="1"/>
        </xdr:cNvSpPr>
      </xdr:nvSpPr>
      <xdr:spPr bwMode="auto">
        <a:xfrm>
          <a:off x="2654300" y="22479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3</xdr:col>
      <xdr:colOff>0</xdr:colOff>
      <xdr:row>12</xdr:row>
      <xdr:rowOff>76200</xdr:rowOff>
    </xdr:from>
    <xdr:to>
      <xdr:col>5</xdr:col>
      <xdr:colOff>0</xdr:colOff>
      <xdr:row>12</xdr:row>
      <xdr:rowOff>76200</xdr:rowOff>
    </xdr:to>
    <xdr:sp macro="" textlink="">
      <xdr:nvSpPr>
        <xdr:cNvPr id="12924" name="Line 12">
          <a:extLst>
            <a:ext uri="{FF2B5EF4-FFF2-40B4-BE49-F238E27FC236}">
              <a16:creationId xmlns:a16="http://schemas.microsoft.com/office/drawing/2014/main" id="{00000000-0008-0000-0500-00007C320000}"/>
            </a:ext>
          </a:extLst>
        </xdr:cNvPr>
        <xdr:cNvSpPr>
          <a:spLocks noChangeShapeType="1"/>
        </xdr:cNvSpPr>
      </xdr:nvSpPr>
      <xdr:spPr bwMode="auto">
        <a:xfrm>
          <a:off x="1130300" y="22479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8</xdr:row>
      <xdr:rowOff>76200</xdr:rowOff>
    </xdr:from>
    <xdr:to>
      <xdr:col>3</xdr:col>
      <xdr:colOff>0</xdr:colOff>
      <xdr:row>12</xdr:row>
      <xdr:rowOff>76200</xdr:rowOff>
    </xdr:to>
    <xdr:sp macro="" textlink="">
      <xdr:nvSpPr>
        <xdr:cNvPr id="12925" name="Line 13">
          <a:extLst>
            <a:ext uri="{FF2B5EF4-FFF2-40B4-BE49-F238E27FC236}">
              <a16:creationId xmlns:a16="http://schemas.microsoft.com/office/drawing/2014/main" id="{00000000-0008-0000-0500-00007D320000}"/>
            </a:ext>
          </a:extLst>
        </xdr:cNvPr>
        <xdr:cNvSpPr>
          <a:spLocks noChangeShapeType="1"/>
        </xdr:cNvSpPr>
      </xdr:nvSpPr>
      <xdr:spPr bwMode="auto">
        <a:xfrm>
          <a:off x="850900" y="1524000"/>
          <a:ext cx="279400" cy="7239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177800</xdr:colOff>
      <xdr:row>2</xdr:row>
      <xdr:rowOff>139700</xdr:rowOff>
    </xdr:to>
    <xdr:sp macro="" textlink="">
      <xdr:nvSpPr>
        <xdr:cNvPr id="9" name="Terminal 17" descr="f7431a26-0be4-4a28-a994-a8303a568656">
          <a:extLst>
            <a:ext uri="{FF2B5EF4-FFF2-40B4-BE49-F238E27FC236}">
              <a16:creationId xmlns:a16="http://schemas.microsoft.com/office/drawing/2014/main" id="{00000000-0008-0000-0500-000009000000}"/>
            </a:ext>
          </a:extLst>
        </xdr:cNvPr>
        <xdr:cNvSpPr/>
      </xdr:nvSpPr>
      <xdr:spPr>
        <a:xfrm rot="16200000">
          <a:off x="3848100" y="39052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2927" name="Line 14">
          <a:extLst>
            <a:ext uri="{FF2B5EF4-FFF2-40B4-BE49-F238E27FC236}">
              <a16:creationId xmlns:a16="http://schemas.microsoft.com/office/drawing/2014/main" id="{00000000-0008-0000-0500-00007F320000}"/>
            </a:ext>
          </a:extLst>
        </xdr:cNvPr>
        <xdr:cNvSpPr>
          <a:spLocks noChangeShapeType="1"/>
        </xdr:cNvSpPr>
      </xdr:nvSpPr>
      <xdr:spPr bwMode="auto">
        <a:xfrm>
          <a:off x="2933700" y="444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2928" name="Line 15">
          <a:extLst>
            <a:ext uri="{FF2B5EF4-FFF2-40B4-BE49-F238E27FC236}">
              <a16:creationId xmlns:a16="http://schemas.microsoft.com/office/drawing/2014/main" id="{00000000-0008-0000-0500-000080320000}"/>
            </a:ext>
          </a:extLst>
        </xdr:cNvPr>
        <xdr:cNvSpPr>
          <a:spLocks noChangeShapeType="1"/>
        </xdr:cNvSpPr>
      </xdr:nvSpPr>
      <xdr:spPr bwMode="auto">
        <a:xfrm flipV="1">
          <a:off x="2654300" y="444500"/>
          <a:ext cx="279400" cy="3683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177800</xdr:colOff>
      <xdr:row>7</xdr:row>
      <xdr:rowOff>139700</xdr:rowOff>
    </xdr:to>
    <xdr:sp macro="" textlink="">
      <xdr:nvSpPr>
        <xdr:cNvPr id="12" name="Terminal 20" descr="52d8440c-374b-4351-9647-b56cf9b49aa8">
          <a:extLst>
            <a:ext uri="{FF2B5EF4-FFF2-40B4-BE49-F238E27FC236}">
              <a16:creationId xmlns:a16="http://schemas.microsoft.com/office/drawing/2014/main" id="{00000000-0008-0000-0500-00000C000000}"/>
            </a:ext>
          </a:extLst>
        </xdr:cNvPr>
        <xdr:cNvSpPr/>
      </xdr:nvSpPr>
      <xdr:spPr>
        <a:xfrm rot="16200000">
          <a:off x="3848100" y="135255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2930" name="Line 16">
          <a:extLst>
            <a:ext uri="{FF2B5EF4-FFF2-40B4-BE49-F238E27FC236}">
              <a16:creationId xmlns:a16="http://schemas.microsoft.com/office/drawing/2014/main" id="{00000000-0008-0000-0500-000082320000}"/>
            </a:ext>
          </a:extLst>
        </xdr:cNvPr>
        <xdr:cNvSpPr>
          <a:spLocks noChangeShapeType="1"/>
        </xdr:cNvSpPr>
      </xdr:nvSpPr>
      <xdr:spPr bwMode="auto">
        <a:xfrm>
          <a:off x="2933700" y="13462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2931" name="Line 17">
          <a:extLst>
            <a:ext uri="{FF2B5EF4-FFF2-40B4-BE49-F238E27FC236}">
              <a16:creationId xmlns:a16="http://schemas.microsoft.com/office/drawing/2014/main" id="{00000000-0008-0000-0500-000083320000}"/>
            </a:ext>
          </a:extLst>
        </xdr:cNvPr>
        <xdr:cNvSpPr>
          <a:spLocks noChangeShapeType="1"/>
        </xdr:cNvSpPr>
      </xdr:nvSpPr>
      <xdr:spPr bwMode="auto">
        <a:xfrm>
          <a:off x="2654300" y="8128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7</xdr:row>
      <xdr:rowOff>190499</xdr:rowOff>
    </xdr:from>
    <xdr:to>
      <xdr:col>2</xdr:col>
      <xdr:colOff>0</xdr:colOff>
      <xdr:row>9</xdr:row>
      <xdr:rowOff>7936</xdr:rowOff>
    </xdr:to>
    <xdr:sp macro="" textlink="">
      <xdr:nvSpPr>
        <xdr:cNvPr id="12932" name="Rectangle 18" descr="c1314b7e-df99-43d2-9808-7cdf81616b26">
          <a:extLst>
            <a:ext uri="{FF2B5EF4-FFF2-40B4-BE49-F238E27FC236}">
              <a16:creationId xmlns:a16="http://schemas.microsoft.com/office/drawing/2014/main" id="{00000000-0008-0000-0500-000084320000}"/>
            </a:ext>
          </a:extLst>
        </xdr:cNvPr>
        <xdr:cNvSpPr>
          <a:spLocks noChangeArrowheads="1"/>
        </xdr:cNvSpPr>
      </xdr:nvSpPr>
      <xdr:spPr bwMode="auto">
        <a:xfrm>
          <a:off x="674688" y="1555749"/>
          <a:ext cx="174625" cy="301625"/>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8</xdr:row>
      <xdr:rowOff>163512</xdr:rowOff>
    </xdr:from>
    <xdr:to>
      <xdr:col>1</xdr:col>
      <xdr:colOff>0</xdr:colOff>
      <xdr:row>8</xdr:row>
      <xdr:rowOff>163512</xdr:rowOff>
    </xdr:to>
    <xdr:sp macro="" textlink="">
      <xdr:nvSpPr>
        <xdr:cNvPr id="12933" name="Line 19">
          <a:extLst>
            <a:ext uri="{FF2B5EF4-FFF2-40B4-BE49-F238E27FC236}">
              <a16:creationId xmlns:a16="http://schemas.microsoft.com/office/drawing/2014/main" id="{00000000-0008-0000-0500-000085320000}"/>
            </a:ext>
          </a:extLst>
        </xdr:cNvPr>
        <xdr:cNvSpPr>
          <a:spLocks noChangeShapeType="1"/>
        </xdr:cNvSpPr>
      </xdr:nvSpPr>
      <xdr:spPr bwMode="auto">
        <a:xfrm>
          <a:off x="0" y="1719262"/>
          <a:ext cx="674688"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152400</xdr:colOff>
      <xdr:row>2</xdr:row>
      <xdr:rowOff>152400</xdr:rowOff>
    </xdr:to>
    <xdr:sp macro="" textlink="">
      <xdr:nvSpPr>
        <xdr:cNvPr id="2" name="Triangle 1">
          <a:extLst>
            <a:ext uri="{FF2B5EF4-FFF2-40B4-BE49-F238E27FC236}">
              <a16:creationId xmlns:a16="http://schemas.microsoft.com/office/drawing/2014/main" id="{09F1B95F-FDA3-C242-A166-2AE123F8B096}"/>
            </a:ext>
          </a:extLst>
        </xdr:cNvPr>
        <xdr:cNvSpPr/>
      </xdr:nvSpPr>
      <xdr:spPr>
        <a:xfrm rot="16200000">
          <a:off x="2946400" y="3810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3</xdr:col>
      <xdr:colOff>0</xdr:colOff>
      <xdr:row>2</xdr:row>
      <xdr:rowOff>76200</xdr:rowOff>
    </xdr:from>
    <xdr:to>
      <xdr:col>5</xdr:col>
      <xdr:colOff>0</xdr:colOff>
      <xdr:row>2</xdr:row>
      <xdr:rowOff>76200</xdr:rowOff>
    </xdr:to>
    <xdr:sp macro="" textlink="">
      <xdr:nvSpPr>
        <xdr:cNvPr id="27649" name="Line 1">
          <a:extLst>
            <a:ext uri="{FF2B5EF4-FFF2-40B4-BE49-F238E27FC236}">
              <a16:creationId xmlns:a16="http://schemas.microsoft.com/office/drawing/2014/main" id="{100C5B3E-8162-2D43-8AE8-40DD8E3B9BFF}"/>
            </a:ext>
          </a:extLst>
        </xdr:cNvPr>
        <xdr:cNvSpPr>
          <a:spLocks noChangeShapeType="1"/>
        </xdr:cNvSpPr>
      </xdr:nvSpPr>
      <xdr:spPr bwMode="auto">
        <a:xfrm>
          <a:off x="1295400" y="4572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xdr:row>
      <xdr:rowOff>76200</xdr:rowOff>
    </xdr:from>
    <xdr:to>
      <xdr:col>3</xdr:col>
      <xdr:colOff>0</xdr:colOff>
      <xdr:row>4</xdr:row>
      <xdr:rowOff>76200</xdr:rowOff>
    </xdr:to>
    <xdr:sp macro="" textlink="">
      <xdr:nvSpPr>
        <xdr:cNvPr id="27650" name="Line 2">
          <a:extLst>
            <a:ext uri="{FF2B5EF4-FFF2-40B4-BE49-F238E27FC236}">
              <a16:creationId xmlns:a16="http://schemas.microsoft.com/office/drawing/2014/main" id="{8409D626-1AEC-594E-A8B9-2402398AC89E}"/>
            </a:ext>
          </a:extLst>
        </xdr:cNvPr>
        <xdr:cNvSpPr>
          <a:spLocks noChangeShapeType="1"/>
        </xdr:cNvSpPr>
      </xdr:nvSpPr>
      <xdr:spPr bwMode="auto">
        <a:xfrm flipV="1">
          <a:off x="977900" y="457200"/>
          <a:ext cx="317500" cy="3810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7</xdr:row>
      <xdr:rowOff>0</xdr:rowOff>
    </xdr:from>
    <xdr:to>
      <xdr:col>5</xdr:col>
      <xdr:colOff>152400</xdr:colOff>
      <xdr:row>7</xdr:row>
      <xdr:rowOff>152400</xdr:rowOff>
    </xdr:to>
    <xdr:sp macro="" textlink="">
      <xdr:nvSpPr>
        <xdr:cNvPr id="3" name="Triangle 2">
          <a:extLst>
            <a:ext uri="{FF2B5EF4-FFF2-40B4-BE49-F238E27FC236}">
              <a16:creationId xmlns:a16="http://schemas.microsoft.com/office/drawing/2014/main" id="{E47D60EE-C694-DC49-B01A-678321096C52}"/>
            </a:ext>
          </a:extLst>
        </xdr:cNvPr>
        <xdr:cNvSpPr/>
      </xdr:nvSpPr>
      <xdr:spPr>
        <a:xfrm rot="16200000">
          <a:off x="2946400" y="13335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3</xdr:col>
      <xdr:colOff>0</xdr:colOff>
      <xdr:row>7</xdr:row>
      <xdr:rowOff>76200</xdr:rowOff>
    </xdr:from>
    <xdr:to>
      <xdr:col>5</xdr:col>
      <xdr:colOff>0</xdr:colOff>
      <xdr:row>7</xdr:row>
      <xdr:rowOff>76200</xdr:rowOff>
    </xdr:to>
    <xdr:sp macro="" textlink="">
      <xdr:nvSpPr>
        <xdr:cNvPr id="27651" name="Line 3">
          <a:extLst>
            <a:ext uri="{FF2B5EF4-FFF2-40B4-BE49-F238E27FC236}">
              <a16:creationId xmlns:a16="http://schemas.microsoft.com/office/drawing/2014/main" id="{3F6096B6-E004-C249-B034-06B5A6DDEF80}"/>
            </a:ext>
          </a:extLst>
        </xdr:cNvPr>
        <xdr:cNvSpPr>
          <a:spLocks noChangeShapeType="1"/>
        </xdr:cNvSpPr>
      </xdr:nvSpPr>
      <xdr:spPr bwMode="auto">
        <a:xfrm>
          <a:off x="1295400" y="1409700"/>
          <a:ext cx="1651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4</xdr:row>
      <xdr:rowOff>76200</xdr:rowOff>
    </xdr:from>
    <xdr:to>
      <xdr:col>3</xdr:col>
      <xdr:colOff>0</xdr:colOff>
      <xdr:row>7</xdr:row>
      <xdr:rowOff>76200</xdr:rowOff>
    </xdr:to>
    <xdr:sp macro="" textlink="">
      <xdr:nvSpPr>
        <xdr:cNvPr id="27652" name="Line 4">
          <a:extLst>
            <a:ext uri="{FF2B5EF4-FFF2-40B4-BE49-F238E27FC236}">
              <a16:creationId xmlns:a16="http://schemas.microsoft.com/office/drawing/2014/main" id="{12FB2898-6F52-1D47-BADC-618C780EE38E}"/>
            </a:ext>
          </a:extLst>
        </xdr:cNvPr>
        <xdr:cNvSpPr>
          <a:spLocks noChangeShapeType="1"/>
        </xdr:cNvSpPr>
      </xdr:nvSpPr>
      <xdr:spPr bwMode="auto">
        <a:xfrm>
          <a:off x="977900" y="838200"/>
          <a:ext cx="317500" cy="5715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4</xdr:row>
      <xdr:rowOff>0</xdr:rowOff>
    </xdr:from>
    <xdr:to>
      <xdr:col>1</xdr:col>
      <xdr:colOff>152400</xdr:colOff>
      <xdr:row>4</xdr:row>
      <xdr:rowOff>152400</xdr:rowOff>
    </xdr:to>
    <xdr:sp macro="" textlink="">
      <xdr:nvSpPr>
        <xdr:cNvPr id="4" name="Square 0">
          <a:extLst>
            <a:ext uri="{FF2B5EF4-FFF2-40B4-BE49-F238E27FC236}">
              <a16:creationId xmlns:a16="http://schemas.microsoft.com/office/drawing/2014/main" id="{2A9461C0-E862-BD48-A80A-AA52813200A2}"/>
            </a:ext>
          </a:extLst>
        </xdr:cNvPr>
        <xdr:cNvSpPr/>
      </xdr:nvSpPr>
      <xdr:spPr>
        <a:xfrm>
          <a:off x="825500" y="7620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a:extLst>
          <a:ext uri="{AF507438-7753-43E0-B8FC-AC1667EBCBE1}">
            <a14:hiddenEffects xmlns:a14="http://schemas.microsoft.com/office/drawing/2010/main">
              <a:effectLst>
                <a:outerShdw blurRad="40000" dist="23000" dir="5400000" rotWithShape="0">
                  <a:srgbClr val="000000">
                    <a:alpha val="35000"/>
                  </a:srgbClr>
                </a:outerShdw>
              </a:effectLst>
            </a14:hiddenEffects>
          </a:ext>
        </a:extLst>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US" sz="1100"/>
        </a:p>
      </xdr:txBody>
    </xdr:sp>
    <xdr:clientData/>
  </xdr:twoCellAnchor>
  <xdr:twoCellAnchor>
    <xdr:from>
      <xdr:col>0</xdr:col>
      <xdr:colOff>0</xdr:colOff>
      <xdr:row>4</xdr:row>
      <xdr:rowOff>76200</xdr:rowOff>
    </xdr:from>
    <xdr:to>
      <xdr:col>1</xdr:col>
      <xdr:colOff>0</xdr:colOff>
      <xdr:row>4</xdr:row>
      <xdr:rowOff>76200</xdr:rowOff>
    </xdr:to>
    <xdr:sp macro="" textlink="">
      <xdr:nvSpPr>
        <xdr:cNvPr id="27653" name="Line 5">
          <a:extLst>
            <a:ext uri="{FF2B5EF4-FFF2-40B4-BE49-F238E27FC236}">
              <a16:creationId xmlns:a16="http://schemas.microsoft.com/office/drawing/2014/main" id="{7C093F7B-6952-2944-B8B8-AC4C8580DCB9}"/>
            </a:ext>
          </a:extLst>
        </xdr:cNvPr>
        <xdr:cNvSpPr>
          <a:spLocks noChangeShapeType="1"/>
        </xdr:cNvSpPr>
      </xdr:nvSpPr>
      <xdr:spPr bwMode="auto">
        <a:xfrm>
          <a:off x="0" y="838200"/>
          <a:ext cx="825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3953" name="Oval 8">
          <a:extLst>
            <a:ext uri="{FF2B5EF4-FFF2-40B4-BE49-F238E27FC236}">
              <a16:creationId xmlns:a16="http://schemas.microsoft.com/office/drawing/2014/main" id="{00000000-0008-0000-0600-000081360000}"/>
            </a:ext>
          </a:extLst>
        </xdr:cNvPr>
        <xdr:cNvSpPr>
          <a:spLocks noChangeArrowheads="1"/>
        </xdr:cNvSpPr>
      </xdr:nvSpPr>
      <xdr:spPr bwMode="auto">
        <a:xfrm>
          <a:off x="2476500" y="7366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3954" name="Line 9">
          <a:extLst>
            <a:ext uri="{FF2B5EF4-FFF2-40B4-BE49-F238E27FC236}">
              <a16:creationId xmlns:a16="http://schemas.microsoft.com/office/drawing/2014/main" id="{00000000-0008-0000-0600-000082360000}"/>
            </a:ext>
          </a:extLst>
        </xdr:cNvPr>
        <xdr:cNvSpPr>
          <a:spLocks noChangeShapeType="1"/>
        </xdr:cNvSpPr>
      </xdr:nvSpPr>
      <xdr:spPr bwMode="auto">
        <a:xfrm>
          <a:off x="1130300" y="812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8</xdr:row>
      <xdr:rowOff>76200</xdr:rowOff>
    </xdr:to>
    <xdr:sp macro="" textlink="">
      <xdr:nvSpPr>
        <xdr:cNvPr id="13955" name="Line 10">
          <a:extLst>
            <a:ext uri="{FF2B5EF4-FFF2-40B4-BE49-F238E27FC236}">
              <a16:creationId xmlns:a16="http://schemas.microsoft.com/office/drawing/2014/main" id="{00000000-0008-0000-0600-000083360000}"/>
            </a:ext>
          </a:extLst>
        </xdr:cNvPr>
        <xdr:cNvSpPr>
          <a:spLocks noChangeShapeType="1"/>
        </xdr:cNvSpPr>
      </xdr:nvSpPr>
      <xdr:spPr bwMode="auto">
        <a:xfrm flipV="1">
          <a:off x="850900" y="8128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12</xdr:row>
      <xdr:rowOff>0</xdr:rowOff>
    </xdr:from>
    <xdr:to>
      <xdr:col>6</xdr:col>
      <xdr:colOff>0</xdr:colOff>
      <xdr:row>12</xdr:row>
      <xdr:rowOff>139700</xdr:rowOff>
    </xdr:to>
    <xdr:sp macro="" textlink="">
      <xdr:nvSpPr>
        <xdr:cNvPr id="5" name="Terminal 13">
          <a:extLst>
            <a:ext uri="{FF2B5EF4-FFF2-40B4-BE49-F238E27FC236}">
              <a16:creationId xmlns:a16="http://schemas.microsoft.com/office/drawing/2014/main" id="{00000000-0008-0000-0600-000005000000}"/>
            </a:ext>
          </a:extLst>
        </xdr:cNvPr>
        <xdr:cNvSpPr/>
      </xdr:nvSpPr>
      <xdr:spPr>
        <a:xfrm rot="16200000">
          <a:off x="2228850" y="231457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xdr:col>
      <xdr:colOff>0</xdr:colOff>
      <xdr:row>12</xdr:row>
      <xdr:rowOff>76200</xdr:rowOff>
    </xdr:from>
    <xdr:to>
      <xdr:col>9</xdr:col>
      <xdr:colOff>0</xdr:colOff>
      <xdr:row>12</xdr:row>
      <xdr:rowOff>76200</xdr:rowOff>
    </xdr:to>
    <xdr:sp macro="" textlink="">
      <xdr:nvSpPr>
        <xdr:cNvPr id="13957" name="Line 11">
          <a:extLst>
            <a:ext uri="{FF2B5EF4-FFF2-40B4-BE49-F238E27FC236}">
              <a16:creationId xmlns:a16="http://schemas.microsoft.com/office/drawing/2014/main" id="{00000000-0008-0000-0600-000085360000}"/>
            </a:ext>
          </a:extLst>
        </xdr:cNvPr>
        <xdr:cNvSpPr>
          <a:spLocks noChangeShapeType="1"/>
        </xdr:cNvSpPr>
      </xdr:nvSpPr>
      <xdr:spPr bwMode="auto">
        <a:xfrm>
          <a:off x="2654300" y="22479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3</xdr:col>
      <xdr:colOff>0</xdr:colOff>
      <xdr:row>12</xdr:row>
      <xdr:rowOff>76200</xdr:rowOff>
    </xdr:from>
    <xdr:to>
      <xdr:col>5</xdr:col>
      <xdr:colOff>0</xdr:colOff>
      <xdr:row>12</xdr:row>
      <xdr:rowOff>76200</xdr:rowOff>
    </xdr:to>
    <xdr:sp macro="" textlink="">
      <xdr:nvSpPr>
        <xdr:cNvPr id="13958" name="Line 12">
          <a:extLst>
            <a:ext uri="{FF2B5EF4-FFF2-40B4-BE49-F238E27FC236}">
              <a16:creationId xmlns:a16="http://schemas.microsoft.com/office/drawing/2014/main" id="{00000000-0008-0000-0600-000086360000}"/>
            </a:ext>
          </a:extLst>
        </xdr:cNvPr>
        <xdr:cNvSpPr>
          <a:spLocks noChangeShapeType="1"/>
        </xdr:cNvSpPr>
      </xdr:nvSpPr>
      <xdr:spPr bwMode="auto">
        <a:xfrm>
          <a:off x="1130300" y="22479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8</xdr:row>
      <xdr:rowOff>76200</xdr:rowOff>
    </xdr:from>
    <xdr:to>
      <xdr:col>3</xdr:col>
      <xdr:colOff>0</xdr:colOff>
      <xdr:row>12</xdr:row>
      <xdr:rowOff>76200</xdr:rowOff>
    </xdr:to>
    <xdr:sp macro="" textlink="">
      <xdr:nvSpPr>
        <xdr:cNvPr id="13959" name="Line 13">
          <a:extLst>
            <a:ext uri="{FF2B5EF4-FFF2-40B4-BE49-F238E27FC236}">
              <a16:creationId xmlns:a16="http://schemas.microsoft.com/office/drawing/2014/main" id="{00000000-0008-0000-0600-000087360000}"/>
            </a:ext>
          </a:extLst>
        </xdr:cNvPr>
        <xdr:cNvSpPr>
          <a:spLocks noChangeShapeType="1"/>
        </xdr:cNvSpPr>
      </xdr:nvSpPr>
      <xdr:spPr bwMode="auto">
        <a:xfrm>
          <a:off x="850900" y="1524000"/>
          <a:ext cx="279400" cy="7239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9</xdr:col>
      <xdr:colOff>177800</xdr:colOff>
      <xdr:row>2</xdr:row>
      <xdr:rowOff>139700</xdr:rowOff>
    </xdr:to>
    <xdr:sp macro="" textlink="">
      <xdr:nvSpPr>
        <xdr:cNvPr id="9" name="Terminal 17">
          <a:extLst>
            <a:ext uri="{FF2B5EF4-FFF2-40B4-BE49-F238E27FC236}">
              <a16:creationId xmlns:a16="http://schemas.microsoft.com/office/drawing/2014/main" id="{00000000-0008-0000-0600-000009000000}"/>
            </a:ext>
          </a:extLst>
        </xdr:cNvPr>
        <xdr:cNvSpPr/>
      </xdr:nvSpPr>
      <xdr:spPr>
        <a:xfrm rot="16200000">
          <a:off x="3848100" y="390525"/>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3961" name="Line 14">
          <a:extLst>
            <a:ext uri="{FF2B5EF4-FFF2-40B4-BE49-F238E27FC236}">
              <a16:creationId xmlns:a16="http://schemas.microsoft.com/office/drawing/2014/main" id="{00000000-0008-0000-0600-000089360000}"/>
            </a:ext>
          </a:extLst>
        </xdr:cNvPr>
        <xdr:cNvSpPr>
          <a:spLocks noChangeShapeType="1"/>
        </xdr:cNvSpPr>
      </xdr:nvSpPr>
      <xdr:spPr bwMode="auto">
        <a:xfrm>
          <a:off x="2933700" y="444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3962" name="Line 15">
          <a:extLst>
            <a:ext uri="{FF2B5EF4-FFF2-40B4-BE49-F238E27FC236}">
              <a16:creationId xmlns:a16="http://schemas.microsoft.com/office/drawing/2014/main" id="{00000000-0008-0000-0600-00008A360000}"/>
            </a:ext>
          </a:extLst>
        </xdr:cNvPr>
        <xdr:cNvSpPr>
          <a:spLocks noChangeShapeType="1"/>
        </xdr:cNvSpPr>
      </xdr:nvSpPr>
      <xdr:spPr bwMode="auto">
        <a:xfrm flipV="1">
          <a:off x="2654300" y="444500"/>
          <a:ext cx="279400" cy="3683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9</xdr:col>
      <xdr:colOff>177800</xdr:colOff>
      <xdr:row>7</xdr:row>
      <xdr:rowOff>139700</xdr:rowOff>
    </xdr:to>
    <xdr:sp macro="" textlink="">
      <xdr:nvSpPr>
        <xdr:cNvPr id="12" name="Terminal 20">
          <a:extLst>
            <a:ext uri="{FF2B5EF4-FFF2-40B4-BE49-F238E27FC236}">
              <a16:creationId xmlns:a16="http://schemas.microsoft.com/office/drawing/2014/main" id="{00000000-0008-0000-0600-00000C000000}"/>
            </a:ext>
          </a:extLst>
        </xdr:cNvPr>
        <xdr:cNvSpPr/>
      </xdr:nvSpPr>
      <xdr:spPr>
        <a:xfrm rot="16200000">
          <a:off x="3848100" y="135255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3964" name="Line 16">
          <a:extLst>
            <a:ext uri="{FF2B5EF4-FFF2-40B4-BE49-F238E27FC236}">
              <a16:creationId xmlns:a16="http://schemas.microsoft.com/office/drawing/2014/main" id="{00000000-0008-0000-0600-00008C360000}"/>
            </a:ext>
          </a:extLst>
        </xdr:cNvPr>
        <xdr:cNvSpPr>
          <a:spLocks noChangeShapeType="1"/>
        </xdr:cNvSpPr>
      </xdr:nvSpPr>
      <xdr:spPr bwMode="auto">
        <a:xfrm>
          <a:off x="2933700" y="13462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3965" name="Line 17">
          <a:extLst>
            <a:ext uri="{FF2B5EF4-FFF2-40B4-BE49-F238E27FC236}">
              <a16:creationId xmlns:a16="http://schemas.microsoft.com/office/drawing/2014/main" id="{00000000-0008-0000-0600-00008D360000}"/>
            </a:ext>
          </a:extLst>
        </xdr:cNvPr>
        <xdr:cNvSpPr>
          <a:spLocks noChangeShapeType="1"/>
        </xdr:cNvSpPr>
      </xdr:nvSpPr>
      <xdr:spPr bwMode="auto">
        <a:xfrm>
          <a:off x="2654300" y="8128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8</xdr:row>
      <xdr:rowOff>0</xdr:rowOff>
    </xdr:from>
    <xdr:to>
      <xdr:col>2</xdr:col>
      <xdr:colOff>0</xdr:colOff>
      <xdr:row>8</xdr:row>
      <xdr:rowOff>139700</xdr:rowOff>
    </xdr:to>
    <xdr:sp macro="" textlink="">
      <xdr:nvSpPr>
        <xdr:cNvPr id="13966" name="Rectangle 18">
          <a:extLst>
            <a:ext uri="{FF2B5EF4-FFF2-40B4-BE49-F238E27FC236}">
              <a16:creationId xmlns:a16="http://schemas.microsoft.com/office/drawing/2014/main" id="{00000000-0008-0000-0600-00008E360000}"/>
            </a:ext>
          </a:extLst>
        </xdr:cNvPr>
        <xdr:cNvSpPr>
          <a:spLocks noChangeArrowheads="1"/>
        </xdr:cNvSpPr>
      </xdr:nvSpPr>
      <xdr:spPr bwMode="auto">
        <a:xfrm>
          <a:off x="673100" y="14478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8</xdr:row>
      <xdr:rowOff>76200</xdr:rowOff>
    </xdr:from>
    <xdr:to>
      <xdr:col>1</xdr:col>
      <xdr:colOff>0</xdr:colOff>
      <xdr:row>8</xdr:row>
      <xdr:rowOff>76200</xdr:rowOff>
    </xdr:to>
    <xdr:sp macro="" textlink="">
      <xdr:nvSpPr>
        <xdr:cNvPr id="13967" name="Line 19">
          <a:extLst>
            <a:ext uri="{FF2B5EF4-FFF2-40B4-BE49-F238E27FC236}">
              <a16:creationId xmlns:a16="http://schemas.microsoft.com/office/drawing/2014/main" id="{00000000-0008-0000-0600-00008F360000}"/>
            </a:ext>
          </a:extLst>
        </xdr:cNvPr>
        <xdr:cNvSpPr>
          <a:spLocks noChangeShapeType="1"/>
        </xdr:cNvSpPr>
      </xdr:nvSpPr>
      <xdr:spPr bwMode="auto">
        <a:xfrm>
          <a:off x="0" y="1524000"/>
          <a:ext cx="6731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177067</xdr:colOff>
      <xdr:row>1</xdr:row>
      <xdr:rowOff>100134</xdr:rowOff>
    </xdr:from>
    <xdr:to>
      <xdr:col>17</xdr:col>
      <xdr:colOff>137012</xdr:colOff>
      <xdr:row>11</xdr:row>
      <xdr:rowOff>94098</xdr:rowOff>
    </xdr:to>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5589221" y="295519"/>
          <a:ext cx="3936022" cy="194781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700"/>
            </a:lnSpc>
          </a:pPr>
          <a:r>
            <a:rPr lang="en-US" sz="1600" b="1" i="1"/>
            <a:t>Your</a:t>
          </a:r>
          <a:r>
            <a:rPr lang="en-US" sz="1600" b="1" i="1" baseline="0"/>
            <a:t> Geologist friend's estimate of the probabilities of Oil versus Dry might be inaccurate!  This sensitivity analysis helps you understand the effect of changes in those probabilities on your decision to drill or sell.</a:t>
          </a:r>
          <a:endParaRPr lang="en-US" sz="1600" b="1" i="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6</xdr:col>
      <xdr:colOff>0</xdr:colOff>
      <xdr:row>4</xdr:row>
      <xdr:rowOff>139700</xdr:rowOff>
    </xdr:to>
    <xdr:sp macro="" textlink="">
      <xdr:nvSpPr>
        <xdr:cNvPr id="17194" name="Rectangle 38">
          <a:extLst>
            <a:ext uri="{FF2B5EF4-FFF2-40B4-BE49-F238E27FC236}">
              <a16:creationId xmlns:a16="http://schemas.microsoft.com/office/drawing/2014/main" id="{00000000-0008-0000-0900-00002A430000}"/>
            </a:ext>
          </a:extLst>
        </xdr:cNvPr>
        <xdr:cNvSpPr>
          <a:spLocks noChangeArrowheads="1"/>
        </xdr:cNvSpPr>
      </xdr:nvSpPr>
      <xdr:spPr bwMode="auto">
        <a:xfrm>
          <a:off x="2476500" y="7112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4</xdr:row>
      <xdr:rowOff>76200</xdr:rowOff>
    </xdr:from>
    <xdr:to>
      <xdr:col>5</xdr:col>
      <xdr:colOff>0</xdr:colOff>
      <xdr:row>4</xdr:row>
      <xdr:rowOff>76200</xdr:rowOff>
    </xdr:to>
    <xdr:sp macro="" textlink="">
      <xdr:nvSpPr>
        <xdr:cNvPr id="17195" name="Line 39">
          <a:extLst>
            <a:ext uri="{FF2B5EF4-FFF2-40B4-BE49-F238E27FC236}">
              <a16:creationId xmlns:a16="http://schemas.microsoft.com/office/drawing/2014/main" id="{00000000-0008-0000-0900-00002B430000}"/>
            </a:ext>
          </a:extLst>
        </xdr:cNvPr>
        <xdr:cNvSpPr>
          <a:spLocks noChangeShapeType="1"/>
        </xdr:cNvSpPr>
      </xdr:nvSpPr>
      <xdr:spPr bwMode="auto">
        <a:xfrm>
          <a:off x="1130300" y="7874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4</xdr:row>
      <xdr:rowOff>76200</xdr:rowOff>
    </xdr:from>
    <xdr:to>
      <xdr:col>3</xdr:col>
      <xdr:colOff>0</xdr:colOff>
      <xdr:row>9</xdr:row>
      <xdr:rowOff>76200</xdr:rowOff>
    </xdr:to>
    <xdr:sp macro="" textlink="">
      <xdr:nvSpPr>
        <xdr:cNvPr id="17196" name="Line 40">
          <a:extLst>
            <a:ext uri="{FF2B5EF4-FFF2-40B4-BE49-F238E27FC236}">
              <a16:creationId xmlns:a16="http://schemas.microsoft.com/office/drawing/2014/main" id="{00000000-0008-0000-0900-00002C430000}"/>
            </a:ext>
          </a:extLst>
        </xdr:cNvPr>
        <xdr:cNvSpPr>
          <a:spLocks noChangeShapeType="1"/>
        </xdr:cNvSpPr>
      </xdr:nvSpPr>
      <xdr:spPr bwMode="auto">
        <a:xfrm flipV="1">
          <a:off x="850900" y="787400"/>
          <a:ext cx="279400" cy="8890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14</xdr:row>
      <xdr:rowOff>0</xdr:rowOff>
    </xdr:from>
    <xdr:to>
      <xdr:col>6</xdr:col>
      <xdr:colOff>0</xdr:colOff>
      <xdr:row>14</xdr:row>
      <xdr:rowOff>139700</xdr:rowOff>
    </xdr:to>
    <xdr:sp macro="" textlink="">
      <xdr:nvSpPr>
        <xdr:cNvPr id="17197" name="Rectangle 41">
          <a:extLst>
            <a:ext uri="{FF2B5EF4-FFF2-40B4-BE49-F238E27FC236}">
              <a16:creationId xmlns:a16="http://schemas.microsoft.com/office/drawing/2014/main" id="{00000000-0008-0000-0900-00002D430000}"/>
            </a:ext>
          </a:extLst>
        </xdr:cNvPr>
        <xdr:cNvSpPr>
          <a:spLocks noChangeArrowheads="1"/>
        </xdr:cNvSpPr>
      </xdr:nvSpPr>
      <xdr:spPr bwMode="auto">
        <a:xfrm>
          <a:off x="2476500" y="24892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14</xdr:row>
      <xdr:rowOff>76200</xdr:rowOff>
    </xdr:from>
    <xdr:to>
      <xdr:col>5</xdr:col>
      <xdr:colOff>0</xdr:colOff>
      <xdr:row>14</xdr:row>
      <xdr:rowOff>76200</xdr:rowOff>
    </xdr:to>
    <xdr:sp macro="" textlink="">
      <xdr:nvSpPr>
        <xdr:cNvPr id="17198" name="Line 42">
          <a:extLst>
            <a:ext uri="{FF2B5EF4-FFF2-40B4-BE49-F238E27FC236}">
              <a16:creationId xmlns:a16="http://schemas.microsoft.com/office/drawing/2014/main" id="{00000000-0008-0000-0900-00002E430000}"/>
            </a:ext>
          </a:extLst>
        </xdr:cNvPr>
        <xdr:cNvSpPr>
          <a:spLocks noChangeShapeType="1"/>
        </xdr:cNvSpPr>
      </xdr:nvSpPr>
      <xdr:spPr bwMode="auto">
        <a:xfrm>
          <a:off x="1130300" y="25654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9</xdr:row>
      <xdr:rowOff>76200</xdr:rowOff>
    </xdr:from>
    <xdr:to>
      <xdr:col>3</xdr:col>
      <xdr:colOff>0</xdr:colOff>
      <xdr:row>14</xdr:row>
      <xdr:rowOff>76200</xdr:rowOff>
    </xdr:to>
    <xdr:sp macro="" textlink="">
      <xdr:nvSpPr>
        <xdr:cNvPr id="17199" name="Line 43">
          <a:extLst>
            <a:ext uri="{FF2B5EF4-FFF2-40B4-BE49-F238E27FC236}">
              <a16:creationId xmlns:a16="http://schemas.microsoft.com/office/drawing/2014/main" id="{00000000-0008-0000-0900-00002F430000}"/>
            </a:ext>
          </a:extLst>
        </xdr:cNvPr>
        <xdr:cNvSpPr>
          <a:spLocks noChangeShapeType="1"/>
        </xdr:cNvSpPr>
      </xdr:nvSpPr>
      <xdr:spPr bwMode="auto">
        <a:xfrm>
          <a:off x="850900" y="1676400"/>
          <a:ext cx="279400" cy="8890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xdr:row>
      <xdr:rowOff>0</xdr:rowOff>
    </xdr:from>
    <xdr:to>
      <xdr:col>10</xdr:col>
      <xdr:colOff>0</xdr:colOff>
      <xdr:row>2</xdr:row>
      <xdr:rowOff>139700</xdr:rowOff>
    </xdr:to>
    <xdr:sp macro="" textlink="">
      <xdr:nvSpPr>
        <xdr:cNvPr id="8" name="Terminal 53">
          <a:extLst>
            <a:ext uri="{FF2B5EF4-FFF2-40B4-BE49-F238E27FC236}">
              <a16:creationId xmlns:a16="http://schemas.microsoft.com/office/drawing/2014/main" id="{00000000-0008-0000-0900-000008000000}"/>
            </a:ext>
          </a:extLst>
        </xdr:cNvPr>
        <xdr:cNvSpPr/>
      </xdr:nvSpPr>
      <xdr:spPr>
        <a:xfrm rot="16200000">
          <a:off x="3848100" y="38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2</xdr:row>
      <xdr:rowOff>76200</xdr:rowOff>
    </xdr:from>
    <xdr:to>
      <xdr:col>9</xdr:col>
      <xdr:colOff>0</xdr:colOff>
      <xdr:row>2</xdr:row>
      <xdr:rowOff>76200</xdr:rowOff>
    </xdr:to>
    <xdr:sp macro="" textlink="">
      <xdr:nvSpPr>
        <xdr:cNvPr id="17201" name="Line 44">
          <a:extLst>
            <a:ext uri="{FF2B5EF4-FFF2-40B4-BE49-F238E27FC236}">
              <a16:creationId xmlns:a16="http://schemas.microsoft.com/office/drawing/2014/main" id="{00000000-0008-0000-0900-000031430000}"/>
            </a:ext>
          </a:extLst>
        </xdr:cNvPr>
        <xdr:cNvSpPr>
          <a:spLocks noChangeShapeType="1"/>
        </xdr:cNvSpPr>
      </xdr:nvSpPr>
      <xdr:spPr bwMode="auto">
        <a:xfrm>
          <a:off x="2933700" y="431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2</xdr:row>
      <xdr:rowOff>76200</xdr:rowOff>
    </xdr:from>
    <xdr:to>
      <xdr:col>7</xdr:col>
      <xdr:colOff>0</xdr:colOff>
      <xdr:row>4</xdr:row>
      <xdr:rowOff>76200</xdr:rowOff>
    </xdr:to>
    <xdr:sp macro="" textlink="">
      <xdr:nvSpPr>
        <xdr:cNvPr id="17202" name="Line 45">
          <a:extLst>
            <a:ext uri="{FF2B5EF4-FFF2-40B4-BE49-F238E27FC236}">
              <a16:creationId xmlns:a16="http://schemas.microsoft.com/office/drawing/2014/main" id="{00000000-0008-0000-0900-000032430000}"/>
            </a:ext>
          </a:extLst>
        </xdr:cNvPr>
        <xdr:cNvSpPr>
          <a:spLocks noChangeShapeType="1"/>
        </xdr:cNvSpPr>
      </xdr:nvSpPr>
      <xdr:spPr bwMode="auto">
        <a:xfrm flipV="1">
          <a:off x="2654300" y="4318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7</xdr:row>
      <xdr:rowOff>0</xdr:rowOff>
    </xdr:from>
    <xdr:to>
      <xdr:col>10</xdr:col>
      <xdr:colOff>0</xdr:colOff>
      <xdr:row>7</xdr:row>
      <xdr:rowOff>139700</xdr:rowOff>
    </xdr:to>
    <xdr:sp macro="" textlink="">
      <xdr:nvSpPr>
        <xdr:cNvPr id="11" name="Terminal 56">
          <a:extLst>
            <a:ext uri="{FF2B5EF4-FFF2-40B4-BE49-F238E27FC236}">
              <a16:creationId xmlns:a16="http://schemas.microsoft.com/office/drawing/2014/main" id="{00000000-0008-0000-0900-00000B000000}"/>
            </a:ext>
          </a:extLst>
        </xdr:cNvPr>
        <xdr:cNvSpPr/>
      </xdr:nvSpPr>
      <xdr:spPr>
        <a:xfrm rot="16200000">
          <a:off x="3848100" y="133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7</xdr:row>
      <xdr:rowOff>76200</xdr:rowOff>
    </xdr:from>
    <xdr:to>
      <xdr:col>9</xdr:col>
      <xdr:colOff>0</xdr:colOff>
      <xdr:row>7</xdr:row>
      <xdr:rowOff>76200</xdr:rowOff>
    </xdr:to>
    <xdr:sp macro="" textlink="">
      <xdr:nvSpPr>
        <xdr:cNvPr id="17204" name="Line 46">
          <a:extLst>
            <a:ext uri="{FF2B5EF4-FFF2-40B4-BE49-F238E27FC236}">
              <a16:creationId xmlns:a16="http://schemas.microsoft.com/office/drawing/2014/main" id="{00000000-0008-0000-0900-000034430000}"/>
            </a:ext>
          </a:extLst>
        </xdr:cNvPr>
        <xdr:cNvSpPr>
          <a:spLocks noChangeShapeType="1"/>
        </xdr:cNvSpPr>
      </xdr:nvSpPr>
      <xdr:spPr bwMode="auto">
        <a:xfrm>
          <a:off x="2933700" y="1320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4</xdr:row>
      <xdr:rowOff>76200</xdr:rowOff>
    </xdr:from>
    <xdr:to>
      <xdr:col>7</xdr:col>
      <xdr:colOff>0</xdr:colOff>
      <xdr:row>7</xdr:row>
      <xdr:rowOff>76200</xdr:rowOff>
    </xdr:to>
    <xdr:sp macro="" textlink="">
      <xdr:nvSpPr>
        <xdr:cNvPr id="17205" name="Line 47">
          <a:extLst>
            <a:ext uri="{FF2B5EF4-FFF2-40B4-BE49-F238E27FC236}">
              <a16:creationId xmlns:a16="http://schemas.microsoft.com/office/drawing/2014/main" id="{00000000-0008-0000-0900-000035430000}"/>
            </a:ext>
          </a:extLst>
        </xdr:cNvPr>
        <xdr:cNvSpPr>
          <a:spLocks noChangeShapeType="1"/>
        </xdr:cNvSpPr>
      </xdr:nvSpPr>
      <xdr:spPr bwMode="auto">
        <a:xfrm>
          <a:off x="2654300" y="7874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12</xdr:row>
      <xdr:rowOff>0</xdr:rowOff>
    </xdr:from>
    <xdr:to>
      <xdr:col>10</xdr:col>
      <xdr:colOff>0</xdr:colOff>
      <xdr:row>12</xdr:row>
      <xdr:rowOff>139700</xdr:rowOff>
    </xdr:to>
    <xdr:sp macro="" textlink="">
      <xdr:nvSpPr>
        <xdr:cNvPr id="14" name="Terminal 59">
          <a:extLst>
            <a:ext uri="{FF2B5EF4-FFF2-40B4-BE49-F238E27FC236}">
              <a16:creationId xmlns:a16="http://schemas.microsoft.com/office/drawing/2014/main" id="{00000000-0008-0000-0900-00000E000000}"/>
            </a:ext>
          </a:extLst>
        </xdr:cNvPr>
        <xdr:cNvSpPr/>
      </xdr:nvSpPr>
      <xdr:spPr>
        <a:xfrm rot="16200000">
          <a:off x="3848100" y="228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12</xdr:row>
      <xdr:rowOff>76200</xdr:rowOff>
    </xdr:from>
    <xdr:to>
      <xdr:col>9</xdr:col>
      <xdr:colOff>0</xdr:colOff>
      <xdr:row>12</xdr:row>
      <xdr:rowOff>76200</xdr:rowOff>
    </xdr:to>
    <xdr:sp macro="" textlink="">
      <xdr:nvSpPr>
        <xdr:cNvPr id="17207" name="Line 48">
          <a:extLst>
            <a:ext uri="{FF2B5EF4-FFF2-40B4-BE49-F238E27FC236}">
              <a16:creationId xmlns:a16="http://schemas.microsoft.com/office/drawing/2014/main" id="{00000000-0008-0000-0900-000037430000}"/>
            </a:ext>
          </a:extLst>
        </xdr:cNvPr>
        <xdr:cNvSpPr>
          <a:spLocks noChangeShapeType="1"/>
        </xdr:cNvSpPr>
      </xdr:nvSpPr>
      <xdr:spPr bwMode="auto">
        <a:xfrm>
          <a:off x="2933700" y="2209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12</xdr:row>
      <xdr:rowOff>76200</xdr:rowOff>
    </xdr:from>
    <xdr:to>
      <xdr:col>7</xdr:col>
      <xdr:colOff>0</xdr:colOff>
      <xdr:row>14</xdr:row>
      <xdr:rowOff>76200</xdr:rowOff>
    </xdr:to>
    <xdr:sp macro="" textlink="">
      <xdr:nvSpPr>
        <xdr:cNvPr id="17208" name="Line 49">
          <a:extLst>
            <a:ext uri="{FF2B5EF4-FFF2-40B4-BE49-F238E27FC236}">
              <a16:creationId xmlns:a16="http://schemas.microsoft.com/office/drawing/2014/main" id="{00000000-0008-0000-0900-000038430000}"/>
            </a:ext>
          </a:extLst>
        </xdr:cNvPr>
        <xdr:cNvSpPr>
          <a:spLocks noChangeShapeType="1"/>
        </xdr:cNvSpPr>
      </xdr:nvSpPr>
      <xdr:spPr bwMode="auto">
        <a:xfrm flipV="1">
          <a:off x="2654300" y="22098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17</xdr:row>
      <xdr:rowOff>0</xdr:rowOff>
    </xdr:from>
    <xdr:to>
      <xdr:col>10</xdr:col>
      <xdr:colOff>0</xdr:colOff>
      <xdr:row>17</xdr:row>
      <xdr:rowOff>139700</xdr:rowOff>
    </xdr:to>
    <xdr:sp macro="" textlink="">
      <xdr:nvSpPr>
        <xdr:cNvPr id="17" name="Terminal 62">
          <a:extLst>
            <a:ext uri="{FF2B5EF4-FFF2-40B4-BE49-F238E27FC236}">
              <a16:creationId xmlns:a16="http://schemas.microsoft.com/office/drawing/2014/main" id="{00000000-0008-0000-0900-000011000000}"/>
            </a:ext>
          </a:extLst>
        </xdr:cNvPr>
        <xdr:cNvSpPr/>
      </xdr:nvSpPr>
      <xdr:spPr>
        <a:xfrm rot="16200000">
          <a:off x="3848100" y="323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7</xdr:col>
      <xdr:colOff>0</xdr:colOff>
      <xdr:row>17</xdr:row>
      <xdr:rowOff>76200</xdr:rowOff>
    </xdr:from>
    <xdr:to>
      <xdr:col>9</xdr:col>
      <xdr:colOff>0</xdr:colOff>
      <xdr:row>17</xdr:row>
      <xdr:rowOff>76200</xdr:rowOff>
    </xdr:to>
    <xdr:sp macro="" textlink="">
      <xdr:nvSpPr>
        <xdr:cNvPr id="17210" name="Line 50">
          <a:extLst>
            <a:ext uri="{FF2B5EF4-FFF2-40B4-BE49-F238E27FC236}">
              <a16:creationId xmlns:a16="http://schemas.microsoft.com/office/drawing/2014/main" id="{00000000-0008-0000-0900-00003A430000}"/>
            </a:ext>
          </a:extLst>
        </xdr:cNvPr>
        <xdr:cNvSpPr>
          <a:spLocks noChangeShapeType="1"/>
        </xdr:cNvSpPr>
      </xdr:nvSpPr>
      <xdr:spPr bwMode="auto">
        <a:xfrm>
          <a:off x="2933700" y="3098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14</xdr:row>
      <xdr:rowOff>76200</xdr:rowOff>
    </xdr:from>
    <xdr:to>
      <xdr:col>7</xdr:col>
      <xdr:colOff>0</xdr:colOff>
      <xdr:row>17</xdr:row>
      <xdr:rowOff>76200</xdr:rowOff>
    </xdr:to>
    <xdr:sp macro="" textlink="">
      <xdr:nvSpPr>
        <xdr:cNvPr id="17211" name="Line 51">
          <a:extLst>
            <a:ext uri="{FF2B5EF4-FFF2-40B4-BE49-F238E27FC236}">
              <a16:creationId xmlns:a16="http://schemas.microsoft.com/office/drawing/2014/main" id="{00000000-0008-0000-0900-00003B430000}"/>
            </a:ext>
          </a:extLst>
        </xdr:cNvPr>
        <xdr:cNvSpPr>
          <a:spLocks noChangeShapeType="1"/>
        </xdr:cNvSpPr>
      </xdr:nvSpPr>
      <xdr:spPr bwMode="auto">
        <a:xfrm>
          <a:off x="2654300" y="25654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9</xdr:row>
      <xdr:rowOff>0</xdr:rowOff>
    </xdr:from>
    <xdr:to>
      <xdr:col>2</xdr:col>
      <xdr:colOff>0</xdr:colOff>
      <xdr:row>9</xdr:row>
      <xdr:rowOff>139700</xdr:rowOff>
    </xdr:to>
    <xdr:sp macro="" textlink="">
      <xdr:nvSpPr>
        <xdr:cNvPr id="17212" name="Oval 52">
          <a:extLst>
            <a:ext uri="{FF2B5EF4-FFF2-40B4-BE49-F238E27FC236}">
              <a16:creationId xmlns:a16="http://schemas.microsoft.com/office/drawing/2014/main" id="{00000000-0008-0000-0900-00003C430000}"/>
            </a:ext>
          </a:extLst>
        </xdr:cNvPr>
        <xdr:cNvSpPr>
          <a:spLocks noChangeArrowheads="1"/>
        </xdr:cNvSpPr>
      </xdr:nvSpPr>
      <xdr:spPr bwMode="auto">
        <a:xfrm>
          <a:off x="673100" y="16002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9</xdr:row>
      <xdr:rowOff>76200</xdr:rowOff>
    </xdr:from>
    <xdr:to>
      <xdr:col>1</xdr:col>
      <xdr:colOff>0</xdr:colOff>
      <xdr:row>9</xdr:row>
      <xdr:rowOff>76200</xdr:rowOff>
    </xdr:to>
    <xdr:sp macro="" textlink="">
      <xdr:nvSpPr>
        <xdr:cNvPr id="17213" name="Line 53">
          <a:extLst>
            <a:ext uri="{FF2B5EF4-FFF2-40B4-BE49-F238E27FC236}">
              <a16:creationId xmlns:a16="http://schemas.microsoft.com/office/drawing/2014/main" id="{00000000-0008-0000-0900-00003D430000}"/>
            </a:ext>
          </a:extLst>
        </xdr:cNvPr>
        <xdr:cNvSpPr>
          <a:spLocks noChangeShapeType="1"/>
        </xdr:cNvSpPr>
      </xdr:nvSpPr>
      <xdr:spPr bwMode="auto">
        <a:xfrm>
          <a:off x="0" y="1676400"/>
          <a:ext cx="6731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517525</xdr:colOff>
      <xdr:row>6</xdr:row>
      <xdr:rowOff>101600</xdr:rowOff>
    </xdr:from>
    <xdr:to>
      <xdr:col>17</xdr:col>
      <xdr:colOff>28485</xdr:colOff>
      <xdr:row>18</xdr:row>
      <xdr:rowOff>82550</xdr:rowOff>
    </xdr:to>
    <xdr:sp macro="" textlink="">
      <xdr:nvSpPr>
        <xdr:cNvPr id="22" name="TextBox 21">
          <a:extLst>
            <a:ext uri="{FF2B5EF4-FFF2-40B4-BE49-F238E27FC236}">
              <a16:creationId xmlns:a16="http://schemas.microsoft.com/office/drawing/2014/main" id="{00000000-0008-0000-0900-000016000000}"/>
            </a:ext>
          </a:extLst>
        </xdr:cNvPr>
        <xdr:cNvSpPr txBox="1"/>
      </xdr:nvSpPr>
      <xdr:spPr>
        <a:xfrm>
          <a:off x="5076825" y="1257300"/>
          <a:ext cx="3219450" cy="22669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This is a cute way</a:t>
          </a:r>
          <a:r>
            <a:rPr lang="en-US" sz="1600" b="1" i="1" baseline="0"/>
            <a:t> to compute the EVPI using TreePlan decision trees, and switching the events and decisions.</a:t>
          </a:r>
        </a:p>
        <a:p>
          <a:endParaRPr lang="en-US" sz="1600" b="1" i="1" baseline="0"/>
        </a:p>
        <a:p>
          <a:r>
            <a:rPr lang="en-US" sz="1600" b="1" i="1" baseline="0"/>
            <a:t>(I recommend the simple calculations in the spreadsheet on the previous page.)</a:t>
          </a:r>
          <a:endParaRPr lang="en-US" sz="1600" b="1" i="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47625</xdr:colOff>
      <xdr:row>7</xdr:row>
      <xdr:rowOff>0</xdr:rowOff>
    </xdr:from>
    <xdr:to>
      <xdr:col>0</xdr:col>
      <xdr:colOff>1210640</xdr:colOff>
      <xdr:row>8</xdr:row>
      <xdr:rowOff>349391</xdr:rowOff>
    </xdr:to>
    <xdr:sp macro="" textlink="">
      <xdr:nvSpPr>
        <xdr:cNvPr id="2" name="Rounded Rectangular Callout 1">
          <a:extLst>
            <a:ext uri="{FF2B5EF4-FFF2-40B4-BE49-F238E27FC236}">
              <a16:creationId xmlns:a16="http://schemas.microsoft.com/office/drawing/2014/main" id="{00000000-0008-0000-0B00-000002000000}"/>
            </a:ext>
          </a:extLst>
        </xdr:cNvPr>
        <xdr:cNvSpPr/>
      </xdr:nvSpPr>
      <xdr:spPr>
        <a:xfrm>
          <a:off x="47625" y="18573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0</xdr:col>
      <xdr:colOff>0</xdr:colOff>
      <xdr:row>12</xdr:row>
      <xdr:rowOff>44450</xdr:rowOff>
    </xdr:from>
    <xdr:to>
      <xdr:col>0</xdr:col>
      <xdr:colOff>1148477</xdr:colOff>
      <xdr:row>14</xdr:row>
      <xdr:rowOff>158750</xdr:rowOff>
    </xdr:to>
    <xdr:sp macro="" textlink="">
      <xdr:nvSpPr>
        <xdr:cNvPr id="4" name="Rounded Rectangular Callout 3">
          <a:extLst>
            <a:ext uri="{FF2B5EF4-FFF2-40B4-BE49-F238E27FC236}">
              <a16:creationId xmlns:a16="http://schemas.microsoft.com/office/drawing/2014/main" id="{00000000-0008-0000-0B00-000004000000}"/>
            </a:ext>
          </a:extLst>
        </xdr:cNvPr>
        <xdr:cNvSpPr/>
      </xdr:nvSpPr>
      <xdr:spPr>
        <a:xfrm>
          <a:off x="0" y="35337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47625</xdr:colOff>
      <xdr:row>8</xdr:row>
      <xdr:rowOff>76200</xdr:rowOff>
    </xdr:from>
    <xdr:to>
      <xdr:col>0</xdr:col>
      <xdr:colOff>1210640</xdr:colOff>
      <xdr:row>10</xdr:row>
      <xdr:rowOff>349388</xdr:rowOff>
    </xdr:to>
    <xdr:sp macro="" textlink="">
      <xdr:nvSpPr>
        <xdr:cNvPr id="2" name="Rounded Rectangular Callout 1">
          <a:extLst>
            <a:ext uri="{FF2B5EF4-FFF2-40B4-BE49-F238E27FC236}">
              <a16:creationId xmlns:a16="http://schemas.microsoft.com/office/drawing/2014/main" id="{00000000-0008-0000-0C00-000002000000}"/>
            </a:ext>
          </a:extLst>
        </xdr:cNvPr>
        <xdr:cNvSpPr/>
      </xdr:nvSpPr>
      <xdr:spPr>
        <a:xfrm>
          <a:off x="47625" y="18573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2</xdr:col>
      <xdr:colOff>482600</xdr:colOff>
      <xdr:row>23</xdr:row>
      <xdr:rowOff>15875</xdr:rowOff>
    </xdr:from>
    <xdr:to>
      <xdr:col>4</xdr:col>
      <xdr:colOff>54042</xdr:colOff>
      <xdr:row>26</xdr:row>
      <xdr:rowOff>165100</xdr:rowOff>
    </xdr:to>
    <xdr:sp macro="" textlink="">
      <xdr:nvSpPr>
        <xdr:cNvPr id="3" name="Rounded Rectangular Callout 2">
          <a:extLst>
            <a:ext uri="{FF2B5EF4-FFF2-40B4-BE49-F238E27FC236}">
              <a16:creationId xmlns:a16="http://schemas.microsoft.com/office/drawing/2014/main" id="{00000000-0008-0000-0C00-000003000000}"/>
            </a:ext>
          </a:extLst>
        </xdr:cNvPr>
        <xdr:cNvSpPr/>
      </xdr:nvSpPr>
      <xdr:spPr>
        <a:xfrm>
          <a:off x="2425700" y="5286375"/>
          <a:ext cx="1235142" cy="682625"/>
        </a:xfrm>
        <a:prstGeom prst="wedgeRoundRectCallout">
          <a:avLst>
            <a:gd name="adj1" fmla="val 461"/>
            <a:gd name="adj2" fmla="val -141334"/>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0</xdr:col>
      <xdr:colOff>0</xdr:colOff>
      <xdr:row>14</xdr:row>
      <xdr:rowOff>44450</xdr:rowOff>
    </xdr:from>
    <xdr:to>
      <xdr:col>0</xdr:col>
      <xdr:colOff>1148477</xdr:colOff>
      <xdr:row>16</xdr:row>
      <xdr:rowOff>158750</xdr:rowOff>
    </xdr:to>
    <xdr:sp macro="" textlink="">
      <xdr:nvSpPr>
        <xdr:cNvPr id="4" name="Rounded Rectangular Callout 3">
          <a:extLst>
            <a:ext uri="{FF2B5EF4-FFF2-40B4-BE49-F238E27FC236}">
              <a16:creationId xmlns:a16="http://schemas.microsoft.com/office/drawing/2014/main" id="{00000000-0008-0000-0C00-000004000000}"/>
            </a:ext>
          </a:extLst>
        </xdr:cNvPr>
        <xdr:cNvSpPr/>
      </xdr:nvSpPr>
      <xdr:spPr>
        <a:xfrm>
          <a:off x="0" y="3533775"/>
          <a:ext cx="1009650" cy="590550"/>
        </a:xfrm>
        <a:prstGeom prst="wedgeRoundRectCallout">
          <a:avLst>
            <a:gd name="adj1" fmla="val 96749"/>
            <a:gd name="adj2" fmla="val -57500"/>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Prior Probability</a:t>
          </a:r>
        </a:p>
      </xdr:txBody>
    </xdr:sp>
    <xdr:clientData/>
  </xdr:twoCellAnchor>
  <xdr:twoCellAnchor>
    <xdr:from>
      <xdr:col>4</xdr:col>
      <xdr:colOff>635000</xdr:colOff>
      <xdr:row>23</xdr:row>
      <xdr:rowOff>101600</xdr:rowOff>
    </xdr:from>
    <xdr:to>
      <xdr:col>6</xdr:col>
      <xdr:colOff>476382</xdr:colOff>
      <xdr:row>27</xdr:row>
      <xdr:rowOff>73025</xdr:rowOff>
    </xdr:to>
    <xdr:sp macro="" textlink="">
      <xdr:nvSpPr>
        <xdr:cNvPr id="5" name="Rounded Rectangular Callout 4">
          <a:extLst>
            <a:ext uri="{FF2B5EF4-FFF2-40B4-BE49-F238E27FC236}">
              <a16:creationId xmlns:a16="http://schemas.microsoft.com/office/drawing/2014/main" id="{00000000-0008-0000-0C00-000005000000}"/>
            </a:ext>
          </a:extLst>
        </xdr:cNvPr>
        <xdr:cNvSpPr/>
      </xdr:nvSpPr>
      <xdr:spPr>
        <a:xfrm>
          <a:off x="3771900" y="5600700"/>
          <a:ext cx="1085850" cy="733425"/>
        </a:xfrm>
        <a:prstGeom prst="wedgeRoundRectCallout">
          <a:avLst>
            <a:gd name="adj1" fmla="val 461"/>
            <a:gd name="adj2" fmla="val -141334"/>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4</xdr:col>
      <xdr:colOff>273050</xdr:colOff>
      <xdr:row>1</xdr:row>
      <xdr:rowOff>47625</xdr:rowOff>
    </xdr:from>
    <xdr:to>
      <xdr:col>6</xdr:col>
      <xdr:colOff>126933</xdr:colOff>
      <xdr:row>5</xdr:row>
      <xdr:rowOff>6409</xdr:rowOff>
    </xdr:to>
    <xdr:sp macro="" textlink="">
      <xdr:nvSpPr>
        <xdr:cNvPr id="6" name="Rounded Rectangular Callout 5">
          <a:extLst>
            <a:ext uri="{FF2B5EF4-FFF2-40B4-BE49-F238E27FC236}">
              <a16:creationId xmlns:a16="http://schemas.microsoft.com/office/drawing/2014/main" id="{00000000-0008-0000-0C00-000006000000}"/>
            </a:ext>
          </a:extLst>
        </xdr:cNvPr>
        <xdr:cNvSpPr/>
      </xdr:nvSpPr>
      <xdr:spPr>
        <a:xfrm>
          <a:off x="3448050" y="342900"/>
          <a:ext cx="1085850" cy="733425"/>
        </a:xfrm>
        <a:prstGeom prst="wedgeRoundRectCallout">
          <a:avLst>
            <a:gd name="adj1" fmla="val -72346"/>
            <a:gd name="adj2" fmla="val 57367"/>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twoCellAnchor>
    <xdr:from>
      <xdr:col>7</xdr:col>
      <xdr:colOff>168275</xdr:colOff>
      <xdr:row>1</xdr:row>
      <xdr:rowOff>47625</xdr:rowOff>
    </xdr:from>
    <xdr:to>
      <xdr:col>7</xdr:col>
      <xdr:colOff>1405639</xdr:colOff>
      <xdr:row>5</xdr:row>
      <xdr:rowOff>6409</xdr:rowOff>
    </xdr:to>
    <xdr:sp macro="" textlink="">
      <xdr:nvSpPr>
        <xdr:cNvPr id="7" name="Rounded Rectangular Callout 6">
          <a:extLst>
            <a:ext uri="{FF2B5EF4-FFF2-40B4-BE49-F238E27FC236}">
              <a16:creationId xmlns:a16="http://schemas.microsoft.com/office/drawing/2014/main" id="{00000000-0008-0000-0C00-000007000000}"/>
            </a:ext>
          </a:extLst>
        </xdr:cNvPr>
        <xdr:cNvSpPr/>
      </xdr:nvSpPr>
      <xdr:spPr>
        <a:xfrm>
          <a:off x="5172075" y="342900"/>
          <a:ext cx="1085850" cy="733425"/>
        </a:xfrm>
        <a:prstGeom prst="wedgeRoundRectCallout">
          <a:avLst>
            <a:gd name="adj1" fmla="val -72346"/>
            <a:gd name="adj2" fmla="val 57367"/>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100" b="1"/>
            <a:t>Conditional</a:t>
          </a:r>
          <a:r>
            <a:rPr lang="en-US" sz="1100" b="1" baseline="0"/>
            <a:t> Probability, Given State</a:t>
          </a:r>
          <a:endParaRPr lang="en-US" sz="11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282574</xdr:colOff>
      <xdr:row>8</xdr:row>
      <xdr:rowOff>257175</xdr:rowOff>
    </xdr:from>
    <xdr:to>
      <xdr:col>14</xdr:col>
      <xdr:colOff>19126</xdr:colOff>
      <xdr:row>12</xdr:row>
      <xdr:rowOff>104775</xdr:rowOff>
    </xdr:to>
    <xdr:sp macro="" textlink="">
      <xdr:nvSpPr>
        <xdr:cNvPr id="8" name="Rounded Rectangular Callout 7">
          <a:extLst>
            <a:ext uri="{FF2B5EF4-FFF2-40B4-BE49-F238E27FC236}">
              <a16:creationId xmlns:a16="http://schemas.microsoft.com/office/drawing/2014/main" id="{00000000-0008-0000-0D00-000008000000}"/>
            </a:ext>
          </a:extLst>
        </xdr:cNvPr>
        <xdr:cNvSpPr/>
      </xdr:nvSpPr>
      <xdr:spPr>
        <a:xfrm>
          <a:off x="7258049" y="2343150"/>
          <a:ext cx="2809875" cy="1238250"/>
        </a:xfrm>
        <a:prstGeom prst="wedgeRoundRectCallout">
          <a:avLst>
            <a:gd name="adj1" fmla="val -103443"/>
            <a:gd name="adj2" fmla="val 9869"/>
            <a:gd name="adj3" fmla="val 16667"/>
          </a:avLst>
        </a:prstGeom>
        <a:solidFill>
          <a:srgbClr val="FFFF00"/>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sz="1400" b="1"/>
            <a:t>Areas</a:t>
          </a:r>
          <a:r>
            <a:rPr lang="en-US" sz="1400" b="1" baseline="0"/>
            <a:t> of each section (length times width) = the joint probabilities of both the state and the seismic finding</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88900</xdr:colOff>
      <xdr:row>2</xdr:row>
      <xdr:rowOff>12700</xdr:rowOff>
    </xdr:from>
    <xdr:to>
      <xdr:col>12</xdr:col>
      <xdr:colOff>660400</xdr:colOff>
      <xdr:row>33</xdr:row>
      <xdr:rowOff>139700</xdr:rowOff>
    </xdr:to>
    <xdr:pic>
      <xdr:nvPicPr>
        <xdr:cNvPr id="5182" name="Picture 1">
          <a:extLst>
            <a:ext uri="{FF2B5EF4-FFF2-40B4-BE49-F238E27FC236}">
              <a16:creationId xmlns:a16="http://schemas.microsoft.com/office/drawing/2014/main" id="{00000000-0008-0000-0F00-00003E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88900" y="368300"/>
          <a:ext cx="8648700" cy="5638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12</xdr:col>
      <xdr:colOff>555625</xdr:colOff>
      <xdr:row>3</xdr:row>
      <xdr:rowOff>38100</xdr:rowOff>
    </xdr:from>
    <xdr:to>
      <xdr:col>17</xdr:col>
      <xdr:colOff>663598</xdr:colOff>
      <xdr:row>18</xdr:row>
      <xdr:rowOff>0</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7820025" y="609600"/>
          <a:ext cx="3143250" cy="28194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900"/>
            </a:lnSpc>
          </a:pPr>
          <a:r>
            <a:rPr lang="en-US" sz="1600" b="1" i="1"/>
            <a:t>This is a tree diagram from</a:t>
          </a:r>
          <a:r>
            <a:rPr lang="en-US" sz="1600" b="1" i="1" baseline="0"/>
            <a:t> your textbook of the various probabilities that we just computed.</a:t>
          </a:r>
        </a:p>
        <a:p>
          <a:pPr>
            <a:lnSpc>
              <a:spcPts val="1900"/>
            </a:lnSpc>
          </a:pPr>
          <a:endParaRPr lang="en-US" sz="1600" b="1" i="1" baseline="0"/>
        </a:p>
        <a:p>
          <a:pPr>
            <a:lnSpc>
              <a:spcPts val="1900"/>
            </a:lnSpc>
          </a:pPr>
          <a:r>
            <a:rPr lang="en-US" sz="1600" b="1" i="1" baseline="0"/>
            <a:t>Do not confuse this with a decision tree.  It is not.</a:t>
          </a:r>
        </a:p>
        <a:p>
          <a:pPr>
            <a:lnSpc>
              <a:spcPts val="1900"/>
            </a:lnSpc>
          </a:pPr>
          <a:endParaRPr lang="en-US" sz="1600" b="1" i="1" baseline="0"/>
        </a:p>
        <a:p>
          <a:pPr>
            <a:lnSpc>
              <a:spcPts val="1800"/>
            </a:lnSpc>
          </a:pPr>
          <a:r>
            <a:rPr lang="en-US" sz="1600" b="1" i="1" baseline="0"/>
            <a:t>I prefer the square picture method shown on the previous pages.</a:t>
          </a:r>
          <a:endParaRPr lang="en-US" sz="1600" b="1" i="1"/>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393700</xdr:colOff>
      <xdr:row>3</xdr:row>
      <xdr:rowOff>177800</xdr:rowOff>
    </xdr:from>
    <xdr:to>
      <xdr:col>13</xdr:col>
      <xdr:colOff>25400</xdr:colOff>
      <xdr:row>30</xdr:row>
      <xdr:rowOff>114300</xdr:rowOff>
    </xdr:to>
    <xdr:pic>
      <xdr:nvPicPr>
        <xdr:cNvPr id="6205" name="Picture 1">
          <a:extLst>
            <a:ext uri="{FF2B5EF4-FFF2-40B4-BE49-F238E27FC236}">
              <a16:creationId xmlns:a16="http://schemas.microsoft.com/office/drawing/2014/main" id="{00000000-0008-0000-1000-00003D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393700" y="711200"/>
          <a:ext cx="8382000" cy="4737100"/>
        </a:xfrm>
        <a:prstGeom prst="rect">
          <a:avLst/>
        </a:prstGeom>
        <a:noFill/>
        <a:ln w="38100" cap="sq">
          <a:solidFill>
            <a:srgbClr val="000000"/>
          </a:solidFill>
          <a:miter lim="800000"/>
          <a:headEnd/>
          <a:tailEnd/>
        </a:ln>
        <a:effectLst>
          <a:outerShdw blurRad="50800" dist="38100" dir="2700000" algn="tl" rotWithShape="0">
            <a:srgbClr val="000000">
              <a:alpha val="42999"/>
            </a:srgbClr>
          </a:outerShdw>
        </a:effectLst>
        <a:extLst>
          <a:ext uri="{909E8E84-426E-40dd-AFC4-6F175D3DCCD1}">
            <a14:hiddenFill xmlns:a14="http://schemas.microsoft.com/office/drawing/2010/main" xmlns="">
              <a:solidFill>
                <a:srgbClr val="FFFFFF"/>
              </a:solidFill>
            </a14:hiddenFill>
          </a:ext>
        </a:extLst>
      </xdr:spPr>
    </xdr:pic>
    <xdr:clientData/>
  </xdr:twoCellAnchor>
  <xdr:twoCellAnchor>
    <xdr:from>
      <xdr:col>13</xdr:col>
      <xdr:colOff>381000</xdr:colOff>
      <xdr:row>5</xdr:row>
      <xdr:rowOff>0</xdr:rowOff>
    </xdr:from>
    <xdr:to>
      <xdr:col>18</xdr:col>
      <xdr:colOff>117449</xdr:colOff>
      <xdr:row>13</xdr:row>
      <xdr:rowOff>158800</xdr:rowOff>
    </xdr:to>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8267700" y="952500"/>
          <a:ext cx="2809875" cy="16954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b="1" i="1"/>
            <a:t>The decision tree expanded to include the decision to perform</a:t>
          </a:r>
          <a:r>
            <a:rPr lang="en-US" sz="2000" b="1" i="1" baseline="0"/>
            <a:t> a seismic survey or not.</a:t>
          </a:r>
          <a:endParaRPr lang="en-US" sz="2000" b="1" i="1"/>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177800</xdr:colOff>
      <xdr:row>1</xdr:row>
      <xdr:rowOff>139700</xdr:rowOff>
    </xdr:from>
    <xdr:to>
      <xdr:col>12</xdr:col>
      <xdr:colOff>342900</xdr:colOff>
      <xdr:row>27</xdr:row>
      <xdr:rowOff>152400</xdr:rowOff>
    </xdr:to>
    <xdr:pic>
      <xdr:nvPicPr>
        <xdr:cNvPr id="7250" name="Picture 1">
          <a:extLst>
            <a:ext uri="{FF2B5EF4-FFF2-40B4-BE49-F238E27FC236}">
              <a16:creationId xmlns:a16="http://schemas.microsoft.com/office/drawing/2014/main" id="{00000000-0008-0000-1100-000052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177800" y="317500"/>
          <a:ext cx="8242300" cy="46355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12</xdr:col>
      <xdr:colOff>263526</xdr:colOff>
      <xdr:row>4</xdr:row>
      <xdr:rowOff>76200</xdr:rowOff>
    </xdr:from>
    <xdr:to>
      <xdr:col>18</xdr:col>
      <xdr:colOff>85726</xdr:colOff>
      <xdr:row>24</xdr:row>
      <xdr:rowOff>139700</xdr:rowOff>
    </xdr:to>
    <xdr:sp macro="" textlink="">
      <xdr:nvSpPr>
        <xdr:cNvPr id="3" name="TextBox 2">
          <a:extLst>
            <a:ext uri="{FF2B5EF4-FFF2-40B4-BE49-F238E27FC236}">
              <a16:creationId xmlns:a16="http://schemas.microsoft.com/office/drawing/2014/main" id="{00000000-0008-0000-1100-000003000000}"/>
            </a:ext>
          </a:extLst>
        </xdr:cNvPr>
        <xdr:cNvSpPr txBox="1"/>
      </xdr:nvSpPr>
      <xdr:spPr>
        <a:xfrm>
          <a:off x="7553326" y="838200"/>
          <a:ext cx="3505200" cy="38862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800"/>
            </a:lnSpc>
          </a:pPr>
          <a:r>
            <a:rPr lang="en-US" sz="1600" b="1" i="1"/>
            <a:t>This decision tree has the posterior</a:t>
          </a:r>
          <a:r>
            <a:rPr lang="en-US" sz="1600" b="1" i="1" baseline="0"/>
            <a:t> or prior probabilites shown for each state, as well as the cash flows for each branch.</a:t>
          </a:r>
        </a:p>
        <a:p>
          <a:pPr>
            <a:lnSpc>
              <a:spcPts val="1800"/>
            </a:lnSpc>
          </a:pPr>
          <a:endParaRPr lang="en-US" sz="1600" b="1" i="1" baseline="0"/>
        </a:p>
        <a:p>
          <a:pPr>
            <a:lnSpc>
              <a:spcPts val="1800"/>
            </a:lnSpc>
          </a:pPr>
          <a:r>
            <a:rPr lang="en-US" sz="1600" b="1" i="1" baseline="0"/>
            <a:t>Note that if you do the seismic survey, then that information gives you the improved posterior probabilities for oil versus dry.</a:t>
          </a:r>
        </a:p>
        <a:p>
          <a:pPr>
            <a:lnSpc>
              <a:spcPts val="1800"/>
            </a:lnSpc>
          </a:pPr>
          <a:endParaRPr lang="en-US" sz="1600" b="1" i="1" baseline="0"/>
        </a:p>
        <a:p>
          <a:pPr>
            <a:lnSpc>
              <a:spcPts val="1800"/>
            </a:lnSpc>
          </a:pPr>
          <a:r>
            <a:rPr lang="en-US" sz="1600" b="1" i="1" baseline="0"/>
            <a:t>If you do not perform the seismic survey, then you are stuck with the original prior probabilities of oil and dry.  </a:t>
          </a:r>
          <a:endParaRPr lang="en-US" sz="1600" b="1" i="1"/>
        </a:p>
      </xdr:txBody>
    </xdr:sp>
    <xdr:clientData/>
  </xdr:twoCellAnchor>
  <xdr:twoCellAnchor>
    <xdr:from>
      <xdr:col>10</xdr:col>
      <xdr:colOff>555625</xdr:colOff>
      <xdr:row>6</xdr:row>
      <xdr:rowOff>168275</xdr:rowOff>
    </xdr:from>
    <xdr:to>
      <xdr:col>12</xdr:col>
      <xdr:colOff>349319</xdr:colOff>
      <xdr:row>13</xdr:row>
      <xdr:rowOff>6350</xdr:rowOff>
    </xdr:to>
    <xdr:cxnSp macro="">
      <xdr:nvCxnSpPr>
        <xdr:cNvPr id="5" name="Straight Arrow Connector 4">
          <a:extLst>
            <a:ext uri="{FF2B5EF4-FFF2-40B4-BE49-F238E27FC236}">
              <a16:creationId xmlns:a16="http://schemas.microsoft.com/office/drawing/2014/main" id="{00000000-0008-0000-1100-000005000000}"/>
            </a:ext>
          </a:extLst>
        </xdr:cNvPr>
        <xdr:cNvCxnSpPr/>
      </xdr:nvCxnSpPr>
      <xdr:spPr>
        <a:xfrm flipH="1" flipV="1">
          <a:off x="6600825" y="1323975"/>
          <a:ext cx="1038225" cy="11715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536575</xdr:colOff>
      <xdr:row>13</xdr:row>
      <xdr:rowOff>44450</xdr:rowOff>
    </xdr:from>
    <xdr:to>
      <xdr:col>12</xdr:col>
      <xdr:colOff>342935</xdr:colOff>
      <xdr:row>14</xdr:row>
      <xdr:rowOff>67355</xdr:rowOff>
    </xdr:to>
    <xdr:cxnSp macro="">
      <xdr:nvCxnSpPr>
        <xdr:cNvPr id="7" name="Straight Arrow Connector 6">
          <a:extLst>
            <a:ext uri="{FF2B5EF4-FFF2-40B4-BE49-F238E27FC236}">
              <a16:creationId xmlns:a16="http://schemas.microsoft.com/office/drawing/2014/main" id="{00000000-0008-0000-1100-000007000000}"/>
            </a:ext>
          </a:extLst>
        </xdr:cNvPr>
        <xdr:cNvCxnSpPr/>
      </xdr:nvCxnSpPr>
      <xdr:spPr>
        <a:xfrm flipH="1">
          <a:off x="6581775" y="2533650"/>
          <a:ext cx="1038225" cy="2000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546100</xdr:colOff>
      <xdr:row>20</xdr:row>
      <xdr:rowOff>111125</xdr:rowOff>
    </xdr:from>
    <xdr:to>
      <xdr:col>12</xdr:col>
      <xdr:colOff>311291</xdr:colOff>
      <xdr:row>22</xdr:row>
      <xdr:rowOff>66951</xdr:rowOff>
    </xdr:to>
    <xdr:cxnSp macro="">
      <xdr:nvCxnSpPr>
        <xdr:cNvPr id="9" name="Straight Arrow Connector 8">
          <a:extLst>
            <a:ext uri="{FF2B5EF4-FFF2-40B4-BE49-F238E27FC236}">
              <a16:creationId xmlns:a16="http://schemas.microsoft.com/office/drawing/2014/main" id="{00000000-0008-0000-1100-000009000000}"/>
            </a:ext>
          </a:extLst>
        </xdr:cNvPr>
        <xdr:cNvCxnSpPr/>
      </xdr:nvCxnSpPr>
      <xdr:spPr>
        <a:xfrm flipH="1">
          <a:off x="6591300" y="3933825"/>
          <a:ext cx="1009650" cy="3238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0</xdr:colOff>
      <xdr:row>15</xdr:row>
      <xdr:rowOff>0</xdr:rowOff>
    </xdr:from>
    <xdr:to>
      <xdr:col>6</xdr:col>
      <xdr:colOff>0</xdr:colOff>
      <xdr:row>15</xdr:row>
      <xdr:rowOff>139700</xdr:rowOff>
    </xdr:to>
    <xdr:sp macro="" textlink="">
      <xdr:nvSpPr>
        <xdr:cNvPr id="33931" name="Oval 100">
          <a:extLst>
            <a:ext uri="{FF2B5EF4-FFF2-40B4-BE49-F238E27FC236}">
              <a16:creationId xmlns:a16="http://schemas.microsoft.com/office/drawing/2014/main" id="{00000000-0008-0000-1200-00008B840000}"/>
            </a:ext>
          </a:extLst>
        </xdr:cNvPr>
        <xdr:cNvSpPr>
          <a:spLocks noChangeArrowheads="1"/>
        </xdr:cNvSpPr>
      </xdr:nvSpPr>
      <xdr:spPr bwMode="auto">
        <a:xfrm>
          <a:off x="2476500" y="26670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15</xdr:row>
      <xdr:rowOff>76200</xdr:rowOff>
    </xdr:from>
    <xdr:to>
      <xdr:col>5</xdr:col>
      <xdr:colOff>0</xdr:colOff>
      <xdr:row>15</xdr:row>
      <xdr:rowOff>76200</xdr:rowOff>
    </xdr:to>
    <xdr:sp macro="" textlink="">
      <xdr:nvSpPr>
        <xdr:cNvPr id="33932" name="Line 101">
          <a:extLst>
            <a:ext uri="{FF2B5EF4-FFF2-40B4-BE49-F238E27FC236}">
              <a16:creationId xmlns:a16="http://schemas.microsoft.com/office/drawing/2014/main" id="{00000000-0008-0000-1200-00008C840000}"/>
            </a:ext>
          </a:extLst>
        </xdr:cNvPr>
        <xdr:cNvSpPr>
          <a:spLocks noChangeShapeType="1"/>
        </xdr:cNvSpPr>
      </xdr:nvSpPr>
      <xdr:spPr bwMode="auto">
        <a:xfrm>
          <a:off x="1130300" y="27432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15</xdr:row>
      <xdr:rowOff>76200</xdr:rowOff>
    </xdr:from>
    <xdr:to>
      <xdr:col>3</xdr:col>
      <xdr:colOff>0</xdr:colOff>
      <xdr:row>26</xdr:row>
      <xdr:rowOff>76200</xdr:rowOff>
    </xdr:to>
    <xdr:sp macro="" textlink="">
      <xdr:nvSpPr>
        <xdr:cNvPr id="33933" name="Line 102">
          <a:extLst>
            <a:ext uri="{FF2B5EF4-FFF2-40B4-BE49-F238E27FC236}">
              <a16:creationId xmlns:a16="http://schemas.microsoft.com/office/drawing/2014/main" id="{00000000-0008-0000-1200-00008D840000}"/>
            </a:ext>
          </a:extLst>
        </xdr:cNvPr>
        <xdr:cNvSpPr>
          <a:spLocks noChangeShapeType="1"/>
        </xdr:cNvSpPr>
      </xdr:nvSpPr>
      <xdr:spPr bwMode="auto">
        <a:xfrm flipV="1">
          <a:off x="850900" y="2743200"/>
          <a:ext cx="279400" cy="19558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38</xdr:row>
      <xdr:rowOff>0</xdr:rowOff>
    </xdr:from>
    <xdr:to>
      <xdr:col>6</xdr:col>
      <xdr:colOff>0</xdr:colOff>
      <xdr:row>38</xdr:row>
      <xdr:rowOff>139700</xdr:rowOff>
    </xdr:to>
    <xdr:sp macro="" textlink="">
      <xdr:nvSpPr>
        <xdr:cNvPr id="33934" name="Rectangle 103">
          <a:extLst>
            <a:ext uri="{FF2B5EF4-FFF2-40B4-BE49-F238E27FC236}">
              <a16:creationId xmlns:a16="http://schemas.microsoft.com/office/drawing/2014/main" id="{00000000-0008-0000-1200-00008E840000}"/>
            </a:ext>
          </a:extLst>
        </xdr:cNvPr>
        <xdr:cNvSpPr>
          <a:spLocks noChangeArrowheads="1"/>
        </xdr:cNvSpPr>
      </xdr:nvSpPr>
      <xdr:spPr bwMode="auto">
        <a:xfrm>
          <a:off x="2476500" y="67564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38</xdr:row>
      <xdr:rowOff>76200</xdr:rowOff>
    </xdr:from>
    <xdr:to>
      <xdr:col>5</xdr:col>
      <xdr:colOff>0</xdr:colOff>
      <xdr:row>38</xdr:row>
      <xdr:rowOff>76200</xdr:rowOff>
    </xdr:to>
    <xdr:sp macro="" textlink="">
      <xdr:nvSpPr>
        <xdr:cNvPr id="33935" name="Line 104">
          <a:extLst>
            <a:ext uri="{FF2B5EF4-FFF2-40B4-BE49-F238E27FC236}">
              <a16:creationId xmlns:a16="http://schemas.microsoft.com/office/drawing/2014/main" id="{00000000-0008-0000-1200-00008F840000}"/>
            </a:ext>
          </a:extLst>
        </xdr:cNvPr>
        <xdr:cNvSpPr>
          <a:spLocks noChangeShapeType="1"/>
        </xdr:cNvSpPr>
      </xdr:nvSpPr>
      <xdr:spPr bwMode="auto">
        <a:xfrm>
          <a:off x="1130300" y="68326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26</xdr:row>
      <xdr:rowOff>76200</xdr:rowOff>
    </xdr:from>
    <xdr:to>
      <xdr:col>3</xdr:col>
      <xdr:colOff>0</xdr:colOff>
      <xdr:row>38</xdr:row>
      <xdr:rowOff>76200</xdr:rowOff>
    </xdr:to>
    <xdr:sp macro="" textlink="">
      <xdr:nvSpPr>
        <xdr:cNvPr id="33936" name="Line 105">
          <a:extLst>
            <a:ext uri="{FF2B5EF4-FFF2-40B4-BE49-F238E27FC236}">
              <a16:creationId xmlns:a16="http://schemas.microsoft.com/office/drawing/2014/main" id="{00000000-0008-0000-1200-000090840000}"/>
            </a:ext>
          </a:extLst>
        </xdr:cNvPr>
        <xdr:cNvSpPr>
          <a:spLocks noChangeShapeType="1"/>
        </xdr:cNvSpPr>
      </xdr:nvSpPr>
      <xdr:spPr bwMode="auto">
        <a:xfrm>
          <a:off x="850900" y="4699000"/>
          <a:ext cx="279400" cy="2133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8</xdr:row>
      <xdr:rowOff>0</xdr:rowOff>
    </xdr:from>
    <xdr:to>
      <xdr:col>10</xdr:col>
      <xdr:colOff>0</xdr:colOff>
      <xdr:row>8</xdr:row>
      <xdr:rowOff>139700</xdr:rowOff>
    </xdr:to>
    <xdr:sp macro="" textlink="">
      <xdr:nvSpPr>
        <xdr:cNvPr id="33937" name="Rectangle 106">
          <a:extLst>
            <a:ext uri="{FF2B5EF4-FFF2-40B4-BE49-F238E27FC236}">
              <a16:creationId xmlns:a16="http://schemas.microsoft.com/office/drawing/2014/main" id="{00000000-0008-0000-1200-000091840000}"/>
            </a:ext>
          </a:extLst>
        </xdr:cNvPr>
        <xdr:cNvSpPr>
          <a:spLocks noChangeArrowheads="1"/>
        </xdr:cNvSpPr>
      </xdr:nvSpPr>
      <xdr:spPr bwMode="auto">
        <a:xfrm>
          <a:off x="4279900" y="14224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8</xdr:row>
      <xdr:rowOff>76200</xdr:rowOff>
    </xdr:from>
    <xdr:to>
      <xdr:col>9</xdr:col>
      <xdr:colOff>0</xdr:colOff>
      <xdr:row>8</xdr:row>
      <xdr:rowOff>76200</xdr:rowOff>
    </xdr:to>
    <xdr:sp macro="" textlink="">
      <xdr:nvSpPr>
        <xdr:cNvPr id="33938" name="Line 107">
          <a:extLst>
            <a:ext uri="{FF2B5EF4-FFF2-40B4-BE49-F238E27FC236}">
              <a16:creationId xmlns:a16="http://schemas.microsoft.com/office/drawing/2014/main" id="{00000000-0008-0000-1200-000092840000}"/>
            </a:ext>
          </a:extLst>
        </xdr:cNvPr>
        <xdr:cNvSpPr>
          <a:spLocks noChangeShapeType="1"/>
        </xdr:cNvSpPr>
      </xdr:nvSpPr>
      <xdr:spPr bwMode="auto">
        <a:xfrm>
          <a:off x="2933700" y="14986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8</xdr:row>
      <xdr:rowOff>76200</xdr:rowOff>
    </xdr:from>
    <xdr:to>
      <xdr:col>7</xdr:col>
      <xdr:colOff>0</xdr:colOff>
      <xdr:row>15</xdr:row>
      <xdr:rowOff>76200</xdr:rowOff>
    </xdr:to>
    <xdr:sp macro="" textlink="">
      <xdr:nvSpPr>
        <xdr:cNvPr id="33939" name="Line 108">
          <a:extLst>
            <a:ext uri="{FF2B5EF4-FFF2-40B4-BE49-F238E27FC236}">
              <a16:creationId xmlns:a16="http://schemas.microsoft.com/office/drawing/2014/main" id="{00000000-0008-0000-1200-000093840000}"/>
            </a:ext>
          </a:extLst>
        </xdr:cNvPr>
        <xdr:cNvSpPr>
          <a:spLocks noChangeShapeType="1"/>
        </xdr:cNvSpPr>
      </xdr:nvSpPr>
      <xdr:spPr bwMode="auto">
        <a:xfrm flipV="1">
          <a:off x="2654300" y="1498600"/>
          <a:ext cx="279400" cy="1244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23</xdr:row>
      <xdr:rowOff>0</xdr:rowOff>
    </xdr:from>
    <xdr:to>
      <xdr:col>10</xdr:col>
      <xdr:colOff>0</xdr:colOff>
      <xdr:row>23</xdr:row>
      <xdr:rowOff>139700</xdr:rowOff>
    </xdr:to>
    <xdr:sp macro="" textlink="">
      <xdr:nvSpPr>
        <xdr:cNvPr id="33940" name="Rectangle 109">
          <a:extLst>
            <a:ext uri="{FF2B5EF4-FFF2-40B4-BE49-F238E27FC236}">
              <a16:creationId xmlns:a16="http://schemas.microsoft.com/office/drawing/2014/main" id="{00000000-0008-0000-1200-000094840000}"/>
            </a:ext>
          </a:extLst>
        </xdr:cNvPr>
        <xdr:cNvSpPr>
          <a:spLocks noChangeArrowheads="1"/>
        </xdr:cNvSpPr>
      </xdr:nvSpPr>
      <xdr:spPr bwMode="auto">
        <a:xfrm>
          <a:off x="4279900" y="40894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23</xdr:row>
      <xdr:rowOff>76200</xdr:rowOff>
    </xdr:from>
    <xdr:to>
      <xdr:col>9</xdr:col>
      <xdr:colOff>0</xdr:colOff>
      <xdr:row>23</xdr:row>
      <xdr:rowOff>76200</xdr:rowOff>
    </xdr:to>
    <xdr:sp macro="" textlink="">
      <xdr:nvSpPr>
        <xdr:cNvPr id="33941" name="Line 110">
          <a:extLst>
            <a:ext uri="{FF2B5EF4-FFF2-40B4-BE49-F238E27FC236}">
              <a16:creationId xmlns:a16="http://schemas.microsoft.com/office/drawing/2014/main" id="{00000000-0008-0000-1200-000095840000}"/>
            </a:ext>
          </a:extLst>
        </xdr:cNvPr>
        <xdr:cNvSpPr>
          <a:spLocks noChangeShapeType="1"/>
        </xdr:cNvSpPr>
      </xdr:nvSpPr>
      <xdr:spPr bwMode="auto">
        <a:xfrm>
          <a:off x="2933700" y="41656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15</xdr:row>
      <xdr:rowOff>76200</xdr:rowOff>
    </xdr:from>
    <xdr:to>
      <xdr:col>7</xdr:col>
      <xdr:colOff>0</xdr:colOff>
      <xdr:row>23</xdr:row>
      <xdr:rowOff>76200</xdr:rowOff>
    </xdr:to>
    <xdr:sp macro="" textlink="">
      <xdr:nvSpPr>
        <xdr:cNvPr id="33942" name="Line 111">
          <a:extLst>
            <a:ext uri="{FF2B5EF4-FFF2-40B4-BE49-F238E27FC236}">
              <a16:creationId xmlns:a16="http://schemas.microsoft.com/office/drawing/2014/main" id="{00000000-0008-0000-1200-000096840000}"/>
            </a:ext>
          </a:extLst>
        </xdr:cNvPr>
        <xdr:cNvSpPr>
          <a:spLocks noChangeShapeType="1"/>
        </xdr:cNvSpPr>
      </xdr:nvSpPr>
      <xdr:spPr bwMode="auto">
        <a:xfrm>
          <a:off x="2654300" y="2743200"/>
          <a:ext cx="279400" cy="1422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4</xdr:row>
      <xdr:rowOff>0</xdr:rowOff>
    </xdr:from>
    <xdr:to>
      <xdr:col>14</xdr:col>
      <xdr:colOff>0</xdr:colOff>
      <xdr:row>4</xdr:row>
      <xdr:rowOff>139700</xdr:rowOff>
    </xdr:to>
    <xdr:sp macro="" textlink="">
      <xdr:nvSpPr>
        <xdr:cNvPr id="33943" name="Oval 112">
          <a:extLst>
            <a:ext uri="{FF2B5EF4-FFF2-40B4-BE49-F238E27FC236}">
              <a16:creationId xmlns:a16="http://schemas.microsoft.com/office/drawing/2014/main" id="{00000000-0008-0000-1200-000097840000}"/>
            </a:ext>
          </a:extLst>
        </xdr:cNvPr>
        <xdr:cNvSpPr>
          <a:spLocks noChangeArrowheads="1"/>
        </xdr:cNvSpPr>
      </xdr:nvSpPr>
      <xdr:spPr bwMode="auto">
        <a:xfrm>
          <a:off x="6083300" y="7112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4</xdr:row>
      <xdr:rowOff>76200</xdr:rowOff>
    </xdr:from>
    <xdr:to>
      <xdr:col>13</xdr:col>
      <xdr:colOff>0</xdr:colOff>
      <xdr:row>4</xdr:row>
      <xdr:rowOff>76200</xdr:rowOff>
    </xdr:to>
    <xdr:sp macro="" textlink="">
      <xdr:nvSpPr>
        <xdr:cNvPr id="33944" name="Line 113">
          <a:extLst>
            <a:ext uri="{FF2B5EF4-FFF2-40B4-BE49-F238E27FC236}">
              <a16:creationId xmlns:a16="http://schemas.microsoft.com/office/drawing/2014/main" id="{00000000-0008-0000-1200-000098840000}"/>
            </a:ext>
          </a:extLst>
        </xdr:cNvPr>
        <xdr:cNvSpPr>
          <a:spLocks noChangeShapeType="1"/>
        </xdr:cNvSpPr>
      </xdr:nvSpPr>
      <xdr:spPr bwMode="auto">
        <a:xfrm>
          <a:off x="4737100" y="7874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4</xdr:row>
      <xdr:rowOff>76200</xdr:rowOff>
    </xdr:from>
    <xdr:to>
      <xdr:col>11</xdr:col>
      <xdr:colOff>0</xdr:colOff>
      <xdr:row>8</xdr:row>
      <xdr:rowOff>76200</xdr:rowOff>
    </xdr:to>
    <xdr:sp macro="" textlink="">
      <xdr:nvSpPr>
        <xdr:cNvPr id="33945" name="Line 114">
          <a:extLst>
            <a:ext uri="{FF2B5EF4-FFF2-40B4-BE49-F238E27FC236}">
              <a16:creationId xmlns:a16="http://schemas.microsoft.com/office/drawing/2014/main" id="{00000000-0008-0000-1200-000099840000}"/>
            </a:ext>
          </a:extLst>
        </xdr:cNvPr>
        <xdr:cNvSpPr>
          <a:spLocks noChangeShapeType="1"/>
        </xdr:cNvSpPr>
      </xdr:nvSpPr>
      <xdr:spPr bwMode="auto">
        <a:xfrm flipV="1">
          <a:off x="4457700" y="7874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12</xdr:row>
      <xdr:rowOff>0</xdr:rowOff>
    </xdr:from>
    <xdr:to>
      <xdr:col>14</xdr:col>
      <xdr:colOff>0</xdr:colOff>
      <xdr:row>12</xdr:row>
      <xdr:rowOff>139700</xdr:rowOff>
    </xdr:to>
    <xdr:sp macro="" textlink="">
      <xdr:nvSpPr>
        <xdr:cNvPr id="137" name="Terminal 136">
          <a:extLst>
            <a:ext uri="{FF2B5EF4-FFF2-40B4-BE49-F238E27FC236}">
              <a16:creationId xmlns:a16="http://schemas.microsoft.com/office/drawing/2014/main" id="{00000000-0008-0000-1200-000089000000}"/>
            </a:ext>
          </a:extLst>
        </xdr:cNvPr>
        <xdr:cNvSpPr/>
      </xdr:nvSpPr>
      <xdr:spPr>
        <a:xfrm rot="16200000">
          <a:off x="5467350" y="228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12</xdr:row>
      <xdr:rowOff>76200</xdr:rowOff>
    </xdr:from>
    <xdr:to>
      <xdr:col>17</xdr:col>
      <xdr:colOff>0</xdr:colOff>
      <xdr:row>12</xdr:row>
      <xdr:rowOff>76200</xdr:rowOff>
    </xdr:to>
    <xdr:sp macro="" textlink="">
      <xdr:nvSpPr>
        <xdr:cNvPr id="33947" name="Line 115">
          <a:extLst>
            <a:ext uri="{FF2B5EF4-FFF2-40B4-BE49-F238E27FC236}">
              <a16:creationId xmlns:a16="http://schemas.microsoft.com/office/drawing/2014/main" id="{00000000-0008-0000-1200-00009B840000}"/>
            </a:ext>
          </a:extLst>
        </xdr:cNvPr>
        <xdr:cNvSpPr>
          <a:spLocks noChangeShapeType="1"/>
        </xdr:cNvSpPr>
      </xdr:nvSpPr>
      <xdr:spPr bwMode="auto">
        <a:xfrm>
          <a:off x="6261100" y="22098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12</xdr:row>
      <xdr:rowOff>76200</xdr:rowOff>
    </xdr:from>
    <xdr:to>
      <xdr:col>13</xdr:col>
      <xdr:colOff>0</xdr:colOff>
      <xdr:row>12</xdr:row>
      <xdr:rowOff>76200</xdr:rowOff>
    </xdr:to>
    <xdr:sp macro="" textlink="">
      <xdr:nvSpPr>
        <xdr:cNvPr id="33948" name="Line 116">
          <a:extLst>
            <a:ext uri="{FF2B5EF4-FFF2-40B4-BE49-F238E27FC236}">
              <a16:creationId xmlns:a16="http://schemas.microsoft.com/office/drawing/2014/main" id="{00000000-0008-0000-1200-00009C840000}"/>
            </a:ext>
          </a:extLst>
        </xdr:cNvPr>
        <xdr:cNvSpPr>
          <a:spLocks noChangeShapeType="1"/>
        </xdr:cNvSpPr>
      </xdr:nvSpPr>
      <xdr:spPr bwMode="auto">
        <a:xfrm>
          <a:off x="4737100" y="2209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8</xdr:row>
      <xdr:rowOff>76200</xdr:rowOff>
    </xdr:from>
    <xdr:to>
      <xdr:col>11</xdr:col>
      <xdr:colOff>0</xdr:colOff>
      <xdr:row>12</xdr:row>
      <xdr:rowOff>76200</xdr:rowOff>
    </xdr:to>
    <xdr:sp macro="" textlink="">
      <xdr:nvSpPr>
        <xdr:cNvPr id="33949" name="Line 117">
          <a:extLst>
            <a:ext uri="{FF2B5EF4-FFF2-40B4-BE49-F238E27FC236}">
              <a16:creationId xmlns:a16="http://schemas.microsoft.com/office/drawing/2014/main" id="{00000000-0008-0000-1200-00009D840000}"/>
            </a:ext>
          </a:extLst>
        </xdr:cNvPr>
        <xdr:cNvSpPr>
          <a:spLocks noChangeShapeType="1"/>
        </xdr:cNvSpPr>
      </xdr:nvSpPr>
      <xdr:spPr bwMode="auto">
        <a:xfrm>
          <a:off x="4457700" y="14986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2</xdr:row>
      <xdr:rowOff>0</xdr:rowOff>
    </xdr:from>
    <xdr:to>
      <xdr:col>18</xdr:col>
      <xdr:colOff>0</xdr:colOff>
      <xdr:row>2</xdr:row>
      <xdr:rowOff>139700</xdr:rowOff>
    </xdr:to>
    <xdr:sp macro="" textlink="">
      <xdr:nvSpPr>
        <xdr:cNvPr id="141" name="Terminal 140">
          <a:extLst>
            <a:ext uri="{FF2B5EF4-FFF2-40B4-BE49-F238E27FC236}">
              <a16:creationId xmlns:a16="http://schemas.microsoft.com/office/drawing/2014/main" id="{00000000-0008-0000-1200-00008D000000}"/>
            </a:ext>
          </a:extLst>
        </xdr:cNvPr>
        <xdr:cNvSpPr/>
      </xdr:nvSpPr>
      <xdr:spPr>
        <a:xfrm rot="16200000">
          <a:off x="7086600" y="38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xdr:row>
      <xdr:rowOff>76200</xdr:rowOff>
    </xdr:from>
    <xdr:to>
      <xdr:col>17</xdr:col>
      <xdr:colOff>0</xdr:colOff>
      <xdr:row>2</xdr:row>
      <xdr:rowOff>76200</xdr:rowOff>
    </xdr:to>
    <xdr:sp macro="" textlink="">
      <xdr:nvSpPr>
        <xdr:cNvPr id="33951" name="Line 118">
          <a:extLst>
            <a:ext uri="{FF2B5EF4-FFF2-40B4-BE49-F238E27FC236}">
              <a16:creationId xmlns:a16="http://schemas.microsoft.com/office/drawing/2014/main" id="{00000000-0008-0000-1200-00009F840000}"/>
            </a:ext>
          </a:extLst>
        </xdr:cNvPr>
        <xdr:cNvSpPr>
          <a:spLocks noChangeShapeType="1"/>
        </xdr:cNvSpPr>
      </xdr:nvSpPr>
      <xdr:spPr bwMode="auto">
        <a:xfrm>
          <a:off x="6540500" y="431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2</xdr:row>
      <xdr:rowOff>76200</xdr:rowOff>
    </xdr:from>
    <xdr:to>
      <xdr:col>15</xdr:col>
      <xdr:colOff>0</xdr:colOff>
      <xdr:row>4</xdr:row>
      <xdr:rowOff>76200</xdr:rowOff>
    </xdr:to>
    <xdr:sp macro="" textlink="">
      <xdr:nvSpPr>
        <xdr:cNvPr id="33952" name="Line 119">
          <a:extLst>
            <a:ext uri="{FF2B5EF4-FFF2-40B4-BE49-F238E27FC236}">
              <a16:creationId xmlns:a16="http://schemas.microsoft.com/office/drawing/2014/main" id="{00000000-0008-0000-1200-0000A0840000}"/>
            </a:ext>
          </a:extLst>
        </xdr:cNvPr>
        <xdr:cNvSpPr>
          <a:spLocks noChangeShapeType="1"/>
        </xdr:cNvSpPr>
      </xdr:nvSpPr>
      <xdr:spPr bwMode="auto">
        <a:xfrm flipV="1">
          <a:off x="6261100" y="4318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7</xdr:row>
      <xdr:rowOff>0</xdr:rowOff>
    </xdr:from>
    <xdr:to>
      <xdr:col>18</xdr:col>
      <xdr:colOff>0</xdr:colOff>
      <xdr:row>7</xdr:row>
      <xdr:rowOff>139700</xdr:rowOff>
    </xdr:to>
    <xdr:sp macro="" textlink="">
      <xdr:nvSpPr>
        <xdr:cNvPr id="144" name="Terminal 143">
          <a:extLst>
            <a:ext uri="{FF2B5EF4-FFF2-40B4-BE49-F238E27FC236}">
              <a16:creationId xmlns:a16="http://schemas.microsoft.com/office/drawing/2014/main" id="{00000000-0008-0000-1200-000090000000}"/>
            </a:ext>
          </a:extLst>
        </xdr:cNvPr>
        <xdr:cNvSpPr/>
      </xdr:nvSpPr>
      <xdr:spPr>
        <a:xfrm rot="16200000">
          <a:off x="7086600" y="133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7</xdr:row>
      <xdr:rowOff>76200</xdr:rowOff>
    </xdr:from>
    <xdr:to>
      <xdr:col>17</xdr:col>
      <xdr:colOff>0</xdr:colOff>
      <xdr:row>7</xdr:row>
      <xdr:rowOff>76200</xdr:rowOff>
    </xdr:to>
    <xdr:sp macro="" textlink="">
      <xdr:nvSpPr>
        <xdr:cNvPr id="33954" name="Line 120">
          <a:extLst>
            <a:ext uri="{FF2B5EF4-FFF2-40B4-BE49-F238E27FC236}">
              <a16:creationId xmlns:a16="http://schemas.microsoft.com/office/drawing/2014/main" id="{00000000-0008-0000-1200-0000A2840000}"/>
            </a:ext>
          </a:extLst>
        </xdr:cNvPr>
        <xdr:cNvSpPr>
          <a:spLocks noChangeShapeType="1"/>
        </xdr:cNvSpPr>
      </xdr:nvSpPr>
      <xdr:spPr bwMode="auto">
        <a:xfrm>
          <a:off x="6540500" y="1320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7</xdr:row>
      <xdr:rowOff>76200</xdr:rowOff>
    </xdr:to>
    <xdr:sp macro="" textlink="">
      <xdr:nvSpPr>
        <xdr:cNvPr id="33955" name="Line 121">
          <a:extLst>
            <a:ext uri="{FF2B5EF4-FFF2-40B4-BE49-F238E27FC236}">
              <a16:creationId xmlns:a16="http://schemas.microsoft.com/office/drawing/2014/main" id="{00000000-0008-0000-1200-0000A3840000}"/>
            </a:ext>
          </a:extLst>
        </xdr:cNvPr>
        <xdr:cNvSpPr>
          <a:spLocks noChangeShapeType="1"/>
        </xdr:cNvSpPr>
      </xdr:nvSpPr>
      <xdr:spPr bwMode="auto">
        <a:xfrm>
          <a:off x="6261100" y="7874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19</xdr:row>
      <xdr:rowOff>0</xdr:rowOff>
    </xdr:from>
    <xdr:to>
      <xdr:col>14</xdr:col>
      <xdr:colOff>0</xdr:colOff>
      <xdr:row>19</xdr:row>
      <xdr:rowOff>139700</xdr:rowOff>
    </xdr:to>
    <xdr:sp macro="" textlink="">
      <xdr:nvSpPr>
        <xdr:cNvPr id="33956" name="Oval 122">
          <a:extLst>
            <a:ext uri="{FF2B5EF4-FFF2-40B4-BE49-F238E27FC236}">
              <a16:creationId xmlns:a16="http://schemas.microsoft.com/office/drawing/2014/main" id="{00000000-0008-0000-1200-0000A4840000}"/>
            </a:ext>
          </a:extLst>
        </xdr:cNvPr>
        <xdr:cNvSpPr>
          <a:spLocks noChangeArrowheads="1"/>
        </xdr:cNvSpPr>
      </xdr:nvSpPr>
      <xdr:spPr bwMode="auto">
        <a:xfrm>
          <a:off x="6083300" y="33782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19</xdr:row>
      <xdr:rowOff>76200</xdr:rowOff>
    </xdr:from>
    <xdr:to>
      <xdr:col>13</xdr:col>
      <xdr:colOff>0</xdr:colOff>
      <xdr:row>19</xdr:row>
      <xdr:rowOff>76200</xdr:rowOff>
    </xdr:to>
    <xdr:sp macro="" textlink="">
      <xdr:nvSpPr>
        <xdr:cNvPr id="33957" name="Line 123">
          <a:extLst>
            <a:ext uri="{FF2B5EF4-FFF2-40B4-BE49-F238E27FC236}">
              <a16:creationId xmlns:a16="http://schemas.microsoft.com/office/drawing/2014/main" id="{00000000-0008-0000-1200-0000A5840000}"/>
            </a:ext>
          </a:extLst>
        </xdr:cNvPr>
        <xdr:cNvSpPr>
          <a:spLocks noChangeShapeType="1"/>
        </xdr:cNvSpPr>
      </xdr:nvSpPr>
      <xdr:spPr bwMode="auto">
        <a:xfrm>
          <a:off x="4737100" y="34544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19</xdr:row>
      <xdr:rowOff>76200</xdr:rowOff>
    </xdr:from>
    <xdr:to>
      <xdr:col>11</xdr:col>
      <xdr:colOff>0</xdr:colOff>
      <xdr:row>23</xdr:row>
      <xdr:rowOff>76200</xdr:rowOff>
    </xdr:to>
    <xdr:sp macro="" textlink="">
      <xdr:nvSpPr>
        <xdr:cNvPr id="33958" name="Line 124">
          <a:extLst>
            <a:ext uri="{FF2B5EF4-FFF2-40B4-BE49-F238E27FC236}">
              <a16:creationId xmlns:a16="http://schemas.microsoft.com/office/drawing/2014/main" id="{00000000-0008-0000-1200-0000A6840000}"/>
            </a:ext>
          </a:extLst>
        </xdr:cNvPr>
        <xdr:cNvSpPr>
          <a:spLocks noChangeShapeType="1"/>
        </xdr:cNvSpPr>
      </xdr:nvSpPr>
      <xdr:spPr bwMode="auto">
        <a:xfrm flipV="1">
          <a:off x="4457700" y="34544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27</xdr:row>
      <xdr:rowOff>0</xdr:rowOff>
    </xdr:from>
    <xdr:to>
      <xdr:col>14</xdr:col>
      <xdr:colOff>0</xdr:colOff>
      <xdr:row>27</xdr:row>
      <xdr:rowOff>139700</xdr:rowOff>
    </xdr:to>
    <xdr:sp macro="" textlink="">
      <xdr:nvSpPr>
        <xdr:cNvPr id="150" name="Terminal 149">
          <a:extLst>
            <a:ext uri="{FF2B5EF4-FFF2-40B4-BE49-F238E27FC236}">
              <a16:creationId xmlns:a16="http://schemas.microsoft.com/office/drawing/2014/main" id="{00000000-0008-0000-1200-000096000000}"/>
            </a:ext>
          </a:extLst>
        </xdr:cNvPr>
        <xdr:cNvSpPr/>
      </xdr:nvSpPr>
      <xdr:spPr>
        <a:xfrm rot="16200000">
          <a:off x="5467350" y="5143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27</xdr:row>
      <xdr:rowOff>76200</xdr:rowOff>
    </xdr:from>
    <xdr:to>
      <xdr:col>17</xdr:col>
      <xdr:colOff>0</xdr:colOff>
      <xdr:row>27</xdr:row>
      <xdr:rowOff>76200</xdr:rowOff>
    </xdr:to>
    <xdr:sp macro="" textlink="">
      <xdr:nvSpPr>
        <xdr:cNvPr id="33960" name="Line 125">
          <a:extLst>
            <a:ext uri="{FF2B5EF4-FFF2-40B4-BE49-F238E27FC236}">
              <a16:creationId xmlns:a16="http://schemas.microsoft.com/office/drawing/2014/main" id="{00000000-0008-0000-1200-0000A8840000}"/>
            </a:ext>
          </a:extLst>
        </xdr:cNvPr>
        <xdr:cNvSpPr>
          <a:spLocks noChangeShapeType="1"/>
        </xdr:cNvSpPr>
      </xdr:nvSpPr>
      <xdr:spPr bwMode="auto">
        <a:xfrm>
          <a:off x="6261100" y="48768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27</xdr:row>
      <xdr:rowOff>76200</xdr:rowOff>
    </xdr:from>
    <xdr:to>
      <xdr:col>13</xdr:col>
      <xdr:colOff>0</xdr:colOff>
      <xdr:row>27</xdr:row>
      <xdr:rowOff>76200</xdr:rowOff>
    </xdr:to>
    <xdr:sp macro="" textlink="">
      <xdr:nvSpPr>
        <xdr:cNvPr id="33961" name="Line 126">
          <a:extLst>
            <a:ext uri="{FF2B5EF4-FFF2-40B4-BE49-F238E27FC236}">
              <a16:creationId xmlns:a16="http://schemas.microsoft.com/office/drawing/2014/main" id="{00000000-0008-0000-1200-0000A9840000}"/>
            </a:ext>
          </a:extLst>
        </xdr:cNvPr>
        <xdr:cNvSpPr>
          <a:spLocks noChangeShapeType="1"/>
        </xdr:cNvSpPr>
      </xdr:nvSpPr>
      <xdr:spPr bwMode="auto">
        <a:xfrm>
          <a:off x="4737100" y="4876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23</xdr:row>
      <xdr:rowOff>76200</xdr:rowOff>
    </xdr:from>
    <xdr:to>
      <xdr:col>11</xdr:col>
      <xdr:colOff>0</xdr:colOff>
      <xdr:row>27</xdr:row>
      <xdr:rowOff>76200</xdr:rowOff>
    </xdr:to>
    <xdr:sp macro="" textlink="">
      <xdr:nvSpPr>
        <xdr:cNvPr id="33962" name="Line 127">
          <a:extLst>
            <a:ext uri="{FF2B5EF4-FFF2-40B4-BE49-F238E27FC236}">
              <a16:creationId xmlns:a16="http://schemas.microsoft.com/office/drawing/2014/main" id="{00000000-0008-0000-1200-0000AA840000}"/>
            </a:ext>
          </a:extLst>
        </xdr:cNvPr>
        <xdr:cNvSpPr>
          <a:spLocks noChangeShapeType="1"/>
        </xdr:cNvSpPr>
      </xdr:nvSpPr>
      <xdr:spPr bwMode="auto">
        <a:xfrm>
          <a:off x="4457700" y="41656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17</xdr:row>
      <xdr:rowOff>0</xdr:rowOff>
    </xdr:from>
    <xdr:to>
      <xdr:col>18</xdr:col>
      <xdr:colOff>0</xdr:colOff>
      <xdr:row>17</xdr:row>
      <xdr:rowOff>139700</xdr:rowOff>
    </xdr:to>
    <xdr:sp macro="" textlink="">
      <xdr:nvSpPr>
        <xdr:cNvPr id="154" name="Terminal 153">
          <a:extLst>
            <a:ext uri="{FF2B5EF4-FFF2-40B4-BE49-F238E27FC236}">
              <a16:creationId xmlns:a16="http://schemas.microsoft.com/office/drawing/2014/main" id="{00000000-0008-0000-1200-00009A000000}"/>
            </a:ext>
          </a:extLst>
        </xdr:cNvPr>
        <xdr:cNvSpPr/>
      </xdr:nvSpPr>
      <xdr:spPr>
        <a:xfrm rot="16200000">
          <a:off x="7086600" y="323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17</xdr:row>
      <xdr:rowOff>76200</xdr:rowOff>
    </xdr:from>
    <xdr:to>
      <xdr:col>17</xdr:col>
      <xdr:colOff>0</xdr:colOff>
      <xdr:row>17</xdr:row>
      <xdr:rowOff>76200</xdr:rowOff>
    </xdr:to>
    <xdr:sp macro="" textlink="">
      <xdr:nvSpPr>
        <xdr:cNvPr id="33964" name="Line 128">
          <a:extLst>
            <a:ext uri="{FF2B5EF4-FFF2-40B4-BE49-F238E27FC236}">
              <a16:creationId xmlns:a16="http://schemas.microsoft.com/office/drawing/2014/main" id="{00000000-0008-0000-1200-0000AC840000}"/>
            </a:ext>
          </a:extLst>
        </xdr:cNvPr>
        <xdr:cNvSpPr>
          <a:spLocks noChangeShapeType="1"/>
        </xdr:cNvSpPr>
      </xdr:nvSpPr>
      <xdr:spPr bwMode="auto">
        <a:xfrm>
          <a:off x="6540500" y="3098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17</xdr:row>
      <xdr:rowOff>76200</xdr:rowOff>
    </xdr:from>
    <xdr:to>
      <xdr:col>15</xdr:col>
      <xdr:colOff>0</xdr:colOff>
      <xdr:row>19</xdr:row>
      <xdr:rowOff>76200</xdr:rowOff>
    </xdr:to>
    <xdr:sp macro="" textlink="">
      <xdr:nvSpPr>
        <xdr:cNvPr id="33965" name="Line 129">
          <a:extLst>
            <a:ext uri="{FF2B5EF4-FFF2-40B4-BE49-F238E27FC236}">
              <a16:creationId xmlns:a16="http://schemas.microsoft.com/office/drawing/2014/main" id="{00000000-0008-0000-1200-0000AD840000}"/>
            </a:ext>
          </a:extLst>
        </xdr:cNvPr>
        <xdr:cNvSpPr>
          <a:spLocks noChangeShapeType="1"/>
        </xdr:cNvSpPr>
      </xdr:nvSpPr>
      <xdr:spPr bwMode="auto">
        <a:xfrm flipV="1">
          <a:off x="6261100" y="30988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22</xdr:row>
      <xdr:rowOff>0</xdr:rowOff>
    </xdr:from>
    <xdr:to>
      <xdr:col>18</xdr:col>
      <xdr:colOff>0</xdr:colOff>
      <xdr:row>22</xdr:row>
      <xdr:rowOff>139700</xdr:rowOff>
    </xdr:to>
    <xdr:sp macro="" textlink="">
      <xdr:nvSpPr>
        <xdr:cNvPr id="157" name="Terminal 156">
          <a:extLst>
            <a:ext uri="{FF2B5EF4-FFF2-40B4-BE49-F238E27FC236}">
              <a16:creationId xmlns:a16="http://schemas.microsoft.com/office/drawing/2014/main" id="{00000000-0008-0000-1200-00009D000000}"/>
            </a:ext>
          </a:extLst>
        </xdr:cNvPr>
        <xdr:cNvSpPr/>
      </xdr:nvSpPr>
      <xdr:spPr>
        <a:xfrm rot="16200000">
          <a:off x="7086600" y="419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22</xdr:row>
      <xdr:rowOff>76200</xdr:rowOff>
    </xdr:from>
    <xdr:to>
      <xdr:col>17</xdr:col>
      <xdr:colOff>0</xdr:colOff>
      <xdr:row>22</xdr:row>
      <xdr:rowOff>76200</xdr:rowOff>
    </xdr:to>
    <xdr:sp macro="" textlink="">
      <xdr:nvSpPr>
        <xdr:cNvPr id="33967" name="Line 130">
          <a:extLst>
            <a:ext uri="{FF2B5EF4-FFF2-40B4-BE49-F238E27FC236}">
              <a16:creationId xmlns:a16="http://schemas.microsoft.com/office/drawing/2014/main" id="{00000000-0008-0000-1200-0000AF840000}"/>
            </a:ext>
          </a:extLst>
        </xdr:cNvPr>
        <xdr:cNvSpPr>
          <a:spLocks noChangeShapeType="1"/>
        </xdr:cNvSpPr>
      </xdr:nvSpPr>
      <xdr:spPr bwMode="auto">
        <a:xfrm>
          <a:off x="6540500" y="3987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22</xdr:row>
      <xdr:rowOff>76200</xdr:rowOff>
    </xdr:to>
    <xdr:sp macro="" textlink="">
      <xdr:nvSpPr>
        <xdr:cNvPr id="33968" name="Line 131">
          <a:extLst>
            <a:ext uri="{FF2B5EF4-FFF2-40B4-BE49-F238E27FC236}">
              <a16:creationId xmlns:a16="http://schemas.microsoft.com/office/drawing/2014/main" id="{00000000-0008-0000-1200-0000B0840000}"/>
            </a:ext>
          </a:extLst>
        </xdr:cNvPr>
        <xdr:cNvSpPr>
          <a:spLocks noChangeShapeType="1"/>
        </xdr:cNvSpPr>
      </xdr:nvSpPr>
      <xdr:spPr bwMode="auto">
        <a:xfrm>
          <a:off x="6261100" y="34544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34</xdr:row>
      <xdr:rowOff>0</xdr:rowOff>
    </xdr:from>
    <xdr:to>
      <xdr:col>10</xdr:col>
      <xdr:colOff>0</xdr:colOff>
      <xdr:row>34</xdr:row>
      <xdr:rowOff>139700</xdr:rowOff>
    </xdr:to>
    <xdr:sp macro="" textlink="">
      <xdr:nvSpPr>
        <xdr:cNvPr id="33969" name="Oval 132">
          <a:extLst>
            <a:ext uri="{FF2B5EF4-FFF2-40B4-BE49-F238E27FC236}">
              <a16:creationId xmlns:a16="http://schemas.microsoft.com/office/drawing/2014/main" id="{00000000-0008-0000-1200-0000B1840000}"/>
            </a:ext>
          </a:extLst>
        </xdr:cNvPr>
        <xdr:cNvSpPr>
          <a:spLocks noChangeArrowheads="1"/>
        </xdr:cNvSpPr>
      </xdr:nvSpPr>
      <xdr:spPr bwMode="auto">
        <a:xfrm>
          <a:off x="4279900" y="60452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34</xdr:row>
      <xdr:rowOff>76200</xdr:rowOff>
    </xdr:from>
    <xdr:to>
      <xdr:col>9</xdr:col>
      <xdr:colOff>0</xdr:colOff>
      <xdr:row>34</xdr:row>
      <xdr:rowOff>76200</xdr:rowOff>
    </xdr:to>
    <xdr:sp macro="" textlink="">
      <xdr:nvSpPr>
        <xdr:cNvPr id="33970" name="Line 133">
          <a:extLst>
            <a:ext uri="{FF2B5EF4-FFF2-40B4-BE49-F238E27FC236}">
              <a16:creationId xmlns:a16="http://schemas.microsoft.com/office/drawing/2014/main" id="{00000000-0008-0000-1200-0000B2840000}"/>
            </a:ext>
          </a:extLst>
        </xdr:cNvPr>
        <xdr:cNvSpPr>
          <a:spLocks noChangeShapeType="1"/>
        </xdr:cNvSpPr>
      </xdr:nvSpPr>
      <xdr:spPr bwMode="auto">
        <a:xfrm>
          <a:off x="2933700" y="61214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34</xdr:row>
      <xdr:rowOff>76200</xdr:rowOff>
    </xdr:from>
    <xdr:to>
      <xdr:col>7</xdr:col>
      <xdr:colOff>0</xdr:colOff>
      <xdr:row>38</xdr:row>
      <xdr:rowOff>76200</xdr:rowOff>
    </xdr:to>
    <xdr:sp macro="" textlink="">
      <xdr:nvSpPr>
        <xdr:cNvPr id="33971" name="Line 134">
          <a:extLst>
            <a:ext uri="{FF2B5EF4-FFF2-40B4-BE49-F238E27FC236}">
              <a16:creationId xmlns:a16="http://schemas.microsoft.com/office/drawing/2014/main" id="{00000000-0008-0000-1200-0000B3840000}"/>
            </a:ext>
          </a:extLst>
        </xdr:cNvPr>
        <xdr:cNvSpPr>
          <a:spLocks noChangeShapeType="1"/>
        </xdr:cNvSpPr>
      </xdr:nvSpPr>
      <xdr:spPr bwMode="auto">
        <a:xfrm flipV="1">
          <a:off x="2654300" y="61214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42</xdr:row>
      <xdr:rowOff>0</xdr:rowOff>
    </xdr:from>
    <xdr:to>
      <xdr:col>10</xdr:col>
      <xdr:colOff>0</xdr:colOff>
      <xdr:row>42</xdr:row>
      <xdr:rowOff>139700</xdr:rowOff>
    </xdr:to>
    <xdr:sp macro="" textlink="">
      <xdr:nvSpPr>
        <xdr:cNvPr id="163" name="Terminal 162">
          <a:extLst>
            <a:ext uri="{FF2B5EF4-FFF2-40B4-BE49-F238E27FC236}">
              <a16:creationId xmlns:a16="http://schemas.microsoft.com/office/drawing/2014/main" id="{00000000-0008-0000-1200-0000A3000000}"/>
            </a:ext>
          </a:extLst>
        </xdr:cNvPr>
        <xdr:cNvSpPr/>
      </xdr:nvSpPr>
      <xdr:spPr>
        <a:xfrm rot="16200000">
          <a:off x="3848100" y="8001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42</xdr:row>
      <xdr:rowOff>76200</xdr:rowOff>
    </xdr:from>
    <xdr:to>
      <xdr:col>17</xdr:col>
      <xdr:colOff>0</xdr:colOff>
      <xdr:row>42</xdr:row>
      <xdr:rowOff>76200</xdr:rowOff>
    </xdr:to>
    <xdr:sp macro="" textlink="">
      <xdr:nvSpPr>
        <xdr:cNvPr id="33973" name="Line 135">
          <a:extLst>
            <a:ext uri="{FF2B5EF4-FFF2-40B4-BE49-F238E27FC236}">
              <a16:creationId xmlns:a16="http://schemas.microsoft.com/office/drawing/2014/main" id="{00000000-0008-0000-1200-0000B5840000}"/>
            </a:ext>
          </a:extLst>
        </xdr:cNvPr>
        <xdr:cNvSpPr>
          <a:spLocks noChangeShapeType="1"/>
        </xdr:cNvSpPr>
      </xdr:nvSpPr>
      <xdr:spPr bwMode="auto">
        <a:xfrm>
          <a:off x="4457700" y="7543800"/>
          <a:ext cx="34290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7</xdr:col>
      <xdr:colOff>0</xdr:colOff>
      <xdr:row>42</xdr:row>
      <xdr:rowOff>76200</xdr:rowOff>
    </xdr:from>
    <xdr:to>
      <xdr:col>9</xdr:col>
      <xdr:colOff>0</xdr:colOff>
      <xdr:row>42</xdr:row>
      <xdr:rowOff>76200</xdr:rowOff>
    </xdr:to>
    <xdr:sp macro="" textlink="">
      <xdr:nvSpPr>
        <xdr:cNvPr id="33974" name="Line 136">
          <a:extLst>
            <a:ext uri="{FF2B5EF4-FFF2-40B4-BE49-F238E27FC236}">
              <a16:creationId xmlns:a16="http://schemas.microsoft.com/office/drawing/2014/main" id="{00000000-0008-0000-1200-0000B6840000}"/>
            </a:ext>
          </a:extLst>
        </xdr:cNvPr>
        <xdr:cNvSpPr>
          <a:spLocks noChangeShapeType="1"/>
        </xdr:cNvSpPr>
      </xdr:nvSpPr>
      <xdr:spPr bwMode="auto">
        <a:xfrm>
          <a:off x="2933700" y="7543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38</xdr:row>
      <xdr:rowOff>76200</xdr:rowOff>
    </xdr:from>
    <xdr:to>
      <xdr:col>7</xdr:col>
      <xdr:colOff>0</xdr:colOff>
      <xdr:row>42</xdr:row>
      <xdr:rowOff>76200</xdr:rowOff>
    </xdr:to>
    <xdr:sp macro="" textlink="">
      <xdr:nvSpPr>
        <xdr:cNvPr id="33975" name="Line 137">
          <a:extLst>
            <a:ext uri="{FF2B5EF4-FFF2-40B4-BE49-F238E27FC236}">
              <a16:creationId xmlns:a16="http://schemas.microsoft.com/office/drawing/2014/main" id="{00000000-0008-0000-1200-0000B7840000}"/>
            </a:ext>
          </a:extLst>
        </xdr:cNvPr>
        <xdr:cNvSpPr>
          <a:spLocks noChangeShapeType="1"/>
        </xdr:cNvSpPr>
      </xdr:nvSpPr>
      <xdr:spPr bwMode="auto">
        <a:xfrm>
          <a:off x="2654300" y="68326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32</xdr:row>
      <xdr:rowOff>0</xdr:rowOff>
    </xdr:from>
    <xdr:to>
      <xdr:col>14</xdr:col>
      <xdr:colOff>0</xdr:colOff>
      <xdr:row>32</xdr:row>
      <xdr:rowOff>139700</xdr:rowOff>
    </xdr:to>
    <xdr:sp macro="" textlink="">
      <xdr:nvSpPr>
        <xdr:cNvPr id="167" name="Terminal 166">
          <a:extLst>
            <a:ext uri="{FF2B5EF4-FFF2-40B4-BE49-F238E27FC236}">
              <a16:creationId xmlns:a16="http://schemas.microsoft.com/office/drawing/2014/main" id="{00000000-0008-0000-1200-0000A7000000}"/>
            </a:ext>
          </a:extLst>
        </xdr:cNvPr>
        <xdr:cNvSpPr/>
      </xdr:nvSpPr>
      <xdr:spPr>
        <a:xfrm rot="16200000">
          <a:off x="5467350" y="60960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32</xdr:row>
      <xdr:rowOff>76200</xdr:rowOff>
    </xdr:from>
    <xdr:to>
      <xdr:col>17</xdr:col>
      <xdr:colOff>0</xdr:colOff>
      <xdr:row>32</xdr:row>
      <xdr:rowOff>76200</xdr:rowOff>
    </xdr:to>
    <xdr:sp macro="" textlink="">
      <xdr:nvSpPr>
        <xdr:cNvPr id="33977" name="Line 138">
          <a:extLst>
            <a:ext uri="{FF2B5EF4-FFF2-40B4-BE49-F238E27FC236}">
              <a16:creationId xmlns:a16="http://schemas.microsoft.com/office/drawing/2014/main" id="{00000000-0008-0000-1200-0000B9840000}"/>
            </a:ext>
          </a:extLst>
        </xdr:cNvPr>
        <xdr:cNvSpPr>
          <a:spLocks noChangeShapeType="1"/>
        </xdr:cNvSpPr>
      </xdr:nvSpPr>
      <xdr:spPr bwMode="auto">
        <a:xfrm>
          <a:off x="6261100" y="57658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32</xdr:row>
      <xdr:rowOff>76200</xdr:rowOff>
    </xdr:from>
    <xdr:to>
      <xdr:col>13</xdr:col>
      <xdr:colOff>0</xdr:colOff>
      <xdr:row>32</xdr:row>
      <xdr:rowOff>76200</xdr:rowOff>
    </xdr:to>
    <xdr:sp macro="" textlink="">
      <xdr:nvSpPr>
        <xdr:cNvPr id="33978" name="Line 139">
          <a:extLst>
            <a:ext uri="{FF2B5EF4-FFF2-40B4-BE49-F238E27FC236}">
              <a16:creationId xmlns:a16="http://schemas.microsoft.com/office/drawing/2014/main" id="{00000000-0008-0000-1200-0000BA840000}"/>
            </a:ext>
          </a:extLst>
        </xdr:cNvPr>
        <xdr:cNvSpPr>
          <a:spLocks noChangeShapeType="1"/>
        </xdr:cNvSpPr>
      </xdr:nvSpPr>
      <xdr:spPr bwMode="auto">
        <a:xfrm>
          <a:off x="4737100" y="5765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32</xdr:row>
      <xdr:rowOff>76200</xdr:rowOff>
    </xdr:from>
    <xdr:to>
      <xdr:col>11</xdr:col>
      <xdr:colOff>0</xdr:colOff>
      <xdr:row>34</xdr:row>
      <xdr:rowOff>76200</xdr:rowOff>
    </xdr:to>
    <xdr:sp macro="" textlink="">
      <xdr:nvSpPr>
        <xdr:cNvPr id="33979" name="Line 140">
          <a:extLst>
            <a:ext uri="{FF2B5EF4-FFF2-40B4-BE49-F238E27FC236}">
              <a16:creationId xmlns:a16="http://schemas.microsoft.com/office/drawing/2014/main" id="{00000000-0008-0000-1200-0000BB840000}"/>
            </a:ext>
          </a:extLst>
        </xdr:cNvPr>
        <xdr:cNvSpPr>
          <a:spLocks noChangeShapeType="1"/>
        </xdr:cNvSpPr>
      </xdr:nvSpPr>
      <xdr:spPr bwMode="auto">
        <a:xfrm flipV="1">
          <a:off x="4457700" y="57658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37</xdr:row>
      <xdr:rowOff>0</xdr:rowOff>
    </xdr:from>
    <xdr:to>
      <xdr:col>14</xdr:col>
      <xdr:colOff>0</xdr:colOff>
      <xdr:row>37</xdr:row>
      <xdr:rowOff>139700</xdr:rowOff>
    </xdr:to>
    <xdr:sp macro="" textlink="">
      <xdr:nvSpPr>
        <xdr:cNvPr id="171" name="Terminal 170">
          <a:extLst>
            <a:ext uri="{FF2B5EF4-FFF2-40B4-BE49-F238E27FC236}">
              <a16:creationId xmlns:a16="http://schemas.microsoft.com/office/drawing/2014/main" id="{00000000-0008-0000-1200-0000AB000000}"/>
            </a:ext>
          </a:extLst>
        </xdr:cNvPr>
        <xdr:cNvSpPr/>
      </xdr:nvSpPr>
      <xdr:spPr>
        <a:xfrm rot="16200000">
          <a:off x="5467350" y="70485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37</xdr:row>
      <xdr:rowOff>76200</xdr:rowOff>
    </xdr:from>
    <xdr:to>
      <xdr:col>17</xdr:col>
      <xdr:colOff>0</xdr:colOff>
      <xdr:row>37</xdr:row>
      <xdr:rowOff>76200</xdr:rowOff>
    </xdr:to>
    <xdr:sp macro="" textlink="">
      <xdr:nvSpPr>
        <xdr:cNvPr id="33981" name="Line 141">
          <a:extLst>
            <a:ext uri="{FF2B5EF4-FFF2-40B4-BE49-F238E27FC236}">
              <a16:creationId xmlns:a16="http://schemas.microsoft.com/office/drawing/2014/main" id="{00000000-0008-0000-1200-0000BD840000}"/>
            </a:ext>
          </a:extLst>
        </xdr:cNvPr>
        <xdr:cNvSpPr>
          <a:spLocks noChangeShapeType="1"/>
        </xdr:cNvSpPr>
      </xdr:nvSpPr>
      <xdr:spPr bwMode="auto">
        <a:xfrm>
          <a:off x="6261100" y="66548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37</xdr:row>
      <xdr:rowOff>76200</xdr:rowOff>
    </xdr:from>
    <xdr:to>
      <xdr:col>13</xdr:col>
      <xdr:colOff>0</xdr:colOff>
      <xdr:row>37</xdr:row>
      <xdr:rowOff>76200</xdr:rowOff>
    </xdr:to>
    <xdr:sp macro="" textlink="">
      <xdr:nvSpPr>
        <xdr:cNvPr id="33982" name="Line 142">
          <a:extLst>
            <a:ext uri="{FF2B5EF4-FFF2-40B4-BE49-F238E27FC236}">
              <a16:creationId xmlns:a16="http://schemas.microsoft.com/office/drawing/2014/main" id="{00000000-0008-0000-1200-0000BE840000}"/>
            </a:ext>
          </a:extLst>
        </xdr:cNvPr>
        <xdr:cNvSpPr>
          <a:spLocks noChangeShapeType="1"/>
        </xdr:cNvSpPr>
      </xdr:nvSpPr>
      <xdr:spPr bwMode="auto">
        <a:xfrm>
          <a:off x="4737100" y="66548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37</xdr:row>
      <xdr:rowOff>76200</xdr:rowOff>
    </xdr:to>
    <xdr:sp macro="" textlink="">
      <xdr:nvSpPr>
        <xdr:cNvPr id="33983" name="Line 143">
          <a:extLst>
            <a:ext uri="{FF2B5EF4-FFF2-40B4-BE49-F238E27FC236}">
              <a16:creationId xmlns:a16="http://schemas.microsoft.com/office/drawing/2014/main" id="{00000000-0008-0000-1200-0000BF840000}"/>
            </a:ext>
          </a:extLst>
        </xdr:cNvPr>
        <xdr:cNvSpPr>
          <a:spLocks noChangeShapeType="1"/>
        </xdr:cNvSpPr>
      </xdr:nvSpPr>
      <xdr:spPr bwMode="auto">
        <a:xfrm>
          <a:off x="4457700" y="61214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26</xdr:row>
      <xdr:rowOff>0</xdr:rowOff>
    </xdr:from>
    <xdr:to>
      <xdr:col>2</xdr:col>
      <xdr:colOff>0</xdr:colOff>
      <xdr:row>26</xdr:row>
      <xdr:rowOff>139700</xdr:rowOff>
    </xdr:to>
    <xdr:sp macro="" textlink="">
      <xdr:nvSpPr>
        <xdr:cNvPr id="33984" name="Rectangle 144">
          <a:extLst>
            <a:ext uri="{FF2B5EF4-FFF2-40B4-BE49-F238E27FC236}">
              <a16:creationId xmlns:a16="http://schemas.microsoft.com/office/drawing/2014/main" id="{00000000-0008-0000-1200-0000C0840000}"/>
            </a:ext>
          </a:extLst>
        </xdr:cNvPr>
        <xdr:cNvSpPr>
          <a:spLocks noChangeArrowheads="1"/>
        </xdr:cNvSpPr>
      </xdr:nvSpPr>
      <xdr:spPr bwMode="auto">
        <a:xfrm>
          <a:off x="673100" y="46228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26</xdr:row>
      <xdr:rowOff>76200</xdr:rowOff>
    </xdr:from>
    <xdr:to>
      <xdr:col>1</xdr:col>
      <xdr:colOff>0</xdr:colOff>
      <xdr:row>26</xdr:row>
      <xdr:rowOff>76200</xdr:rowOff>
    </xdr:to>
    <xdr:sp macro="" textlink="">
      <xdr:nvSpPr>
        <xdr:cNvPr id="33985" name="Line 145">
          <a:extLst>
            <a:ext uri="{FF2B5EF4-FFF2-40B4-BE49-F238E27FC236}">
              <a16:creationId xmlns:a16="http://schemas.microsoft.com/office/drawing/2014/main" id="{00000000-0008-0000-1200-0000C1840000}"/>
            </a:ext>
          </a:extLst>
        </xdr:cNvPr>
        <xdr:cNvSpPr>
          <a:spLocks noChangeShapeType="1"/>
        </xdr:cNvSpPr>
      </xdr:nvSpPr>
      <xdr:spPr bwMode="auto">
        <a:xfrm>
          <a:off x="0" y="4699000"/>
          <a:ext cx="6731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19</xdr:col>
      <xdr:colOff>457200</xdr:colOff>
      <xdr:row>5</xdr:row>
      <xdr:rowOff>111125</xdr:rowOff>
    </xdr:from>
    <xdr:to>
      <xdr:col>25</xdr:col>
      <xdr:colOff>88900</xdr:colOff>
      <xdr:row>18</xdr:row>
      <xdr:rowOff>18</xdr:rowOff>
    </xdr:to>
    <xdr:sp macro="" textlink="">
      <xdr:nvSpPr>
        <xdr:cNvPr id="57" name="TextBox 56">
          <a:extLst>
            <a:ext uri="{FF2B5EF4-FFF2-40B4-BE49-F238E27FC236}">
              <a16:creationId xmlns:a16="http://schemas.microsoft.com/office/drawing/2014/main" id="{00000000-0008-0000-1200-000039000000}"/>
            </a:ext>
          </a:extLst>
        </xdr:cNvPr>
        <xdr:cNvSpPr txBox="1"/>
      </xdr:nvSpPr>
      <xdr:spPr>
        <a:xfrm>
          <a:off x="8267700" y="1076325"/>
          <a:ext cx="3314700" cy="23526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2100"/>
            </a:lnSpc>
          </a:pPr>
          <a:r>
            <a:rPr lang="en-US" sz="1800" b="1" i="1"/>
            <a:t>This</a:t>
          </a:r>
          <a:r>
            <a:rPr lang="en-US" sz="1800" b="1" i="1" baseline="0"/>
            <a:t> is all the data shown in TreePlan.  Note the decisions at each decision node.  A "1" indicates that you decide the upper branch decision, and a "2" indicates that you decide the second (lower) branch decision.</a:t>
          </a:r>
          <a:endParaRPr lang="en-US" sz="1800" b="1" i="1"/>
        </a:p>
      </xdr:txBody>
    </xdr:sp>
    <xdr:clientData/>
  </xdr:twoCellAnchor>
  <xdr:twoCellAnchor editAs="oneCell">
    <xdr:from>
      <xdr:col>20</xdr:col>
      <xdr:colOff>0</xdr:colOff>
      <xdr:row>20</xdr:row>
      <xdr:rowOff>0</xdr:rowOff>
    </xdr:from>
    <xdr:to>
      <xdr:col>29</xdr:col>
      <xdr:colOff>12700</xdr:colOff>
      <xdr:row>29</xdr:row>
      <xdr:rowOff>88900</xdr:rowOff>
    </xdr:to>
    <xdr:pic>
      <xdr:nvPicPr>
        <xdr:cNvPr id="58" name="Picture 1">
          <a:extLst>
            <a:ext uri="{FF2B5EF4-FFF2-40B4-BE49-F238E27FC236}">
              <a16:creationId xmlns:a16="http://schemas.microsoft.com/office/drawing/2014/main" id="{00000000-0008-0000-12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10700" y="3556000"/>
          <a:ext cx="6070600" cy="1689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6</xdr:col>
      <xdr:colOff>0</xdr:colOff>
      <xdr:row>17</xdr:row>
      <xdr:rowOff>139700</xdr:rowOff>
    </xdr:to>
    <xdr:sp macro="" textlink="">
      <xdr:nvSpPr>
        <xdr:cNvPr id="34975" name="Oval 100">
          <a:extLst>
            <a:ext uri="{FF2B5EF4-FFF2-40B4-BE49-F238E27FC236}">
              <a16:creationId xmlns:a16="http://schemas.microsoft.com/office/drawing/2014/main" id="{00000000-0008-0000-1300-00009F880000}"/>
            </a:ext>
          </a:extLst>
        </xdr:cNvPr>
        <xdr:cNvSpPr>
          <a:spLocks noChangeArrowheads="1"/>
        </xdr:cNvSpPr>
      </xdr:nvSpPr>
      <xdr:spPr bwMode="auto">
        <a:xfrm>
          <a:off x="2476500" y="30607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17</xdr:row>
      <xdr:rowOff>76200</xdr:rowOff>
    </xdr:from>
    <xdr:to>
      <xdr:col>5</xdr:col>
      <xdr:colOff>0</xdr:colOff>
      <xdr:row>17</xdr:row>
      <xdr:rowOff>76200</xdr:rowOff>
    </xdr:to>
    <xdr:sp macro="" textlink="">
      <xdr:nvSpPr>
        <xdr:cNvPr id="34976" name="Line 101">
          <a:extLst>
            <a:ext uri="{FF2B5EF4-FFF2-40B4-BE49-F238E27FC236}">
              <a16:creationId xmlns:a16="http://schemas.microsoft.com/office/drawing/2014/main" id="{00000000-0008-0000-1300-0000A0880000}"/>
            </a:ext>
          </a:extLst>
        </xdr:cNvPr>
        <xdr:cNvSpPr>
          <a:spLocks noChangeShapeType="1"/>
        </xdr:cNvSpPr>
      </xdr:nvSpPr>
      <xdr:spPr bwMode="auto">
        <a:xfrm>
          <a:off x="1130300" y="31369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17</xdr:row>
      <xdr:rowOff>76200</xdr:rowOff>
    </xdr:from>
    <xdr:to>
      <xdr:col>3</xdr:col>
      <xdr:colOff>0</xdr:colOff>
      <xdr:row>28</xdr:row>
      <xdr:rowOff>76200</xdr:rowOff>
    </xdr:to>
    <xdr:sp macro="" textlink="">
      <xdr:nvSpPr>
        <xdr:cNvPr id="34977" name="Line 102">
          <a:extLst>
            <a:ext uri="{FF2B5EF4-FFF2-40B4-BE49-F238E27FC236}">
              <a16:creationId xmlns:a16="http://schemas.microsoft.com/office/drawing/2014/main" id="{00000000-0008-0000-1300-0000A1880000}"/>
            </a:ext>
          </a:extLst>
        </xdr:cNvPr>
        <xdr:cNvSpPr>
          <a:spLocks noChangeShapeType="1"/>
        </xdr:cNvSpPr>
      </xdr:nvSpPr>
      <xdr:spPr bwMode="auto">
        <a:xfrm flipV="1">
          <a:off x="850900" y="3136900"/>
          <a:ext cx="279400" cy="19558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40</xdr:row>
      <xdr:rowOff>0</xdr:rowOff>
    </xdr:from>
    <xdr:to>
      <xdr:col>6</xdr:col>
      <xdr:colOff>0</xdr:colOff>
      <xdr:row>40</xdr:row>
      <xdr:rowOff>139700</xdr:rowOff>
    </xdr:to>
    <xdr:sp macro="" textlink="">
      <xdr:nvSpPr>
        <xdr:cNvPr id="34978" name="Rectangle 103">
          <a:extLst>
            <a:ext uri="{FF2B5EF4-FFF2-40B4-BE49-F238E27FC236}">
              <a16:creationId xmlns:a16="http://schemas.microsoft.com/office/drawing/2014/main" id="{00000000-0008-0000-1300-0000A2880000}"/>
            </a:ext>
          </a:extLst>
        </xdr:cNvPr>
        <xdr:cNvSpPr>
          <a:spLocks noChangeArrowheads="1"/>
        </xdr:cNvSpPr>
      </xdr:nvSpPr>
      <xdr:spPr bwMode="auto">
        <a:xfrm>
          <a:off x="2476500" y="7150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40</xdr:row>
      <xdr:rowOff>76200</xdr:rowOff>
    </xdr:from>
    <xdr:to>
      <xdr:col>5</xdr:col>
      <xdr:colOff>0</xdr:colOff>
      <xdr:row>40</xdr:row>
      <xdr:rowOff>76200</xdr:rowOff>
    </xdr:to>
    <xdr:sp macro="" textlink="">
      <xdr:nvSpPr>
        <xdr:cNvPr id="34979" name="Line 104">
          <a:extLst>
            <a:ext uri="{FF2B5EF4-FFF2-40B4-BE49-F238E27FC236}">
              <a16:creationId xmlns:a16="http://schemas.microsoft.com/office/drawing/2014/main" id="{00000000-0008-0000-1300-0000A3880000}"/>
            </a:ext>
          </a:extLst>
        </xdr:cNvPr>
        <xdr:cNvSpPr>
          <a:spLocks noChangeShapeType="1"/>
        </xdr:cNvSpPr>
      </xdr:nvSpPr>
      <xdr:spPr bwMode="auto">
        <a:xfrm>
          <a:off x="1130300" y="72263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28</xdr:row>
      <xdr:rowOff>76200</xdr:rowOff>
    </xdr:from>
    <xdr:to>
      <xdr:col>3</xdr:col>
      <xdr:colOff>0</xdr:colOff>
      <xdr:row>40</xdr:row>
      <xdr:rowOff>76200</xdr:rowOff>
    </xdr:to>
    <xdr:sp macro="" textlink="">
      <xdr:nvSpPr>
        <xdr:cNvPr id="34980" name="Line 105">
          <a:extLst>
            <a:ext uri="{FF2B5EF4-FFF2-40B4-BE49-F238E27FC236}">
              <a16:creationId xmlns:a16="http://schemas.microsoft.com/office/drawing/2014/main" id="{00000000-0008-0000-1300-0000A4880000}"/>
            </a:ext>
          </a:extLst>
        </xdr:cNvPr>
        <xdr:cNvSpPr>
          <a:spLocks noChangeShapeType="1"/>
        </xdr:cNvSpPr>
      </xdr:nvSpPr>
      <xdr:spPr bwMode="auto">
        <a:xfrm>
          <a:off x="850900" y="5092700"/>
          <a:ext cx="279400" cy="2133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10</xdr:row>
      <xdr:rowOff>0</xdr:rowOff>
    </xdr:from>
    <xdr:to>
      <xdr:col>10</xdr:col>
      <xdr:colOff>0</xdr:colOff>
      <xdr:row>10</xdr:row>
      <xdr:rowOff>139700</xdr:rowOff>
    </xdr:to>
    <xdr:sp macro="" textlink="">
      <xdr:nvSpPr>
        <xdr:cNvPr id="34981" name="Rectangle 106">
          <a:extLst>
            <a:ext uri="{FF2B5EF4-FFF2-40B4-BE49-F238E27FC236}">
              <a16:creationId xmlns:a16="http://schemas.microsoft.com/office/drawing/2014/main" id="{00000000-0008-0000-1300-0000A5880000}"/>
            </a:ext>
          </a:extLst>
        </xdr:cNvPr>
        <xdr:cNvSpPr>
          <a:spLocks noChangeArrowheads="1"/>
        </xdr:cNvSpPr>
      </xdr:nvSpPr>
      <xdr:spPr bwMode="auto">
        <a:xfrm>
          <a:off x="4279900" y="1816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10</xdr:row>
      <xdr:rowOff>76200</xdr:rowOff>
    </xdr:from>
    <xdr:to>
      <xdr:col>9</xdr:col>
      <xdr:colOff>0</xdr:colOff>
      <xdr:row>10</xdr:row>
      <xdr:rowOff>76200</xdr:rowOff>
    </xdr:to>
    <xdr:sp macro="" textlink="">
      <xdr:nvSpPr>
        <xdr:cNvPr id="34982" name="Line 107">
          <a:extLst>
            <a:ext uri="{FF2B5EF4-FFF2-40B4-BE49-F238E27FC236}">
              <a16:creationId xmlns:a16="http://schemas.microsoft.com/office/drawing/2014/main" id="{00000000-0008-0000-1300-0000A6880000}"/>
            </a:ext>
          </a:extLst>
        </xdr:cNvPr>
        <xdr:cNvSpPr>
          <a:spLocks noChangeShapeType="1"/>
        </xdr:cNvSpPr>
      </xdr:nvSpPr>
      <xdr:spPr bwMode="auto">
        <a:xfrm>
          <a:off x="2933700" y="18923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10</xdr:row>
      <xdr:rowOff>76200</xdr:rowOff>
    </xdr:from>
    <xdr:to>
      <xdr:col>7</xdr:col>
      <xdr:colOff>0</xdr:colOff>
      <xdr:row>17</xdr:row>
      <xdr:rowOff>76200</xdr:rowOff>
    </xdr:to>
    <xdr:sp macro="" textlink="">
      <xdr:nvSpPr>
        <xdr:cNvPr id="34983" name="Line 108">
          <a:extLst>
            <a:ext uri="{FF2B5EF4-FFF2-40B4-BE49-F238E27FC236}">
              <a16:creationId xmlns:a16="http://schemas.microsoft.com/office/drawing/2014/main" id="{00000000-0008-0000-1300-0000A7880000}"/>
            </a:ext>
          </a:extLst>
        </xdr:cNvPr>
        <xdr:cNvSpPr>
          <a:spLocks noChangeShapeType="1"/>
        </xdr:cNvSpPr>
      </xdr:nvSpPr>
      <xdr:spPr bwMode="auto">
        <a:xfrm flipV="1">
          <a:off x="2654300" y="1892300"/>
          <a:ext cx="279400" cy="1244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25</xdr:row>
      <xdr:rowOff>0</xdr:rowOff>
    </xdr:from>
    <xdr:to>
      <xdr:col>10</xdr:col>
      <xdr:colOff>0</xdr:colOff>
      <xdr:row>25</xdr:row>
      <xdr:rowOff>139700</xdr:rowOff>
    </xdr:to>
    <xdr:sp macro="" textlink="">
      <xdr:nvSpPr>
        <xdr:cNvPr id="34984" name="Rectangle 109">
          <a:extLst>
            <a:ext uri="{FF2B5EF4-FFF2-40B4-BE49-F238E27FC236}">
              <a16:creationId xmlns:a16="http://schemas.microsoft.com/office/drawing/2014/main" id="{00000000-0008-0000-1300-0000A8880000}"/>
            </a:ext>
          </a:extLst>
        </xdr:cNvPr>
        <xdr:cNvSpPr>
          <a:spLocks noChangeArrowheads="1"/>
        </xdr:cNvSpPr>
      </xdr:nvSpPr>
      <xdr:spPr bwMode="auto">
        <a:xfrm>
          <a:off x="4279900" y="4483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25</xdr:row>
      <xdr:rowOff>76200</xdr:rowOff>
    </xdr:from>
    <xdr:to>
      <xdr:col>9</xdr:col>
      <xdr:colOff>0</xdr:colOff>
      <xdr:row>25</xdr:row>
      <xdr:rowOff>76200</xdr:rowOff>
    </xdr:to>
    <xdr:sp macro="" textlink="">
      <xdr:nvSpPr>
        <xdr:cNvPr id="34985" name="Line 110">
          <a:extLst>
            <a:ext uri="{FF2B5EF4-FFF2-40B4-BE49-F238E27FC236}">
              <a16:creationId xmlns:a16="http://schemas.microsoft.com/office/drawing/2014/main" id="{00000000-0008-0000-1300-0000A9880000}"/>
            </a:ext>
          </a:extLst>
        </xdr:cNvPr>
        <xdr:cNvSpPr>
          <a:spLocks noChangeShapeType="1"/>
        </xdr:cNvSpPr>
      </xdr:nvSpPr>
      <xdr:spPr bwMode="auto">
        <a:xfrm>
          <a:off x="2933700" y="45593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17</xdr:row>
      <xdr:rowOff>76200</xdr:rowOff>
    </xdr:from>
    <xdr:to>
      <xdr:col>7</xdr:col>
      <xdr:colOff>0</xdr:colOff>
      <xdr:row>25</xdr:row>
      <xdr:rowOff>76200</xdr:rowOff>
    </xdr:to>
    <xdr:sp macro="" textlink="">
      <xdr:nvSpPr>
        <xdr:cNvPr id="34986" name="Line 111">
          <a:extLst>
            <a:ext uri="{FF2B5EF4-FFF2-40B4-BE49-F238E27FC236}">
              <a16:creationId xmlns:a16="http://schemas.microsoft.com/office/drawing/2014/main" id="{00000000-0008-0000-1300-0000AA880000}"/>
            </a:ext>
          </a:extLst>
        </xdr:cNvPr>
        <xdr:cNvSpPr>
          <a:spLocks noChangeShapeType="1"/>
        </xdr:cNvSpPr>
      </xdr:nvSpPr>
      <xdr:spPr bwMode="auto">
        <a:xfrm>
          <a:off x="2654300" y="3136900"/>
          <a:ext cx="279400" cy="1422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6</xdr:row>
      <xdr:rowOff>0</xdr:rowOff>
    </xdr:from>
    <xdr:to>
      <xdr:col>14</xdr:col>
      <xdr:colOff>0</xdr:colOff>
      <xdr:row>6</xdr:row>
      <xdr:rowOff>139700</xdr:rowOff>
    </xdr:to>
    <xdr:sp macro="" textlink="">
      <xdr:nvSpPr>
        <xdr:cNvPr id="34987" name="Oval 112">
          <a:extLst>
            <a:ext uri="{FF2B5EF4-FFF2-40B4-BE49-F238E27FC236}">
              <a16:creationId xmlns:a16="http://schemas.microsoft.com/office/drawing/2014/main" id="{00000000-0008-0000-1300-0000AB880000}"/>
            </a:ext>
          </a:extLst>
        </xdr:cNvPr>
        <xdr:cNvSpPr>
          <a:spLocks noChangeArrowheads="1"/>
        </xdr:cNvSpPr>
      </xdr:nvSpPr>
      <xdr:spPr bwMode="auto">
        <a:xfrm>
          <a:off x="6083300" y="1104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6</xdr:row>
      <xdr:rowOff>76200</xdr:rowOff>
    </xdr:from>
    <xdr:to>
      <xdr:col>13</xdr:col>
      <xdr:colOff>0</xdr:colOff>
      <xdr:row>6</xdr:row>
      <xdr:rowOff>76200</xdr:rowOff>
    </xdr:to>
    <xdr:sp macro="" textlink="">
      <xdr:nvSpPr>
        <xdr:cNvPr id="34988" name="Line 113">
          <a:extLst>
            <a:ext uri="{FF2B5EF4-FFF2-40B4-BE49-F238E27FC236}">
              <a16:creationId xmlns:a16="http://schemas.microsoft.com/office/drawing/2014/main" id="{00000000-0008-0000-1300-0000AC880000}"/>
            </a:ext>
          </a:extLst>
        </xdr:cNvPr>
        <xdr:cNvSpPr>
          <a:spLocks noChangeShapeType="1"/>
        </xdr:cNvSpPr>
      </xdr:nvSpPr>
      <xdr:spPr bwMode="auto">
        <a:xfrm>
          <a:off x="4737100" y="11811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6</xdr:row>
      <xdr:rowOff>76200</xdr:rowOff>
    </xdr:from>
    <xdr:to>
      <xdr:col>11</xdr:col>
      <xdr:colOff>0</xdr:colOff>
      <xdr:row>10</xdr:row>
      <xdr:rowOff>76200</xdr:rowOff>
    </xdr:to>
    <xdr:sp macro="" textlink="">
      <xdr:nvSpPr>
        <xdr:cNvPr id="34989" name="Line 114">
          <a:extLst>
            <a:ext uri="{FF2B5EF4-FFF2-40B4-BE49-F238E27FC236}">
              <a16:creationId xmlns:a16="http://schemas.microsoft.com/office/drawing/2014/main" id="{00000000-0008-0000-1300-0000AD880000}"/>
            </a:ext>
          </a:extLst>
        </xdr:cNvPr>
        <xdr:cNvSpPr>
          <a:spLocks noChangeShapeType="1"/>
        </xdr:cNvSpPr>
      </xdr:nvSpPr>
      <xdr:spPr bwMode="auto">
        <a:xfrm flipV="1">
          <a:off x="4457700" y="1181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14</xdr:row>
      <xdr:rowOff>0</xdr:rowOff>
    </xdr:from>
    <xdr:to>
      <xdr:col>14</xdr:col>
      <xdr:colOff>0</xdr:colOff>
      <xdr:row>14</xdr:row>
      <xdr:rowOff>139700</xdr:rowOff>
    </xdr:to>
    <xdr:sp macro="" textlink="">
      <xdr:nvSpPr>
        <xdr:cNvPr id="17" name="Terminal 136">
          <a:extLst>
            <a:ext uri="{FF2B5EF4-FFF2-40B4-BE49-F238E27FC236}">
              <a16:creationId xmlns:a16="http://schemas.microsoft.com/office/drawing/2014/main" id="{00000000-0008-0000-1300-000011000000}"/>
            </a:ext>
          </a:extLst>
        </xdr:cNvPr>
        <xdr:cNvSpPr/>
      </xdr:nvSpPr>
      <xdr:spPr>
        <a:xfrm rot="16200000">
          <a:off x="5467350" y="270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14</xdr:row>
      <xdr:rowOff>76200</xdr:rowOff>
    </xdr:from>
    <xdr:to>
      <xdr:col>17</xdr:col>
      <xdr:colOff>0</xdr:colOff>
      <xdr:row>14</xdr:row>
      <xdr:rowOff>76200</xdr:rowOff>
    </xdr:to>
    <xdr:sp macro="" textlink="">
      <xdr:nvSpPr>
        <xdr:cNvPr id="34991" name="Line 115">
          <a:extLst>
            <a:ext uri="{FF2B5EF4-FFF2-40B4-BE49-F238E27FC236}">
              <a16:creationId xmlns:a16="http://schemas.microsoft.com/office/drawing/2014/main" id="{00000000-0008-0000-1300-0000AF880000}"/>
            </a:ext>
          </a:extLst>
        </xdr:cNvPr>
        <xdr:cNvSpPr>
          <a:spLocks noChangeShapeType="1"/>
        </xdr:cNvSpPr>
      </xdr:nvSpPr>
      <xdr:spPr bwMode="auto">
        <a:xfrm>
          <a:off x="6261100" y="26035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14</xdr:row>
      <xdr:rowOff>76200</xdr:rowOff>
    </xdr:from>
    <xdr:to>
      <xdr:col>13</xdr:col>
      <xdr:colOff>0</xdr:colOff>
      <xdr:row>14</xdr:row>
      <xdr:rowOff>76200</xdr:rowOff>
    </xdr:to>
    <xdr:sp macro="" textlink="">
      <xdr:nvSpPr>
        <xdr:cNvPr id="34992" name="Line 116">
          <a:extLst>
            <a:ext uri="{FF2B5EF4-FFF2-40B4-BE49-F238E27FC236}">
              <a16:creationId xmlns:a16="http://schemas.microsoft.com/office/drawing/2014/main" id="{00000000-0008-0000-1300-0000B0880000}"/>
            </a:ext>
          </a:extLst>
        </xdr:cNvPr>
        <xdr:cNvSpPr>
          <a:spLocks noChangeShapeType="1"/>
        </xdr:cNvSpPr>
      </xdr:nvSpPr>
      <xdr:spPr bwMode="auto">
        <a:xfrm>
          <a:off x="4737100" y="2603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10</xdr:row>
      <xdr:rowOff>76200</xdr:rowOff>
    </xdr:from>
    <xdr:to>
      <xdr:col>11</xdr:col>
      <xdr:colOff>0</xdr:colOff>
      <xdr:row>14</xdr:row>
      <xdr:rowOff>76200</xdr:rowOff>
    </xdr:to>
    <xdr:sp macro="" textlink="">
      <xdr:nvSpPr>
        <xdr:cNvPr id="34993" name="Line 117">
          <a:extLst>
            <a:ext uri="{FF2B5EF4-FFF2-40B4-BE49-F238E27FC236}">
              <a16:creationId xmlns:a16="http://schemas.microsoft.com/office/drawing/2014/main" id="{00000000-0008-0000-1300-0000B1880000}"/>
            </a:ext>
          </a:extLst>
        </xdr:cNvPr>
        <xdr:cNvSpPr>
          <a:spLocks noChangeShapeType="1"/>
        </xdr:cNvSpPr>
      </xdr:nvSpPr>
      <xdr:spPr bwMode="auto">
        <a:xfrm>
          <a:off x="4457700" y="1892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4</xdr:row>
      <xdr:rowOff>0</xdr:rowOff>
    </xdr:from>
    <xdr:to>
      <xdr:col>18</xdr:col>
      <xdr:colOff>0</xdr:colOff>
      <xdr:row>4</xdr:row>
      <xdr:rowOff>139700</xdr:rowOff>
    </xdr:to>
    <xdr:sp macro="" textlink="">
      <xdr:nvSpPr>
        <xdr:cNvPr id="21" name="Terminal 140">
          <a:extLst>
            <a:ext uri="{FF2B5EF4-FFF2-40B4-BE49-F238E27FC236}">
              <a16:creationId xmlns:a16="http://schemas.microsoft.com/office/drawing/2014/main" id="{00000000-0008-0000-1300-000015000000}"/>
            </a:ext>
          </a:extLst>
        </xdr:cNvPr>
        <xdr:cNvSpPr/>
      </xdr:nvSpPr>
      <xdr:spPr>
        <a:xfrm rot="16200000">
          <a:off x="7086600" y="80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4</xdr:row>
      <xdr:rowOff>76200</xdr:rowOff>
    </xdr:from>
    <xdr:to>
      <xdr:col>17</xdr:col>
      <xdr:colOff>0</xdr:colOff>
      <xdr:row>4</xdr:row>
      <xdr:rowOff>76200</xdr:rowOff>
    </xdr:to>
    <xdr:sp macro="" textlink="">
      <xdr:nvSpPr>
        <xdr:cNvPr id="34995" name="Line 118">
          <a:extLst>
            <a:ext uri="{FF2B5EF4-FFF2-40B4-BE49-F238E27FC236}">
              <a16:creationId xmlns:a16="http://schemas.microsoft.com/office/drawing/2014/main" id="{00000000-0008-0000-1300-0000B3880000}"/>
            </a:ext>
          </a:extLst>
        </xdr:cNvPr>
        <xdr:cNvSpPr>
          <a:spLocks noChangeShapeType="1"/>
        </xdr:cNvSpPr>
      </xdr:nvSpPr>
      <xdr:spPr bwMode="auto">
        <a:xfrm>
          <a:off x="6540500" y="825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6</xdr:row>
      <xdr:rowOff>76200</xdr:rowOff>
    </xdr:to>
    <xdr:sp macro="" textlink="">
      <xdr:nvSpPr>
        <xdr:cNvPr id="34996" name="Line 119">
          <a:extLst>
            <a:ext uri="{FF2B5EF4-FFF2-40B4-BE49-F238E27FC236}">
              <a16:creationId xmlns:a16="http://schemas.microsoft.com/office/drawing/2014/main" id="{00000000-0008-0000-1300-0000B4880000}"/>
            </a:ext>
          </a:extLst>
        </xdr:cNvPr>
        <xdr:cNvSpPr>
          <a:spLocks noChangeShapeType="1"/>
        </xdr:cNvSpPr>
      </xdr:nvSpPr>
      <xdr:spPr bwMode="auto">
        <a:xfrm flipV="1">
          <a:off x="6261100" y="825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9</xdr:row>
      <xdr:rowOff>0</xdr:rowOff>
    </xdr:from>
    <xdr:to>
      <xdr:col>18</xdr:col>
      <xdr:colOff>0</xdr:colOff>
      <xdr:row>9</xdr:row>
      <xdr:rowOff>139700</xdr:rowOff>
    </xdr:to>
    <xdr:sp macro="" textlink="">
      <xdr:nvSpPr>
        <xdr:cNvPr id="24" name="Terminal 143">
          <a:extLst>
            <a:ext uri="{FF2B5EF4-FFF2-40B4-BE49-F238E27FC236}">
              <a16:creationId xmlns:a16="http://schemas.microsoft.com/office/drawing/2014/main" id="{00000000-0008-0000-1300-000018000000}"/>
            </a:ext>
          </a:extLst>
        </xdr:cNvPr>
        <xdr:cNvSpPr/>
      </xdr:nvSpPr>
      <xdr:spPr>
        <a:xfrm rot="16200000">
          <a:off x="7086600" y="175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9</xdr:row>
      <xdr:rowOff>76200</xdr:rowOff>
    </xdr:from>
    <xdr:to>
      <xdr:col>17</xdr:col>
      <xdr:colOff>0</xdr:colOff>
      <xdr:row>9</xdr:row>
      <xdr:rowOff>76200</xdr:rowOff>
    </xdr:to>
    <xdr:sp macro="" textlink="">
      <xdr:nvSpPr>
        <xdr:cNvPr id="34998" name="Line 120">
          <a:extLst>
            <a:ext uri="{FF2B5EF4-FFF2-40B4-BE49-F238E27FC236}">
              <a16:creationId xmlns:a16="http://schemas.microsoft.com/office/drawing/2014/main" id="{00000000-0008-0000-1300-0000B6880000}"/>
            </a:ext>
          </a:extLst>
        </xdr:cNvPr>
        <xdr:cNvSpPr>
          <a:spLocks noChangeShapeType="1"/>
        </xdr:cNvSpPr>
      </xdr:nvSpPr>
      <xdr:spPr bwMode="auto">
        <a:xfrm>
          <a:off x="6540500" y="1714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6</xdr:row>
      <xdr:rowOff>76200</xdr:rowOff>
    </xdr:from>
    <xdr:to>
      <xdr:col>15</xdr:col>
      <xdr:colOff>0</xdr:colOff>
      <xdr:row>9</xdr:row>
      <xdr:rowOff>76200</xdr:rowOff>
    </xdr:to>
    <xdr:sp macro="" textlink="">
      <xdr:nvSpPr>
        <xdr:cNvPr id="34999" name="Line 121">
          <a:extLst>
            <a:ext uri="{FF2B5EF4-FFF2-40B4-BE49-F238E27FC236}">
              <a16:creationId xmlns:a16="http://schemas.microsoft.com/office/drawing/2014/main" id="{00000000-0008-0000-1300-0000B7880000}"/>
            </a:ext>
          </a:extLst>
        </xdr:cNvPr>
        <xdr:cNvSpPr>
          <a:spLocks noChangeShapeType="1"/>
        </xdr:cNvSpPr>
      </xdr:nvSpPr>
      <xdr:spPr bwMode="auto">
        <a:xfrm>
          <a:off x="6261100" y="1181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21</xdr:row>
      <xdr:rowOff>0</xdr:rowOff>
    </xdr:from>
    <xdr:to>
      <xdr:col>14</xdr:col>
      <xdr:colOff>0</xdr:colOff>
      <xdr:row>21</xdr:row>
      <xdr:rowOff>139700</xdr:rowOff>
    </xdr:to>
    <xdr:sp macro="" textlink="">
      <xdr:nvSpPr>
        <xdr:cNvPr id="35000" name="Oval 122">
          <a:extLst>
            <a:ext uri="{FF2B5EF4-FFF2-40B4-BE49-F238E27FC236}">
              <a16:creationId xmlns:a16="http://schemas.microsoft.com/office/drawing/2014/main" id="{00000000-0008-0000-1300-0000B8880000}"/>
            </a:ext>
          </a:extLst>
        </xdr:cNvPr>
        <xdr:cNvSpPr>
          <a:spLocks noChangeArrowheads="1"/>
        </xdr:cNvSpPr>
      </xdr:nvSpPr>
      <xdr:spPr bwMode="auto">
        <a:xfrm>
          <a:off x="6083300" y="3771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21</xdr:row>
      <xdr:rowOff>76200</xdr:rowOff>
    </xdr:from>
    <xdr:to>
      <xdr:col>13</xdr:col>
      <xdr:colOff>0</xdr:colOff>
      <xdr:row>21</xdr:row>
      <xdr:rowOff>76200</xdr:rowOff>
    </xdr:to>
    <xdr:sp macro="" textlink="">
      <xdr:nvSpPr>
        <xdr:cNvPr id="35001" name="Line 123">
          <a:extLst>
            <a:ext uri="{FF2B5EF4-FFF2-40B4-BE49-F238E27FC236}">
              <a16:creationId xmlns:a16="http://schemas.microsoft.com/office/drawing/2014/main" id="{00000000-0008-0000-1300-0000B9880000}"/>
            </a:ext>
          </a:extLst>
        </xdr:cNvPr>
        <xdr:cNvSpPr>
          <a:spLocks noChangeShapeType="1"/>
        </xdr:cNvSpPr>
      </xdr:nvSpPr>
      <xdr:spPr bwMode="auto">
        <a:xfrm>
          <a:off x="4737100" y="38481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21</xdr:row>
      <xdr:rowOff>76200</xdr:rowOff>
    </xdr:from>
    <xdr:to>
      <xdr:col>11</xdr:col>
      <xdr:colOff>0</xdr:colOff>
      <xdr:row>25</xdr:row>
      <xdr:rowOff>76200</xdr:rowOff>
    </xdr:to>
    <xdr:sp macro="" textlink="">
      <xdr:nvSpPr>
        <xdr:cNvPr id="35002" name="Line 124">
          <a:extLst>
            <a:ext uri="{FF2B5EF4-FFF2-40B4-BE49-F238E27FC236}">
              <a16:creationId xmlns:a16="http://schemas.microsoft.com/office/drawing/2014/main" id="{00000000-0008-0000-1300-0000BA880000}"/>
            </a:ext>
          </a:extLst>
        </xdr:cNvPr>
        <xdr:cNvSpPr>
          <a:spLocks noChangeShapeType="1"/>
        </xdr:cNvSpPr>
      </xdr:nvSpPr>
      <xdr:spPr bwMode="auto">
        <a:xfrm flipV="1">
          <a:off x="4457700" y="3848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29</xdr:row>
      <xdr:rowOff>0</xdr:rowOff>
    </xdr:from>
    <xdr:to>
      <xdr:col>14</xdr:col>
      <xdr:colOff>0</xdr:colOff>
      <xdr:row>29</xdr:row>
      <xdr:rowOff>139700</xdr:rowOff>
    </xdr:to>
    <xdr:sp macro="" textlink="">
      <xdr:nvSpPr>
        <xdr:cNvPr id="30" name="Terminal 149">
          <a:extLst>
            <a:ext uri="{FF2B5EF4-FFF2-40B4-BE49-F238E27FC236}">
              <a16:creationId xmlns:a16="http://schemas.microsoft.com/office/drawing/2014/main" id="{00000000-0008-0000-1300-00001E000000}"/>
            </a:ext>
          </a:extLst>
        </xdr:cNvPr>
        <xdr:cNvSpPr/>
      </xdr:nvSpPr>
      <xdr:spPr>
        <a:xfrm rot="16200000">
          <a:off x="5467350" y="556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29</xdr:row>
      <xdr:rowOff>76200</xdr:rowOff>
    </xdr:from>
    <xdr:to>
      <xdr:col>17</xdr:col>
      <xdr:colOff>0</xdr:colOff>
      <xdr:row>29</xdr:row>
      <xdr:rowOff>76200</xdr:rowOff>
    </xdr:to>
    <xdr:sp macro="" textlink="">
      <xdr:nvSpPr>
        <xdr:cNvPr id="35004" name="Line 125">
          <a:extLst>
            <a:ext uri="{FF2B5EF4-FFF2-40B4-BE49-F238E27FC236}">
              <a16:creationId xmlns:a16="http://schemas.microsoft.com/office/drawing/2014/main" id="{00000000-0008-0000-1300-0000BC880000}"/>
            </a:ext>
          </a:extLst>
        </xdr:cNvPr>
        <xdr:cNvSpPr>
          <a:spLocks noChangeShapeType="1"/>
        </xdr:cNvSpPr>
      </xdr:nvSpPr>
      <xdr:spPr bwMode="auto">
        <a:xfrm>
          <a:off x="6261100" y="52705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29</xdr:row>
      <xdr:rowOff>76200</xdr:rowOff>
    </xdr:from>
    <xdr:to>
      <xdr:col>13</xdr:col>
      <xdr:colOff>0</xdr:colOff>
      <xdr:row>29</xdr:row>
      <xdr:rowOff>76200</xdr:rowOff>
    </xdr:to>
    <xdr:sp macro="" textlink="">
      <xdr:nvSpPr>
        <xdr:cNvPr id="35005" name="Line 126">
          <a:extLst>
            <a:ext uri="{FF2B5EF4-FFF2-40B4-BE49-F238E27FC236}">
              <a16:creationId xmlns:a16="http://schemas.microsoft.com/office/drawing/2014/main" id="{00000000-0008-0000-1300-0000BD880000}"/>
            </a:ext>
          </a:extLst>
        </xdr:cNvPr>
        <xdr:cNvSpPr>
          <a:spLocks noChangeShapeType="1"/>
        </xdr:cNvSpPr>
      </xdr:nvSpPr>
      <xdr:spPr bwMode="auto">
        <a:xfrm>
          <a:off x="4737100" y="5270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25</xdr:row>
      <xdr:rowOff>76200</xdr:rowOff>
    </xdr:from>
    <xdr:to>
      <xdr:col>11</xdr:col>
      <xdr:colOff>0</xdr:colOff>
      <xdr:row>29</xdr:row>
      <xdr:rowOff>76200</xdr:rowOff>
    </xdr:to>
    <xdr:sp macro="" textlink="">
      <xdr:nvSpPr>
        <xdr:cNvPr id="35006" name="Line 127">
          <a:extLst>
            <a:ext uri="{FF2B5EF4-FFF2-40B4-BE49-F238E27FC236}">
              <a16:creationId xmlns:a16="http://schemas.microsoft.com/office/drawing/2014/main" id="{00000000-0008-0000-1300-0000BE880000}"/>
            </a:ext>
          </a:extLst>
        </xdr:cNvPr>
        <xdr:cNvSpPr>
          <a:spLocks noChangeShapeType="1"/>
        </xdr:cNvSpPr>
      </xdr:nvSpPr>
      <xdr:spPr bwMode="auto">
        <a:xfrm>
          <a:off x="4457700" y="4559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19</xdr:row>
      <xdr:rowOff>0</xdr:rowOff>
    </xdr:from>
    <xdr:to>
      <xdr:col>18</xdr:col>
      <xdr:colOff>0</xdr:colOff>
      <xdr:row>19</xdr:row>
      <xdr:rowOff>139700</xdr:rowOff>
    </xdr:to>
    <xdr:sp macro="" textlink="">
      <xdr:nvSpPr>
        <xdr:cNvPr id="34" name="Terminal 153">
          <a:extLst>
            <a:ext uri="{FF2B5EF4-FFF2-40B4-BE49-F238E27FC236}">
              <a16:creationId xmlns:a16="http://schemas.microsoft.com/office/drawing/2014/main" id="{00000000-0008-0000-1300-000022000000}"/>
            </a:ext>
          </a:extLst>
        </xdr:cNvPr>
        <xdr:cNvSpPr/>
      </xdr:nvSpPr>
      <xdr:spPr>
        <a:xfrm rot="16200000">
          <a:off x="7086600" y="365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19</xdr:row>
      <xdr:rowOff>76200</xdr:rowOff>
    </xdr:from>
    <xdr:to>
      <xdr:col>17</xdr:col>
      <xdr:colOff>0</xdr:colOff>
      <xdr:row>19</xdr:row>
      <xdr:rowOff>76200</xdr:rowOff>
    </xdr:to>
    <xdr:sp macro="" textlink="">
      <xdr:nvSpPr>
        <xdr:cNvPr id="35008" name="Line 128">
          <a:extLst>
            <a:ext uri="{FF2B5EF4-FFF2-40B4-BE49-F238E27FC236}">
              <a16:creationId xmlns:a16="http://schemas.microsoft.com/office/drawing/2014/main" id="{00000000-0008-0000-1300-0000C0880000}"/>
            </a:ext>
          </a:extLst>
        </xdr:cNvPr>
        <xdr:cNvSpPr>
          <a:spLocks noChangeShapeType="1"/>
        </xdr:cNvSpPr>
      </xdr:nvSpPr>
      <xdr:spPr bwMode="auto">
        <a:xfrm>
          <a:off x="6540500" y="3492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21</xdr:row>
      <xdr:rowOff>76200</xdr:rowOff>
    </xdr:to>
    <xdr:sp macro="" textlink="">
      <xdr:nvSpPr>
        <xdr:cNvPr id="35009" name="Line 129">
          <a:extLst>
            <a:ext uri="{FF2B5EF4-FFF2-40B4-BE49-F238E27FC236}">
              <a16:creationId xmlns:a16="http://schemas.microsoft.com/office/drawing/2014/main" id="{00000000-0008-0000-1300-0000C1880000}"/>
            </a:ext>
          </a:extLst>
        </xdr:cNvPr>
        <xdr:cNvSpPr>
          <a:spLocks noChangeShapeType="1"/>
        </xdr:cNvSpPr>
      </xdr:nvSpPr>
      <xdr:spPr bwMode="auto">
        <a:xfrm flipV="1">
          <a:off x="6261100" y="3492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24</xdr:row>
      <xdr:rowOff>0</xdr:rowOff>
    </xdr:from>
    <xdr:to>
      <xdr:col>18</xdr:col>
      <xdr:colOff>0</xdr:colOff>
      <xdr:row>24</xdr:row>
      <xdr:rowOff>139700</xdr:rowOff>
    </xdr:to>
    <xdr:sp macro="" textlink="">
      <xdr:nvSpPr>
        <xdr:cNvPr id="37" name="Terminal 156">
          <a:extLst>
            <a:ext uri="{FF2B5EF4-FFF2-40B4-BE49-F238E27FC236}">
              <a16:creationId xmlns:a16="http://schemas.microsoft.com/office/drawing/2014/main" id="{00000000-0008-0000-1300-000025000000}"/>
            </a:ext>
          </a:extLst>
        </xdr:cNvPr>
        <xdr:cNvSpPr/>
      </xdr:nvSpPr>
      <xdr:spPr>
        <a:xfrm rot="16200000">
          <a:off x="7086600" y="461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24</xdr:row>
      <xdr:rowOff>76200</xdr:rowOff>
    </xdr:from>
    <xdr:to>
      <xdr:col>17</xdr:col>
      <xdr:colOff>0</xdr:colOff>
      <xdr:row>24</xdr:row>
      <xdr:rowOff>76200</xdr:rowOff>
    </xdr:to>
    <xdr:sp macro="" textlink="">
      <xdr:nvSpPr>
        <xdr:cNvPr id="35011" name="Line 130">
          <a:extLst>
            <a:ext uri="{FF2B5EF4-FFF2-40B4-BE49-F238E27FC236}">
              <a16:creationId xmlns:a16="http://schemas.microsoft.com/office/drawing/2014/main" id="{00000000-0008-0000-1300-0000C3880000}"/>
            </a:ext>
          </a:extLst>
        </xdr:cNvPr>
        <xdr:cNvSpPr>
          <a:spLocks noChangeShapeType="1"/>
        </xdr:cNvSpPr>
      </xdr:nvSpPr>
      <xdr:spPr bwMode="auto">
        <a:xfrm>
          <a:off x="6540500" y="4381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21</xdr:row>
      <xdr:rowOff>76200</xdr:rowOff>
    </xdr:from>
    <xdr:to>
      <xdr:col>15</xdr:col>
      <xdr:colOff>0</xdr:colOff>
      <xdr:row>24</xdr:row>
      <xdr:rowOff>76200</xdr:rowOff>
    </xdr:to>
    <xdr:sp macro="" textlink="">
      <xdr:nvSpPr>
        <xdr:cNvPr id="35012" name="Line 131">
          <a:extLst>
            <a:ext uri="{FF2B5EF4-FFF2-40B4-BE49-F238E27FC236}">
              <a16:creationId xmlns:a16="http://schemas.microsoft.com/office/drawing/2014/main" id="{00000000-0008-0000-1300-0000C4880000}"/>
            </a:ext>
          </a:extLst>
        </xdr:cNvPr>
        <xdr:cNvSpPr>
          <a:spLocks noChangeShapeType="1"/>
        </xdr:cNvSpPr>
      </xdr:nvSpPr>
      <xdr:spPr bwMode="auto">
        <a:xfrm>
          <a:off x="6261100" y="3848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36</xdr:row>
      <xdr:rowOff>0</xdr:rowOff>
    </xdr:from>
    <xdr:to>
      <xdr:col>10</xdr:col>
      <xdr:colOff>0</xdr:colOff>
      <xdr:row>36</xdr:row>
      <xdr:rowOff>139700</xdr:rowOff>
    </xdr:to>
    <xdr:sp macro="" textlink="">
      <xdr:nvSpPr>
        <xdr:cNvPr id="35013" name="Oval 132">
          <a:extLst>
            <a:ext uri="{FF2B5EF4-FFF2-40B4-BE49-F238E27FC236}">
              <a16:creationId xmlns:a16="http://schemas.microsoft.com/office/drawing/2014/main" id="{00000000-0008-0000-1300-0000C5880000}"/>
            </a:ext>
          </a:extLst>
        </xdr:cNvPr>
        <xdr:cNvSpPr>
          <a:spLocks noChangeArrowheads="1"/>
        </xdr:cNvSpPr>
      </xdr:nvSpPr>
      <xdr:spPr bwMode="auto">
        <a:xfrm>
          <a:off x="4279900" y="6438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36</xdr:row>
      <xdr:rowOff>76200</xdr:rowOff>
    </xdr:from>
    <xdr:to>
      <xdr:col>9</xdr:col>
      <xdr:colOff>0</xdr:colOff>
      <xdr:row>36</xdr:row>
      <xdr:rowOff>76200</xdr:rowOff>
    </xdr:to>
    <xdr:sp macro="" textlink="">
      <xdr:nvSpPr>
        <xdr:cNvPr id="35014" name="Line 133">
          <a:extLst>
            <a:ext uri="{FF2B5EF4-FFF2-40B4-BE49-F238E27FC236}">
              <a16:creationId xmlns:a16="http://schemas.microsoft.com/office/drawing/2014/main" id="{00000000-0008-0000-1300-0000C6880000}"/>
            </a:ext>
          </a:extLst>
        </xdr:cNvPr>
        <xdr:cNvSpPr>
          <a:spLocks noChangeShapeType="1"/>
        </xdr:cNvSpPr>
      </xdr:nvSpPr>
      <xdr:spPr bwMode="auto">
        <a:xfrm>
          <a:off x="2933700" y="65151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36</xdr:row>
      <xdr:rowOff>76200</xdr:rowOff>
    </xdr:from>
    <xdr:to>
      <xdr:col>7</xdr:col>
      <xdr:colOff>0</xdr:colOff>
      <xdr:row>40</xdr:row>
      <xdr:rowOff>76200</xdr:rowOff>
    </xdr:to>
    <xdr:sp macro="" textlink="">
      <xdr:nvSpPr>
        <xdr:cNvPr id="35015" name="Line 134">
          <a:extLst>
            <a:ext uri="{FF2B5EF4-FFF2-40B4-BE49-F238E27FC236}">
              <a16:creationId xmlns:a16="http://schemas.microsoft.com/office/drawing/2014/main" id="{00000000-0008-0000-1300-0000C7880000}"/>
            </a:ext>
          </a:extLst>
        </xdr:cNvPr>
        <xdr:cNvSpPr>
          <a:spLocks noChangeShapeType="1"/>
        </xdr:cNvSpPr>
      </xdr:nvSpPr>
      <xdr:spPr bwMode="auto">
        <a:xfrm flipV="1">
          <a:off x="2654300" y="6515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44</xdr:row>
      <xdr:rowOff>0</xdr:rowOff>
    </xdr:from>
    <xdr:to>
      <xdr:col>10</xdr:col>
      <xdr:colOff>0</xdr:colOff>
      <xdr:row>44</xdr:row>
      <xdr:rowOff>139700</xdr:rowOff>
    </xdr:to>
    <xdr:sp macro="" textlink="">
      <xdr:nvSpPr>
        <xdr:cNvPr id="43" name="Terminal 162">
          <a:extLst>
            <a:ext uri="{FF2B5EF4-FFF2-40B4-BE49-F238E27FC236}">
              <a16:creationId xmlns:a16="http://schemas.microsoft.com/office/drawing/2014/main" id="{00000000-0008-0000-1300-00002B000000}"/>
            </a:ext>
          </a:extLst>
        </xdr:cNvPr>
        <xdr:cNvSpPr/>
      </xdr:nvSpPr>
      <xdr:spPr>
        <a:xfrm rot="16200000">
          <a:off x="3848100" y="842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44</xdr:row>
      <xdr:rowOff>76200</xdr:rowOff>
    </xdr:from>
    <xdr:to>
      <xdr:col>17</xdr:col>
      <xdr:colOff>0</xdr:colOff>
      <xdr:row>44</xdr:row>
      <xdr:rowOff>76200</xdr:rowOff>
    </xdr:to>
    <xdr:sp macro="" textlink="">
      <xdr:nvSpPr>
        <xdr:cNvPr id="35017" name="Line 135">
          <a:extLst>
            <a:ext uri="{FF2B5EF4-FFF2-40B4-BE49-F238E27FC236}">
              <a16:creationId xmlns:a16="http://schemas.microsoft.com/office/drawing/2014/main" id="{00000000-0008-0000-1300-0000C9880000}"/>
            </a:ext>
          </a:extLst>
        </xdr:cNvPr>
        <xdr:cNvSpPr>
          <a:spLocks noChangeShapeType="1"/>
        </xdr:cNvSpPr>
      </xdr:nvSpPr>
      <xdr:spPr bwMode="auto">
        <a:xfrm>
          <a:off x="4457700" y="7937500"/>
          <a:ext cx="34290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35018" name="Line 136">
          <a:extLst>
            <a:ext uri="{FF2B5EF4-FFF2-40B4-BE49-F238E27FC236}">
              <a16:creationId xmlns:a16="http://schemas.microsoft.com/office/drawing/2014/main" id="{00000000-0008-0000-1300-0000CA880000}"/>
            </a:ext>
          </a:extLst>
        </xdr:cNvPr>
        <xdr:cNvSpPr>
          <a:spLocks noChangeShapeType="1"/>
        </xdr:cNvSpPr>
      </xdr:nvSpPr>
      <xdr:spPr bwMode="auto">
        <a:xfrm>
          <a:off x="2933700" y="7937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40</xdr:row>
      <xdr:rowOff>76200</xdr:rowOff>
    </xdr:from>
    <xdr:to>
      <xdr:col>7</xdr:col>
      <xdr:colOff>0</xdr:colOff>
      <xdr:row>44</xdr:row>
      <xdr:rowOff>76200</xdr:rowOff>
    </xdr:to>
    <xdr:sp macro="" textlink="">
      <xdr:nvSpPr>
        <xdr:cNvPr id="35019" name="Line 137">
          <a:extLst>
            <a:ext uri="{FF2B5EF4-FFF2-40B4-BE49-F238E27FC236}">
              <a16:creationId xmlns:a16="http://schemas.microsoft.com/office/drawing/2014/main" id="{00000000-0008-0000-1300-0000CB880000}"/>
            </a:ext>
          </a:extLst>
        </xdr:cNvPr>
        <xdr:cNvSpPr>
          <a:spLocks noChangeShapeType="1"/>
        </xdr:cNvSpPr>
      </xdr:nvSpPr>
      <xdr:spPr bwMode="auto">
        <a:xfrm>
          <a:off x="2654300" y="7226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34</xdr:row>
      <xdr:rowOff>0</xdr:rowOff>
    </xdr:from>
    <xdr:to>
      <xdr:col>14</xdr:col>
      <xdr:colOff>0</xdr:colOff>
      <xdr:row>34</xdr:row>
      <xdr:rowOff>139700</xdr:rowOff>
    </xdr:to>
    <xdr:sp macro="" textlink="">
      <xdr:nvSpPr>
        <xdr:cNvPr id="47" name="Terminal 166">
          <a:extLst>
            <a:ext uri="{FF2B5EF4-FFF2-40B4-BE49-F238E27FC236}">
              <a16:creationId xmlns:a16="http://schemas.microsoft.com/office/drawing/2014/main" id="{00000000-0008-0000-1300-00002F000000}"/>
            </a:ext>
          </a:extLst>
        </xdr:cNvPr>
        <xdr:cNvSpPr/>
      </xdr:nvSpPr>
      <xdr:spPr>
        <a:xfrm rot="16200000">
          <a:off x="5467350" y="651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34</xdr:row>
      <xdr:rowOff>76200</xdr:rowOff>
    </xdr:from>
    <xdr:to>
      <xdr:col>17</xdr:col>
      <xdr:colOff>0</xdr:colOff>
      <xdr:row>34</xdr:row>
      <xdr:rowOff>76200</xdr:rowOff>
    </xdr:to>
    <xdr:sp macro="" textlink="">
      <xdr:nvSpPr>
        <xdr:cNvPr id="35021" name="Line 138">
          <a:extLst>
            <a:ext uri="{FF2B5EF4-FFF2-40B4-BE49-F238E27FC236}">
              <a16:creationId xmlns:a16="http://schemas.microsoft.com/office/drawing/2014/main" id="{00000000-0008-0000-1300-0000CD880000}"/>
            </a:ext>
          </a:extLst>
        </xdr:cNvPr>
        <xdr:cNvSpPr>
          <a:spLocks noChangeShapeType="1"/>
        </xdr:cNvSpPr>
      </xdr:nvSpPr>
      <xdr:spPr bwMode="auto">
        <a:xfrm>
          <a:off x="6261100" y="61595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34</xdr:row>
      <xdr:rowOff>76200</xdr:rowOff>
    </xdr:from>
    <xdr:to>
      <xdr:col>13</xdr:col>
      <xdr:colOff>0</xdr:colOff>
      <xdr:row>34</xdr:row>
      <xdr:rowOff>76200</xdr:rowOff>
    </xdr:to>
    <xdr:sp macro="" textlink="">
      <xdr:nvSpPr>
        <xdr:cNvPr id="35022" name="Line 139">
          <a:extLst>
            <a:ext uri="{FF2B5EF4-FFF2-40B4-BE49-F238E27FC236}">
              <a16:creationId xmlns:a16="http://schemas.microsoft.com/office/drawing/2014/main" id="{00000000-0008-0000-1300-0000CE880000}"/>
            </a:ext>
          </a:extLst>
        </xdr:cNvPr>
        <xdr:cNvSpPr>
          <a:spLocks noChangeShapeType="1"/>
        </xdr:cNvSpPr>
      </xdr:nvSpPr>
      <xdr:spPr bwMode="auto">
        <a:xfrm>
          <a:off x="4737100" y="6159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36</xdr:row>
      <xdr:rowOff>76200</xdr:rowOff>
    </xdr:to>
    <xdr:sp macro="" textlink="">
      <xdr:nvSpPr>
        <xdr:cNvPr id="35023" name="Line 140">
          <a:extLst>
            <a:ext uri="{FF2B5EF4-FFF2-40B4-BE49-F238E27FC236}">
              <a16:creationId xmlns:a16="http://schemas.microsoft.com/office/drawing/2014/main" id="{00000000-0008-0000-1300-0000CF880000}"/>
            </a:ext>
          </a:extLst>
        </xdr:cNvPr>
        <xdr:cNvSpPr>
          <a:spLocks noChangeShapeType="1"/>
        </xdr:cNvSpPr>
      </xdr:nvSpPr>
      <xdr:spPr bwMode="auto">
        <a:xfrm flipV="1">
          <a:off x="4457700" y="6159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39</xdr:row>
      <xdr:rowOff>0</xdr:rowOff>
    </xdr:from>
    <xdr:to>
      <xdr:col>14</xdr:col>
      <xdr:colOff>0</xdr:colOff>
      <xdr:row>39</xdr:row>
      <xdr:rowOff>139700</xdr:rowOff>
    </xdr:to>
    <xdr:sp macro="" textlink="">
      <xdr:nvSpPr>
        <xdr:cNvPr id="51" name="Terminal 170">
          <a:extLst>
            <a:ext uri="{FF2B5EF4-FFF2-40B4-BE49-F238E27FC236}">
              <a16:creationId xmlns:a16="http://schemas.microsoft.com/office/drawing/2014/main" id="{00000000-0008-0000-1300-000033000000}"/>
            </a:ext>
          </a:extLst>
        </xdr:cNvPr>
        <xdr:cNvSpPr/>
      </xdr:nvSpPr>
      <xdr:spPr>
        <a:xfrm rot="16200000">
          <a:off x="5467350" y="746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39</xdr:row>
      <xdr:rowOff>76200</xdr:rowOff>
    </xdr:from>
    <xdr:to>
      <xdr:col>17</xdr:col>
      <xdr:colOff>0</xdr:colOff>
      <xdr:row>39</xdr:row>
      <xdr:rowOff>76200</xdr:rowOff>
    </xdr:to>
    <xdr:sp macro="" textlink="">
      <xdr:nvSpPr>
        <xdr:cNvPr id="35025" name="Line 141">
          <a:extLst>
            <a:ext uri="{FF2B5EF4-FFF2-40B4-BE49-F238E27FC236}">
              <a16:creationId xmlns:a16="http://schemas.microsoft.com/office/drawing/2014/main" id="{00000000-0008-0000-1300-0000D1880000}"/>
            </a:ext>
          </a:extLst>
        </xdr:cNvPr>
        <xdr:cNvSpPr>
          <a:spLocks noChangeShapeType="1"/>
        </xdr:cNvSpPr>
      </xdr:nvSpPr>
      <xdr:spPr bwMode="auto">
        <a:xfrm>
          <a:off x="6261100" y="7048500"/>
          <a:ext cx="16256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39</xdr:row>
      <xdr:rowOff>76200</xdr:rowOff>
    </xdr:from>
    <xdr:to>
      <xdr:col>13</xdr:col>
      <xdr:colOff>0</xdr:colOff>
      <xdr:row>39</xdr:row>
      <xdr:rowOff>76200</xdr:rowOff>
    </xdr:to>
    <xdr:sp macro="" textlink="">
      <xdr:nvSpPr>
        <xdr:cNvPr id="35026" name="Line 142">
          <a:extLst>
            <a:ext uri="{FF2B5EF4-FFF2-40B4-BE49-F238E27FC236}">
              <a16:creationId xmlns:a16="http://schemas.microsoft.com/office/drawing/2014/main" id="{00000000-0008-0000-1300-0000D2880000}"/>
            </a:ext>
          </a:extLst>
        </xdr:cNvPr>
        <xdr:cNvSpPr>
          <a:spLocks noChangeShapeType="1"/>
        </xdr:cNvSpPr>
      </xdr:nvSpPr>
      <xdr:spPr bwMode="auto">
        <a:xfrm>
          <a:off x="4737100" y="7048500"/>
          <a:ext cx="13462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36</xdr:row>
      <xdr:rowOff>76200</xdr:rowOff>
    </xdr:from>
    <xdr:to>
      <xdr:col>11</xdr:col>
      <xdr:colOff>0</xdr:colOff>
      <xdr:row>39</xdr:row>
      <xdr:rowOff>76200</xdr:rowOff>
    </xdr:to>
    <xdr:sp macro="" textlink="">
      <xdr:nvSpPr>
        <xdr:cNvPr id="35027" name="Line 143">
          <a:extLst>
            <a:ext uri="{FF2B5EF4-FFF2-40B4-BE49-F238E27FC236}">
              <a16:creationId xmlns:a16="http://schemas.microsoft.com/office/drawing/2014/main" id="{00000000-0008-0000-1300-0000D3880000}"/>
            </a:ext>
          </a:extLst>
        </xdr:cNvPr>
        <xdr:cNvSpPr>
          <a:spLocks noChangeShapeType="1"/>
        </xdr:cNvSpPr>
      </xdr:nvSpPr>
      <xdr:spPr bwMode="auto">
        <a:xfrm>
          <a:off x="4457700" y="6515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2</xdr:col>
      <xdr:colOff>0</xdr:colOff>
      <xdr:row>28</xdr:row>
      <xdr:rowOff>139700</xdr:rowOff>
    </xdr:to>
    <xdr:sp macro="" textlink="">
      <xdr:nvSpPr>
        <xdr:cNvPr id="35028" name="Rectangle 144">
          <a:extLst>
            <a:ext uri="{FF2B5EF4-FFF2-40B4-BE49-F238E27FC236}">
              <a16:creationId xmlns:a16="http://schemas.microsoft.com/office/drawing/2014/main" id="{00000000-0008-0000-1300-0000D4880000}"/>
            </a:ext>
          </a:extLst>
        </xdr:cNvPr>
        <xdr:cNvSpPr>
          <a:spLocks noChangeArrowheads="1"/>
        </xdr:cNvSpPr>
      </xdr:nvSpPr>
      <xdr:spPr bwMode="auto">
        <a:xfrm>
          <a:off x="673100" y="50165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28</xdr:row>
      <xdr:rowOff>76200</xdr:rowOff>
    </xdr:from>
    <xdr:to>
      <xdr:col>1</xdr:col>
      <xdr:colOff>0</xdr:colOff>
      <xdr:row>28</xdr:row>
      <xdr:rowOff>76200</xdr:rowOff>
    </xdr:to>
    <xdr:sp macro="" textlink="">
      <xdr:nvSpPr>
        <xdr:cNvPr id="35029" name="Line 145">
          <a:extLst>
            <a:ext uri="{FF2B5EF4-FFF2-40B4-BE49-F238E27FC236}">
              <a16:creationId xmlns:a16="http://schemas.microsoft.com/office/drawing/2014/main" id="{00000000-0008-0000-1300-0000D5880000}"/>
            </a:ext>
          </a:extLst>
        </xdr:cNvPr>
        <xdr:cNvSpPr>
          <a:spLocks noChangeShapeType="1"/>
        </xdr:cNvSpPr>
      </xdr:nvSpPr>
      <xdr:spPr bwMode="auto">
        <a:xfrm>
          <a:off x="0" y="5092700"/>
          <a:ext cx="6731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19</xdr:col>
      <xdr:colOff>428625</xdr:colOff>
      <xdr:row>1</xdr:row>
      <xdr:rowOff>101599</xdr:rowOff>
    </xdr:from>
    <xdr:to>
      <xdr:col>26</xdr:col>
      <xdr:colOff>282557</xdr:colOff>
      <xdr:row>30</xdr:row>
      <xdr:rowOff>0</xdr:rowOff>
    </xdr:to>
    <xdr:sp macro="" textlink="">
      <xdr:nvSpPr>
        <xdr:cNvPr id="57" name="TextBox 56">
          <a:extLst>
            <a:ext uri="{FF2B5EF4-FFF2-40B4-BE49-F238E27FC236}">
              <a16:creationId xmlns:a16="http://schemas.microsoft.com/office/drawing/2014/main" id="{00000000-0008-0000-1300-000039000000}"/>
            </a:ext>
          </a:extLst>
        </xdr:cNvPr>
        <xdr:cNvSpPr txBox="1"/>
      </xdr:nvSpPr>
      <xdr:spPr>
        <a:xfrm>
          <a:off x="8239125" y="342899"/>
          <a:ext cx="4133850" cy="54102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This approach uses the utility</a:t>
          </a:r>
          <a:r>
            <a:rPr lang="en-US" sz="1600" b="1" i="1" baseline="0"/>
            <a:t> of the total cash flows at the terminal nodes, using the utility values shown on the previous page in Table 9.9 which are, in turn, based on Figure 9.27.</a:t>
          </a:r>
        </a:p>
        <a:p>
          <a:endParaRPr lang="en-US" sz="1600" b="1" i="1" baseline="0"/>
        </a:p>
        <a:p>
          <a:r>
            <a:rPr lang="en-US" sz="1600" b="1" i="1" baseline="0"/>
            <a:t>You enter </a:t>
          </a:r>
          <a:r>
            <a:rPr lang="en-US" sz="1600" b="1" i="1" u="sng" baseline="0"/>
            <a:t>only the cash utilities at the terminal nodes</a:t>
          </a:r>
          <a:r>
            <a:rPr lang="en-US" sz="1600" b="1" i="1" baseline="0"/>
            <a:t>.  You do not enter cash flows after any other node.  The reason for this is that utilities of money do not add.  That is, the utility(M) and the utility (N) does not necessarily equal the utility (M + N).</a:t>
          </a:r>
        </a:p>
        <a:p>
          <a:pPr>
            <a:lnSpc>
              <a:spcPts val="1900"/>
            </a:lnSpc>
          </a:pPr>
          <a:endParaRPr lang="en-US" sz="1600" b="1" i="1" baseline="0"/>
        </a:p>
        <a:p>
          <a:pPr>
            <a:lnSpc>
              <a:spcPts val="1900"/>
            </a:lnSpc>
          </a:pPr>
          <a:r>
            <a:rPr lang="en-US" sz="1600" b="1" i="1" baseline="0"/>
            <a:t>The utilities of each branch will be back-calculated using expected values, all the way back to the start node.</a:t>
          </a:r>
        </a:p>
        <a:p>
          <a:endParaRPr lang="en-US" sz="1600" b="1" i="1" baseline="0"/>
        </a:p>
        <a:p>
          <a:r>
            <a:rPr lang="en-US" sz="1600" b="1" i="1" baseline="0"/>
            <a:t>Compare the decisions in this tree versus the decisions when actual cash money values were used.</a:t>
          </a:r>
          <a:endParaRPr lang="en-US" sz="1600" b="1" i="1"/>
        </a:p>
      </xdr:txBody>
    </xdr:sp>
    <xdr:clientData/>
  </xdr:twoCellAnchor>
  <xdr:twoCellAnchor editAs="oneCell">
    <xdr:from>
      <xdr:col>19</xdr:col>
      <xdr:colOff>0</xdr:colOff>
      <xdr:row>32</xdr:row>
      <xdr:rowOff>0</xdr:rowOff>
    </xdr:from>
    <xdr:to>
      <xdr:col>28</xdr:col>
      <xdr:colOff>12700</xdr:colOff>
      <xdr:row>41</xdr:row>
      <xdr:rowOff>88900</xdr:rowOff>
    </xdr:to>
    <xdr:pic>
      <xdr:nvPicPr>
        <xdr:cNvPr id="58" name="Picture 1">
          <a:extLst>
            <a:ext uri="{FF2B5EF4-FFF2-40B4-BE49-F238E27FC236}">
              <a16:creationId xmlns:a16="http://schemas.microsoft.com/office/drawing/2014/main" id="{00000000-0008-0000-1300-00003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37600" y="5727700"/>
          <a:ext cx="6070600" cy="1689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393700</xdr:colOff>
      <xdr:row>1</xdr:row>
      <xdr:rowOff>25400</xdr:rowOff>
    </xdr:from>
    <xdr:to>
      <xdr:col>11</xdr:col>
      <xdr:colOff>241300</xdr:colOff>
      <xdr:row>30</xdr:row>
      <xdr:rowOff>88900</xdr:rowOff>
    </xdr:to>
    <xdr:pic>
      <xdr:nvPicPr>
        <xdr:cNvPr id="8252" name="Picture 1">
          <a:extLst>
            <a:ext uri="{FF2B5EF4-FFF2-40B4-BE49-F238E27FC236}">
              <a16:creationId xmlns:a16="http://schemas.microsoft.com/office/drawing/2014/main" id="{00000000-0008-0000-1500-00003C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10800000">
          <a:off x="393700" y="203200"/>
          <a:ext cx="7251700" cy="5219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10</xdr:col>
      <xdr:colOff>419100</xdr:colOff>
      <xdr:row>6</xdr:row>
      <xdr:rowOff>149225</xdr:rowOff>
    </xdr:from>
    <xdr:to>
      <xdr:col>15</xdr:col>
      <xdr:colOff>419100</xdr:colOff>
      <xdr:row>13</xdr:row>
      <xdr:rowOff>104843</xdr:rowOff>
    </xdr:to>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6477000" y="1304925"/>
          <a:ext cx="3048000" cy="12763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The shapes of these curves reflect your preference for lower or higher risk</a:t>
          </a:r>
          <a:r>
            <a:rPr lang="en-US" sz="1600" b="1" i="1" baseline="0"/>
            <a:t> or </a:t>
          </a:r>
          <a:r>
            <a:rPr lang="en-US" sz="1600" b="1" i="1"/>
            <a:t>opportunity.</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1060450</xdr:colOff>
      <xdr:row>33</xdr:row>
      <xdr:rowOff>0</xdr:rowOff>
    </xdr:from>
    <xdr:to>
      <xdr:col>9</xdr:col>
      <xdr:colOff>955675</xdr:colOff>
      <xdr:row>33</xdr:row>
      <xdr:rowOff>9525</xdr:rowOff>
    </xdr:to>
    <xdr:cxnSp macro="">
      <xdr:nvCxnSpPr>
        <xdr:cNvPr id="5" name="Straight Arrow Connector 4">
          <a:extLst>
            <a:ext uri="{FF2B5EF4-FFF2-40B4-BE49-F238E27FC236}">
              <a16:creationId xmlns:a16="http://schemas.microsoft.com/office/drawing/2014/main" id="{00000000-0008-0000-1600-000005000000}"/>
            </a:ext>
          </a:extLst>
        </xdr:cNvPr>
        <xdr:cNvCxnSpPr/>
      </xdr:nvCxnSpPr>
      <xdr:spPr>
        <a:xfrm flipV="1">
          <a:off x="2152650" y="6286500"/>
          <a:ext cx="5086350"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1082675</xdr:colOff>
      <xdr:row>24</xdr:row>
      <xdr:rowOff>104775</xdr:rowOff>
    </xdr:from>
    <xdr:to>
      <xdr:col>3</xdr:col>
      <xdr:colOff>2910</xdr:colOff>
      <xdr:row>33</xdr:row>
      <xdr:rowOff>0</xdr:rowOff>
    </xdr:to>
    <xdr:cxnSp macro="">
      <xdr:nvCxnSpPr>
        <xdr:cNvPr id="7" name="Straight Arrow Connector 6">
          <a:extLst>
            <a:ext uri="{FF2B5EF4-FFF2-40B4-BE49-F238E27FC236}">
              <a16:creationId xmlns:a16="http://schemas.microsoft.com/office/drawing/2014/main" id="{00000000-0008-0000-1600-000007000000}"/>
            </a:ext>
          </a:extLst>
        </xdr:cNvPr>
        <xdr:cNvCxnSpPr/>
      </xdr:nvCxnSpPr>
      <xdr:spPr>
        <a:xfrm flipV="1">
          <a:off x="2162175" y="4676775"/>
          <a:ext cx="9525" cy="16097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1060450</xdr:colOff>
      <xdr:row>25</xdr:row>
      <xdr:rowOff>6350</xdr:rowOff>
    </xdr:from>
    <xdr:to>
      <xdr:col>9</xdr:col>
      <xdr:colOff>955675</xdr:colOff>
      <xdr:row>33</xdr:row>
      <xdr:rowOff>6350</xdr:rowOff>
    </xdr:to>
    <xdr:sp macro="" textlink="">
      <xdr:nvSpPr>
        <xdr:cNvPr id="11" name="Freeform 10">
          <a:extLst>
            <a:ext uri="{FF2B5EF4-FFF2-40B4-BE49-F238E27FC236}">
              <a16:creationId xmlns:a16="http://schemas.microsoft.com/office/drawing/2014/main" id="{00000000-0008-0000-1600-00000B000000}"/>
            </a:ext>
          </a:extLst>
        </xdr:cNvPr>
        <xdr:cNvSpPr/>
      </xdr:nvSpPr>
      <xdr:spPr>
        <a:xfrm>
          <a:off x="2152650" y="4781550"/>
          <a:ext cx="5086350" cy="1524000"/>
        </a:xfrm>
        <a:custGeom>
          <a:avLst/>
          <a:gdLst>
            <a:gd name="connsiteX0" fmla="*/ 0 w 5086350"/>
            <a:gd name="connsiteY0" fmla="*/ 1524000 h 1524000"/>
            <a:gd name="connsiteX1" fmla="*/ 1085850 w 5086350"/>
            <a:gd name="connsiteY1" fmla="*/ 352425 h 1524000"/>
            <a:gd name="connsiteX2" fmla="*/ 5086350 w 5086350"/>
            <a:gd name="connsiteY2" fmla="*/ 0 h 1524000"/>
          </a:gdLst>
          <a:ahLst/>
          <a:cxnLst>
            <a:cxn ang="0">
              <a:pos x="connsiteX0" y="connsiteY0"/>
            </a:cxn>
            <a:cxn ang="0">
              <a:pos x="connsiteX1" y="connsiteY1"/>
            </a:cxn>
            <a:cxn ang="0">
              <a:pos x="connsiteX2" y="connsiteY2"/>
            </a:cxn>
          </a:cxnLst>
          <a:rect l="l" t="t" r="r" b="b"/>
          <a:pathLst>
            <a:path w="5086350" h="1524000">
              <a:moveTo>
                <a:pt x="0" y="1524000"/>
              </a:moveTo>
              <a:cubicBezTo>
                <a:pt x="119062" y="1065212"/>
                <a:pt x="238125" y="606425"/>
                <a:pt x="1085850" y="352425"/>
              </a:cubicBezTo>
              <a:cubicBezTo>
                <a:pt x="1933575" y="98425"/>
                <a:pt x="3509962" y="49212"/>
                <a:pt x="5086350" y="0"/>
              </a:cubicBezTo>
            </a:path>
          </a:pathLst>
        </a:custGeom>
      </xdr:spPr>
      <xdr:style>
        <a:lnRef idx="1">
          <a:schemeClr val="dk1"/>
        </a:lnRef>
        <a:fillRef idx="0">
          <a:schemeClr val="dk1"/>
        </a:fillRef>
        <a:effectRef idx="0">
          <a:schemeClr val="dk1"/>
        </a:effectRef>
        <a:fontRef idx="minor">
          <a:schemeClr val="tx1"/>
        </a:fontRef>
      </xdr:style>
      <xdr:txBody>
        <a:bodyPr vertOverflow="clip" rtlCol="0" anchor="ctr"/>
        <a:lstStyle/>
        <a:p>
          <a:endParaRPr lang="en-US"/>
        </a:p>
      </xdr:txBody>
    </xdr:sp>
    <xdr:clientData/>
  </xdr:twoCellAnchor>
  <xdr:twoCellAnchor>
    <xdr:from>
      <xdr:col>4</xdr:col>
      <xdr:colOff>361950</xdr:colOff>
      <xdr:row>26</xdr:row>
      <xdr:rowOff>152400</xdr:rowOff>
    </xdr:from>
    <xdr:to>
      <xdr:col>4</xdr:col>
      <xdr:colOff>492919</xdr:colOff>
      <xdr:row>27</xdr:row>
      <xdr:rowOff>73269</xdr:rowOff>
    </xdr:to>
    <xdr:sp macro="" textlink="">
      <xdr:nvSpPr>
        <xdr:cNvPr id="12" name="Multiply 11">
          <a:extLst>
            <a:ext uri="{FF2B5EF4-FFF2-40B4-BE49-F238E27FC236}">
              <a16:creationId xmlns:a16="http://schemas.microsoft.com/office/drawing/2014/main" id="{00000000-0008-0000-1600-00000C000000}"/>
            </a:ext>
          </a:extLst>
        </xdr:cNvPr>
        <xdr:cNvSpPr/>
      </xdr:nvSpPr>
      <xdr:spPr>
        <a:xfrm>
          <a:off x="3114675" y="5105400"/>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2</xdr:col>
      <xdr:colOff>1022350</xdr:colOff>
      <xdr:row>32</xdr:row>
      <xdr:rowOff>111125</xdr:rowOff>
    </xdr:from>
    <xdr:to>
      <xdr:col>3</xdr:col>
      <xdr:colOff>45954</xdr:colOff>
      <xdr:row>33</xdr:row>
      <xdr:rowOff>44450</xdr:rowOff>
    </xdr:to>
    <xdr:sp macro="" textlink="">
      <xdr:nvSpPr>
        <xdr:cNvPr id="13" name="Multiply 12">
          <a:extLst>
            <a:ext uri="{FF2B5EF4-FFF2-40B4-BE49-F238E27FC236}">
              <a16:creationId xmlns:a16="http://schemas.microsoft.com/office/drawing/2014/main" id="{00000000-0008-0000-1600-00000D000000}"/>
            </a:ext>
          </a:extLst>
        </xdr:cNvPr>
        <xdr:cNvSpPr/>
      </xdr:nvSpPr>
      <xdr:spPr>
        <a:xfrm>
          <a:off x="2114550" y="6219825"/>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9</xdr:col>
      <xdr:colOff>873125</xdr:colOff>
      <xdr:row>24</xdr:row>
      <xdr:rowOff>142875</xdr:rowOff>
    </xdr:from>
    <xdr:to>
      <xdr:col>10</xdr:col>
      <xdr:colOff>9525</xdr:colOff>
      <xdr:row>25</xdr:row>
      <xdr:rowOff>76200</xdr:rowOff>
    </xdr:to>
    <xdr:sp macro="" textlink="">
      <xdr:nvSpPr>
        <xdr:cNvPr id="14" name="Multiply 13">
          <a:extLst>
            <a:ext uri="{FF2B5EF4-FFF2-40B4-BE49-F238E27FC236}">
              <a16:creationId xmlns:a16="http://schemas.microsoft.com/office/drawing/2014/main" id="{00000000-0008-0000-1600-00000E000000}"/>
            </a:ext>
          </a:extLst>
        </xdr:cNvPr>
        <xdr:cNvSpPr/>
      </xdr:nvSpPr>
      <xdr:spPr>
        <a:xfrm>
          <a:off x="7181850" y="4714875"/>
          <a:ext cx="104775" cy="123825"/>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22461</xdr:colOff>
      <xdr:row>25</xdr:row>
      <xdr:rowOff>46460</xdr:rowOff>
    </xdr:from>
    <xdr:to>
      <xdr:col>9</xdr:col>
      <xdr:colOff>910979</xdr:colOff>
      <xdr:row>32</xdr:row>
      <xdr:rowOff>153565</xdr:rowOff>
    </xdr:to>
    <xdr:cxnSp macro="">
      <xdr:nvCxnSpPr>
        <xdr:cNvPr id="16" name="Straight Connector 15">
          <a:extLst>
            <a:ext uri="{FF2B5EF4-FFF2-40B4-BE49-F238E27FC236}">
              <a16:creationId xmlns:a16="http://schemas.microsoft.com/office/drawing/2014/main" id="{00000000-0008-0000-1600-000010000000}"/>
            </a:ext>
          </a:extLst>
        </xdr:cNvPr>
        <xdr:cNvCxnSpPr>
          <a:stCxn id="13" idx="1"/>
          <a:endCxn id="14" idx="3"/>
        </xdr:cNvCxnSpPr>
      </xdr:nvCxnSpPr>
      <xdr:spPr>
        <a:xfrm flipV="1">
          <a:off x="2194161" y="4808960"/>
          <a:ext cx="4860453" cy="1440605"/>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xdr:colOff>
      <xdr:row>28</xdr:row>
      <xdr:rowOff>180975</xdr:rowOff>
    </xdr:from>
    <xdr:to>
      <xdr:col>8</xdr:col>
      <xdr:colOff>314400</xdr:colOff>
      <xdr:row>30</xdr:row>
      <xdr:rowOff>142875</xdr:rowOff>
    </xdr:to>
    <xdr:sp macro="" textlink="">
      <xdr:nvSpPr>
        <xdr:cNvPr id="17" name="TextBox 16">
          <a:extLst>
            <a:ext uri="{FF2B5EF4-FFF2-40B4-BE49-F238E27FC236}">
              <a16:creationId xmlns:a16="http://schemas.microsoft.com/office/drawing/2014/main" id="{00000000-0008-0000-1600-000011000000}"/>
            </a:ext>
          </a:extLst>
        </xdr:cNvPr>
        <xdr:cNvSpPr txBox="1"/>
      </xdr:nvSpPr>
      <xdr:spPr>
        <a:xfrm rot="20620974">
          <a:off x="4143375" y="5514975"/>
          <a:ext cx="14382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Risk Neutral Utility</a:t>
          </a:r>
        </a:p>
      </xdr:txBody>
    </xdr:sp>
    <xdr:clientData/>
  </xdr:twoCellAnchor>
  <xdr:twoCellAnchor>
    <xdr:from>
      <xdr:col>4</xdr:col>
      <xdr:colOff>739775</xdr:colOff>
      <xdr:row>23</xdr:row>
      <xdr:rowOff>180975</xdr:rowOff>
    </xdr:from>
    <xdr:to>
      <xdr:col>7</xdr:col>
      <xdr:colOff>184640</xdr:colOff>
      <xdr:row>25</xdr:row>
      <xdr:rowOff>142875</xdr:rowOff>
    </xdr:to>
    <xdr:sp macro="" textlink="">
      <xdr:nvSpPr>
        <xdr:cNvPr id="18" name="TextBox 17">
          <a:extLst>
            <a:ext uri="{FF2B5EF4-FFF2-40B4-BE49-F238E27FC236}">
              <a16:creationId xmlns:a16="http://schemas.microsoft.com/office/drawing/2014/main" id="{00000000-0008-0000-1600-000012000000}"/>
            </a:ext>
          </a:extLst>
        </xdr:cNvPr>
        <xdr:cNvSpPr txBox="1"/>
      </xdr:nvSpPr>
      <xdr:spPr>
        <a:xfrm rot="21111879">
          <a:off x="3429000" y="4562475"/>
          <a:ext cx="14382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My</a:t>
          </a:r>
          <a:r>
            <a:rPr lang="en-US" sz="1100" baseline="0"/>
            <a:t> </a:t>
          </a:r>
          <a:r>
            <a:rPr lang="en-US" sz="1100"/>
            <a:t>Utility Function</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495300</xdr:colOff>
      <xdr:row>0</xdr:row>
      <xdr:rowOff>165100</xdr:rowOff>
    </xdr:from>
    <xdr:to>
      <xdr:col>11</xdr:col>
      <xdr:colOff>12700</xdr:colOff>
      <xdr:row>20</xdr:row>
      <xdr:rowOff>114300</xdr:rowOff>
    </xdr:to>
    <xdr:pic>
      <xdr:nvPicPr>
        <xdr:cNvPr id="9298" name="Picture 1">
          <a:extLst>
            <a:ext uri="{FF2B5EF4-FFF2-40B4-BE49-F238E27FC236}">
              <a16:creationId xmlns:a16="http://schemas.microsoft.com/office/drawing/2014/main" id="{00000000-0008-0000-1700-0000522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65100"/>
          <a:ext cx="6921500" cy="35052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10</xdr:col>
      <xdr:colOff>152400</xdr:colOff>
      <xdr:row>6</xdr:row>
      <xdr:rowOff>12700</xdr:rowOff>
    </xdr:from>
    <xdr:to>
      <xdr:col>19</xdr:col>
      <xdr:colOff>165100</xdr:colOff>
      <xdr:row>15</xdr:row>
      <xdr:rowOff>101600</xdr:rowOff>
    </xdr:to>
    <xdr:pic>
      <xdr:nvPicPr>
        <xdr:cNvPr id="9299" name="Picture 1">
          <a:extLst>
            <a:ext uri="{FF2B5EF4-FFF2-40B4-BE49-F238E27FC236}">
              <a16:creationId xmlns:a16="http://schemas.microsoft.com/office/drawing/2014/main" id="{00000000-0008-0000-1700-0000532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83400" y="1079500"/>
          <a:ext cx="6070600" cy="16891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10</xdr:col>
      <xdr:colOff>508000</xdr:colOff>
      <xdr:row>1</xdr:row>
      <xdr:rowOff>104775</xdr:rowOff>
    </xdr:from>
    <xdr:to>
      <xdr:col>17</xdr:col>
      <xdr:colOff>428634</xdr:colOff>
      <xdr:row>6</xdr:row>
      <xdr:rowOff>187384</xdr:rowOff>
    </xdr:to>
    <xdr:sp macro="" textlink="">
      <xdr:nvSpPr>
        <xdr:cNvPr id="2" name="TextBox 1">
          <a:extLst>
            <a:ext uri="{FF2B5EF4-FFF2-40B4-BE49-F238E27FC236}">
              <a16:creationId xmlns:a16="http://schemas.microsoft.com/office/drawing/2014/main" id="{00000000-0008-0000-1800-000002000000}"/>
            </a:ext>
          </a:extLst>
        </xdr:cNvPr>
        <xdr:cNvSpPr txBox="1"/>
      </xdr:nvSpPr>
      <xdr:spPr>
        <a:xfrm>
          <a:off x="6334125" y="371475"/>
          <a:ext cx="4200525" cy="1428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i="1"/>
            <a:t>Instead</a:t>
          </a:r>
          <a:r>
            <a:rPr lang="en-US" sz="1600" b="1" i="1" baseline="0"/>
            <a:t> of estimating the utility function curve as on the previous pages, an exponential equation is sometimes used.  The value of R reflects the decision-maker's tolerance for risk.</a:t>
          </a:r>
          <a:endParaRPr lang="en-US" sz="1600" b="1" i="1"/>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6</xdr:col>
      <xdr:colOff>0</xdr:colOff>
      <xdr:row>17</xdr:row>
      <xdr:rowOff>139700</xdr:rowOff>
    </xdr:to>
    <xdr:sp macro="" textlink="">
      <xdr:nvSpPr>
        <xdr:cNvPr id="32976" name="Oval 166">
          <a:extLst>
            <a:ext uri="{FF2B5EF4-FFF2-40B4-BE49-F238E27FC236}">
              <a16:creationId xmlns:a16="http://schemas.microsoft.com/office/drawing/2014/main" id="{00000000-0008-0000-1900-0000D0800000}"/>
            </a:ext>
          </a:extLst>
        </xdr:cNvPr>
        <xdr:cNvSpPr>
          <a:spLocks noChangeArrowheads="1"/>
        </xdr:cNvSpPr>
      </xdr:nvSpPr>
      <xdr:spPr bwMode="auto">
        <a:xfrm>
          <a:off x="2247900" y="30607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17</xdr:row>
      <xdr:rowOff>76200</xdr:rowOff>
    </xdr:from>
    <xdr:to>
      <xdr:col>5</xdr:col>
      <xdr:colOff>0</xdr:colOff>
      <xdr:row>17</xdr:row>
      <xdr:rowOff>76200</xdr:rowOff>
    </xdr:to>
    <xdr:sp macro="" textlink="">
      <xdr:nvSpPr>
        <xdr:cNvPr id="32977" name="Line 167">
          <a:extLst>
            <a:ext uri="{FF2B5EF4-FFF2-40B4-BE49-F238E27FC236}">
              <a16:creationId xmlns:a16="http://schemas.microsoft.com/office/drawing/2014/main" id="{00000000-0008-0000-1900-0000D1800000}"/>
            </a:ext>
          </a:extLst>
        </xdr:cNvPr>
        <xdr:cNvSpPr>
          <a:spLocks noChangeShapeType="1"/>
        </xdr:cNvSpPr>
      </xdr:nvSpPr>
      <xdr:spPr bwMode="auto">
        <a:xfrm>
          <a:off x="1130300" y="3136900"/>
          <a:ext cx="11176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17</xdr:row>
      <xdr:rowOff>76200</xdr:rowOff>
    </xdr:from>
    <xdr:to>
      <xdr:col>3</xdr:col>
      <xdr:colOff>0</xdr:colOff>
      <xdr:row>28</xdr:row>
      <xdr:rowOff>76200</xdr:rowOff>
    </xdr:to>
    <xdr:sp macro="" textlink="">
      <xdr:nvSpPr>
        <xdr:cNvPr id="32978" name="Line 168">
          <a:extLst>
            <a:ext uri="{FF2B5EF4-FFF2-40B4-BE49-F238E27FC236}">
              <a16:creationId xmlns:a16="http://schemas.microsoft.com/office/drawing/2014/main" id="{00000000-0008-0000-1900-0000D2800000}"/>
            </a:ext>
          </a:extLst>
        </xdr:cNvPr>
        <xdr:cNvSpPr>
          <a:spLocks noChangeShapeType="1"/>
        </xdr:cNvSpPr>
      </xdr:nvSpPr>
      <xdr:spPr bwMode="auto">
        <a:xfrm flipV="1">
          <a:off x="850900" y="3136900"/>
          <a:ext cx="279400" cy="19558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5</xdr:col>
      <xdr:colOff>0</xdr:colOff>
      <xdr:row>40</xdr:row>
      <xdr:rowOff>0</xdr:rowOff>
    </xdr:from>
    <xdr:to>
      <xdr:col>6</xdr:col>
      <xdr:colOff>0</xdr:colOff>
      <xdr:row>40</xdr:row>
      <xdr:rowOff>139700</xdr:rowOff>
    </xdr:to>
    <xdr:sp macro="" textlink="">
      <xdr:nvSpPr>
        <xdr:cNvPr id="32979" name="Rectangle 169">
          <a:extLst>
            <a:ext uri="{FF2B5EF4-FFF2-40B4-BE49-F238E27FC236}">
              <a16:creationId xmlns:a16="http://schemas.microsoft.com/office/drawing/2014/main" id="{00000000-0008-0000-1900-0000D3800000}"/>
            </a:ext>
          </a:extLst>
        </xdr:cNvPr>
        <xdr:cNvSpPr>
          <a:spLocks noChangeArrowheads="1"/>
        </xdr:cNvSpPr>
      </xdr:nvSpPr>
      <xdr:spPr bwMode="auto">
        <a:xfrm>
          <a:off x="2247900" y="7150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3</xdr:col>
      <xdr:colOff>0</xdr:colOff>
      <xdr:row>40</xdr:row>
      <xdr:rowOff>76200</xdr:rowOff>
    </xdr:from>
    <xdr:to>
      <xdr:col>5</xdr:col>
      <xdr:colOff>0</xdr:colOff>
      <xdr:row>40</xdr:row>
      <xdr:rowOff>76200</xdr:rowOff>
    </xdr:to>
    <xdr:sp macro="" textlink="">
      <xdr:nvSpPr>
        <xdr:cNvPr id="32980" name="Line 170">
          <a:extLst>
            <a:ext uri="{FF2B5EF4-FFF2-40B4-BE49-F238E27FC236}">
              <a16:creationId xmlns:a16="http://schemas.microsoft.com/office/drawing/2014/main" id="{00000000-0008-0000-1900-0000D4800000}"/>
            </a:ext>
          </a:extLst>
        </xdr:cNvPr>
        <xdr:cNvSpPr>
          <a:spLocks noChangeShapeType="1"/>
        </xdr:cNvSpPr>
      </xdr:nvSpPr>
      <xdr:spPr bwMode="auto">
        <a:xfrm>
          <a:off x="1130300" y="7226300"/>
          <a:ext cx="11176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2</xdr:col>
      <xdr:colOff>0</xdr:colOff>
      <xdr:row>28</xdr:row>
      <xdr:rowOff>76200</xdr:rowOff>
    </xdr:from>
    <xdr:to>
      <xdr:col>3</xdr:col>
      <xdr:colOff>0</xdr:colOff>
      <xdr:row>40</xdr:row>
      <xdr:rowOff>76200</xdr:rowOff>
    </xdr:to>
    <xdr:sp macro="" textlink="">
      <xdr:nvSpPr>
        <xdr:cNvPr id="32981" name="Line 171">
          <a:extLst>
            <a:ext uri="{FF2B5EF4-FFF2-40B4-BE49-F238E27FC236}">
              <a16:creationId xmlns:a16="http://schemas.microsoft.com/office/drawing/2014/main" id="{00000000-0008-0000-1900-0000D5800000}"/>
            </a:ext>
          </a:extLst>
        </xdr:cNvPr>
        <xdr:cNvSpPr>
          <a:spLocks noChangeShapeType="1"/>
        </xdr:cNvSpPr>
      </xdr:nvSpPr>
      <xdr:spPr bwMode="auto">
        <a:xfrm>
          <a:off x="850900" y="5092700"/>
          <a:ext cx="279400" cy="2133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10</xdr:row>
      <xdr:rowOff>0</xdr:rowOff>
    </xdr:from>
    <xdr:to>
      <xdr:col>10</xdr:col>
      <xdr:colOff>0</xdr:colOff>
      <xdr:row>10</xdr:row>
      <xdr:rowOff>139700</xdr:rowOff>
    </xdr:to>
    <xdr:sp macro="" textlink="">
      <xdr:nvSpPr>
        <xdr:cNvPr id="32982" name="Rectangle 172">
          <a:extLst>
            <a:ext uri="{FF2B5EF4-FFF2-40B4-BE49-F238E27FC236}">
              <a16:creationId xmlns:a16="http://schemas.microsoft.com/office/drawing/2014/main" id="{00000000-0008-0000-1900-0000D6800000}"/>
            </a:ext>
          </a:extLst>
        </xdr:cNvPr>
        <xdr:cNvSpPr>
          <a:spLocks noChangeArrowheads="1"/>
        </xdr:cNvSpPr>
      </xdr:nvSpPr>
      <xdr:spPr bwMode="auto">
        <a:xfrm>
          <a:off x="3810000" y="1816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10</xdr:row>
      <xdr:rowOff>76200</xdr:rowOff>
    </xdr:from>
    <xdr:to>
      <xdr:col>9</xdr:col>
      <xdr:colOff>0</xdr:colOff>
      <xdr:row>10</xdr:row>
      <xdr:rowOff>76200</xdr:rowOff>
    </xdr:to>
    <xdr:sp macro="" textlink="">
      <xdr:nvSpPr>
        <xdr:cNvPr id="32983" name="Line 173">
          <a:extLst>
            <a:ext uri="{FF2B5EF4-FFF2-40B4-BE49-F238E27FC236}">
              <a16:creationId xmlns:a16="http://schemas.microsoft.com/office/drawing/2014/main" id="{00000000-0008-0000-1900-0000D7800000}"/>
            </a:ext>
          </a:extLst>
        </xdr:cNvPr>
        <xdr:cNvSpPr>
          <a:spLocks noChangeShapeType="1"/>
        </xdr:cNvSpPr>
      </xdr:nvSpPr>
      <xdr:spPr bwMode="auto">
        <a:xfrm>
          <a:off x="2705100" y="1892300"/>
          <a:ext cx="11049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10</xdr:row>
      <xdr:rowOff>76200</xdr:rowOff>
    </xdr:from>
    <xdr:to>
      <xdr:col>7</xdr:col>
      <xdr:colOff>0</xdr:colOff>
      <xdr:row>17</xdr:row>
      <xdr:rowOff>76200</xdr:rowOff>
    </xdr:to>
    <xdr:sp macro="" textlink="">
      <xdr:nvSpPr>
        <xdr:cNvPr id="32984" name="Line 174">
          <a:extLst>
            <a:ext uri="{FF2B5EF4-FFF2-40B4-BE49-F238E27FC236}">
              <a16:creationId xmlns:a16="http://schemas.microsoft.com/office/drawing/2014/main" id="{00000000-0008-0000-1900-0000D8800000}"/>
            </a:ext>
          </a:extLst>
        </xdr:cNvPr>
        <xdr:cNvSpPr>
          <a:spLocks noChangeShapeType="1"/>
        </xdr:cNvSpPr>
      </xdr:nvSpPr>
      <xdr:spPr bwMode="auto">
        <a:xfrm flipV="1">
          <a:off x="2425700" y="1892300"/>
          <a:ext cx="279400" cy="1244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25</xdr:row>
      <xdr:rowOff>0</xdr:rowOff>
    </xdr:from>
    <xdr:to>
      <xdr:col>10</xdr:col>
      <xdr:colOff>0</xdr:colOff>
      <xdr:row>25</xdr:row>
      <xdr:rowOff>139700</xdr:rowOff>
    </xdr:to>
    <xdr:sp macro="" textlink="">
      <xdr:nvSpPr>
        <xdr:cNvPr id="32985" name="Rectangle 175">
          <a:extLst>
            <a:ext uri="{FF2B5EF4-FFF2-40B4-BE49-F238E27FC236}">
              <a16:creationId xmlns:a16="http://schemas.microsoft.com/office/drawing/2014/main" id="{00000000-0008-0000-1900-0000D9800000}"/>
            </a:ext>
          </a:extLst>
        </xdr:cNvPr>
        <xdr:cNvSpPr>
          <a:spLocks noChangeArrowheads="1"/>
        </xdr:cNvSpPr>
      </xdr:nvSpPr>
      <xdr:spPr bwMode="auto">
        <a:xfrm>
          <a:off x="3810000" y="44831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25</xdr:row>
      <xdr:rowOff>76200</xdr:rowOff>
    </xdr:from>
    <xdr:to>
      <xdr:col>9</xdr:col>
      <xdr:colOff>0</xdr:colOff>
      <xdr:row>25</xdr:row>
      <xdr:rowOff>76200</xdr:rowOff>
    </xdr:to>
    <xdr:sp macro="" textlink="">
      <xdr:nvSpPr>
        <xdr:cNvPr id="32986" name="Line 176">
          <a:extLst>
            <a:ext uri="{FF2B5EF4-FFF2-40B4-BE49-F238E27FC236}">
              <a16:creationId xmlns:a16="http://schemas.microsoft.com/office/drawing/2014/main" id="{00000000-0008-0000-1900-0000DA800000}"/>
            </a:ext>
          </a:extLst>
        </xdr:cNvPr>
        <xdr:cNvSpPr>
          <a:spLocks noChangeShapeType="1"/>
        </xdr:cNvSpPr>
      </xdr:nvSpPr>
      <xdr:spPr bwMode="auto">
        <a:xfrm>
          <a:off x="2705100" y="4559300"/>
          <a:ext cx="11049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17</xdr:row>
      <xdr:rowOff>76200</xdr:rowOff>
    </xdr:from>
    <xdr:to>
      <xdr:col>7</xdr:col>
      <xdr:colOff>0</xdr:colOff>
      <xdr:row>25</xdr:row>
      <xdr:rowOff>76200</xdr:rowOff>
    </xdr:to>
    <xdr:sp macro="" textlink="">
      <xdr:nvSpPr>
        <xdr:cNvPr id="32987" name="Line 177">
          <a:extLst>
            <a:ext uri="{FF2B5EF4-FFF2-40B4-BE49-F238E27FC236}">
              <a16:creationId xmlns:a16="http://schemas.microsoft.com/office/drawing/2014/main" id="{00000000-0008-0000-1900-0000DB800000}"/>
            </a:ext>
          </a:extLst>
        </xdr:cNvPr>
        <xdr:cNvSpPr>
          <a:spLocks noChangeShapeType="1"/>
        </xdr:cNvSpPr>
      </xdr:nvSpPr>
      <xdr:spPr bwMode="auto">
        <a:xfrm>
          <a:off x="2425700" y="3136900"/>
          <a:ext cx="279400" cy="1422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6</xdr:row>
      <xdr:rowOff>0</xdr:rowOff>
    </xdr:from>
    <xdr:to>
      <xdr:col>14</xdr:col>
      <xdr:colOff>0</xdr:colOff>
      <xdr:row>6</xdr:row>
      <xdr:rowOff>139700</xdr:rowOff>
    </xdr:to>
    <xdr:sp macro="" textlink="">
      <xdr:nvSpPr>
        <xdr:cNvPr id="32988" name="Oval 178">
          <a:extLst>
            <a:ext uri="{FF2B5EF4-FFF2-40B4-BE49-F238E27FC236}">
              <a16:creationId xmlns:a16="http://schemas.microsoft.com/office/drawing/2014/main" id="{00000000-0008-0000-1900-0000DC800000}"/>
            </a:ext>
          </a:extLst>
        </xdr:cNvPr>
        <xdr:cNvSpPr>
          <a:spLocks noChangeArrowheads="1"/>
        </xdr:cNvSpPr>
      </xdr:nvSpPr>
      <xdr:spPr bwMode="auto">
        <a:xfrm>
          <a:off x="5524500" y="1104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6</xdr:row>
      <xdr:rowOff>76200</xdr:rowOff>
    </xdr:from>
    <xdr:to>
      <xdr:col>13</xdr:col>
      <xdr:colOff>0</xdr:colOff>
      <xdr:row>6</xdr:row>
      <xdr:rowOff>76200</xdr:rowOff>
    </xdr:to>
    <xdr:sp macro="" textlink="">
      <xdr:nvSpPr>
        <xdr:cNvPr id="32989" name="Line 179">
          <a:extLst>
            <a:ext uri="{FF2B5EF4-FFF2-40B4-BE49-F238E27FC236}">
              <a16:creationId xmlns:a16="http://schemas.microsoft.com/office/drawing/2014/main" id="{00000000-0008-0000-1900-0000DD800000}"/>
            </a:ext>
          </a:extLst>
        </xdr:cNvPr>
        <xdr:cNvSpPr>
          <a:spLocks noChangeShapeType="1"/>
        </xdr:cNvSpPr>
      </xdr:nvSpPr>
      <xdr:spPr bwMode="auto">
        <a:xfrm>
          <a:off x="4267200" y="11811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6</xdr:row>
      <xdr:rowOff>76200</xdr:rowOff>
    </xdr:from>
    <xdr:to>
      <xdr:col>11</xdr:col>
      <xdr:colOff>0</xdr:colOff>
      <xdr:row>10</xdr:row>
      <xdr:rowOff>76200</xdr:rowOff>
    </xdr:to>
    <xdr:sp macro="" textlink="">
      <xdr:nvSpPr>
        <xdr:cNvPr id="32990" name="Line 180">
          <a:extLst>
            <a:ext uri="{FF2B5EF4-FFF2-40B4-BE49-F238E27FC236}">
              <a16:creationId xmlns:a16="http://schemas.microsoft.com/office/drawing/2014/main" id="{00000000-0008-0000-1900-0000DE800000}"/>
            </a:ext>
          </a:extLst>
        </xdr:cNvPr>
        <xdr:cNvSpPr>
          <a:spLocks noChangeShapeType="1"/>
        </xdr:cNvSpPr>
      </xdr:nvSpPr>
      <xdr:spPr bwMode="auto">
        <a:xfrm flipV="1">
          <a:off x="3987800" y="1181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14</xdr:row>
      <xdr:rowOff>0</xdr:rowOff>
    </xdr:from>
    <xdr:to>
      <xdr:col>14</xdr:col>
      <xdr:colOff>0</xdr:colOff>
      <xdr:row>14</xdr:row>
      <xdr:rowOff>139700</xdr:rowOff>
    </xdr:to>
    <xdr:sp macro="" textlink="">
      <xdr:nvSpPr>
        <xdr:cNvPr id="17" name="Terminal 215">
          <a:extLst>
            <a:ext uri="{FF2B5EF4-FFF2-40B4-BE49-F238E27FC236}">
              <a16:creationId xmlns:a16="http://schemas.microsoft.com/office/drawing/2014/main" id="{00000000-0008-0000-1900-000011000000}"/>
            </a:ext>
          </a:extLst>
        </xdr:cNvPr>
        <xdr:cNvSpPr/>
      </xdr:nvSpPr>
      <xdr:spPr>
        <a:xfrm rot="16200000">
          <a:off x="4924425" y="270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14</xdr:row>
      <xdr:rowOff>76200</xdr:rowOff>
    </xdr:from>
    <xdr:to>
      <xdr:col>17</xdr:col>
      <xdr:colOff>0</xdr:colOff>
      <xdr:row>14</xdr:row>
      <xdr:rowOff>76200</xdr:rowOff>
    </xdr:to>
    <xdr:sp macro="" textlink="">
      <xdr:nvSpPr>
        <xdr:cNvPr id="32992" name="Line 181">
          <a:extLst>
            <a:ext uri="{FF2B5EF4-FFF2-40B4-BE49-F238E27FC236}">
              <a16:creationId xmlns:a16="http://schemas.microsoft.com/office/drawing/2014/main" id="{00000000-0008-0000-1900-0000E0800000}"/>
            </a:ext>
          </a:extLst>
        </xdr:cNvPr>
        <xdr:cNvSpPr>
          <a:spLocks noChangeShapeType="1"/>
        </xdr:cNvSpPr>
      </xdr:nvSpPr>
      <xdr:spPr bwMode="auto">
        <a:xfrm>
          <a:off x="5702300" y="2603500"/>
          <a:ext cx="15494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14</xdr:row>
      <xdr:rowOff>76200</xdr:rowOff>
    </xdr:from>
    <xdr:to>
      <xdr:col>13</xdr:col>
      <xdr:colOff>0</xdr:colOff>
      <xdr:row>14</xdr:row>
      <xdr:rowOff>76200</xdr:rowOff>
    </xdr:to>
    <xdr:sp macro="" textlink="">
      <xdr:nvSpPr>
        <xdr:cNvPr id="32993" name="Line 182">
          <a:extLst>
            <a:ext uri="{FF2B5EF4-FFF2-40B4-BE49-F238E27FC236}">
              <a16:creationId xmlns:a16="http://schemas.microsoft.com/office/drawing/2014/main" id="{00000000-0008-0000-1900-0000E1800000}"/>
            </a:ext>
          </a:extLst>
        </xdr:cNvPr>
        <xdr:cNvSpPr>
          <a:spLocks noChangeShapeType="1"/>
        </xdr:cNvSpPr>
      </xdr:nvSpPr>
      <xdr:spPr bwMode="auto">
        <a:xfrm>
          <a:off x="4267200" y="26035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10</xdr:row>
      <xdr:rowOff>76200</xdr:rowOff>
    </xdr:from>
    <xdr:to>
      <xdr:col>11</xdr:col>
      <xdr:colOff>0</xdr:colOff>
      <xdr:row>14</xdr:row>
      <xdr:rowOff>76200</xdr:rowOff>
    </xdr:to>
    <xdr:sp macro="" textlink="">
      <xdr:nvSpPr>
        <xdr:cNvPr id="32994" name="Line 183">
          <a:extLst>
            <a:ext uri="{FF2B5EF4-FFF2-40B4-BE49-F238E27FC236}">
              <a16:creationId xmlns:a16="http://schemas.microsoft.com/office/drawing/2014/main" id="{00000000-0008-0000-1900-0000E2800000}"/>
            </a:ext>
          </a:extLst>
        </xdr:cNvPr>
        <xdr:cNvSpPr>
          <a:spLocks noChangeShapeType="1"/>
        </xdr:cNvSpPr>
      </xdr:nvSpPr>
      <xdr:spPr bwMode="auto">
        <a:xfrm>
          <a:off x="3987800" y="1892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4</xdr:row>
      <xdr:rowOff>0</xdr:rowOff>
    </xdr:from>
    <xdr:to>
      <xdr:col>18</xdr:col>
      <xdr:colOff>0</xdr:colOff>
      <xdr:row>4</xdr:row>
      <xdr:rowOff>139700</xdr:rowOff>
    </xdr:to>
    <xdr:sp macro="" textlink="">
      <xdr:nvSpPr>
        <xdr:cNvPr id="21" name="Terminal 219">
          <a:extLst>
            <a:ext uri="{FF2B5EF4-FFF2-40B4-BE49-F238E27FC236}">
              <a16:creationId xmlns:a16="http://schemas.microsoft.com/office/drawing/2014/main" id="{00000000-0008-0000-1900-000015000000}"/>
            </a:ext>
          </a:extLst>
        </xdr:cNvPr>
        <xdr:cNvSpPr/>
      </xdr:nvSpPr>
      <xdr:spPr>
        <a:xfrm rot="16200000">
          <a:off x="6457950" y="80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4</xdr:row>
      <xdr:rowOff>76200</xdr:rowOff>
    </xdr:from>
    <xdr:to>
      <xdr:col>17</xdr:col>
      <xdr:colOff>0</xdr:colOff>
      <xdr:row>4</xdr:row>
      <xdr:rowOff>76200</xdr:rowOff>
    </xdr:to>
    <xdr:sp macro="" textlink="">
      <xdr:nvSpPr>
        <xdr:cNvPr id="32996" name="Line 184">
          <a:extLst>
            <a:ext uri="{FF2B5EF4-FFF2-40B4-BE49-F238E27FC236}">
              <a16:creationId xmlns:a16="http://schemas.microsoft.com/office/drawing/2014/main" id="{00000000-0008-0000-1900-0000E4800000}"/>
            </a:ext>
          </a:extLst>
        </xdr:cNvPr>
        <xdr:cNvSpPr>
          <a:spLocks noChangeShapeType="1"/>
        </xdr:cNvSpPr>
      </xdr:nvSpPr>
      <xdr:spPr bwMode="auto">
        <a:xfrm>
          <a:off x="5981700" y="825500"/>
          <a:ext cx="12700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4</xdr:row>
      <xdr:rowOff>76200</xdr:rowOff>
    </xdr:from>
    <xdr:to>
      <xdr:col>15</xdr:col>
      <xdr:colOff>0</xdr:colOff>
      <xdr:row>6</xdr:row>
      <xdr:rowOff>76200</xdr:rowOff>
    </xdr:to>
    <xdr:sp macro="" textlink="">
      <xdr:nvSpPr>
        <xdr:cNvPr id="32997" name="Line 185">
          <a:extLst>
            <a:ext uri="{FF2B5EF4-FFF2-40B4-BE49-F238E27FC236}">
              <a16:creationId xmlns:a16="http://schemas.microsoft.com/office/drawing/2014/main" id="{00000000-0008-0000-1900-0000E5800000}"/>
            </a:ext>
          </a:extLst>
        </xdr:cNvPr>
        <xdr:cNvSpPr>
          <a:spLocks noChangeShapeType="1"/>
        </xdr:cNvSpPr>
      </xdr:nvSpPr>
      <xdr:spPr bwMode="auto">
        <a:xfrm flipV="1">
          <a:off x="5702300" y="825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9</xdr:row>
      <xdr:rowOff>0</xdr:rowOff>
    </xdr:from>
    <xdr:to>
      <xdr:col>18</xdr:col>
      <xdr:colOff>0</xdr:colOff>
      <xdr:row>9</xdr:row>
      <xdr:rowOff>139700</xdr:rowOff>
    </xdr:to>
    <xdr:sp macro="" textlink="">
      <xdr:nvSpPr>
        <xdr:cNvPr id="24" name="Terminal 222">
          <a:extLst>
            <a:ext uri="{FF2B5EF4-FFF2-40B4-BE49-F238E27FC236}">
              <a16:creationId xmlns:a16="http://schemas.microsoft.com/office/drawing/2014/main" id="{00000000-0008-0000-1900-000018000000}"/>
            </a:ext>
          </a:extLst>
        </xdr:cNvPr>
        <xdr:cNvSpPr/>
      </xdr:nvSpPr>
      <xdr:spPr>
        <a:xfrm rot="16200000">
          <a:off x="6457950" y="175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9</xdr:row>
      <xdr:rowOff>76200</xdr:rowOff>
    </xdr:from>
    <xdr:to>
      <xdr:col>17</xdr:col>
      <xdr:colOff>0</xdr:colOff>
      <xdr:row>9</xdr:row>
      <xdr:rowOff>76200</xdr:rowOff>
    </xdr:to>
    <xdr:sp macro="" textlink="">
      <xdr:nvSpPr>
        <xdr:cNvPr id="32999" name="Line 186">
          <a:extLst>
            <a:ext uri="{FF2B5EF4-FFF2-40B4-BE49-F238E27FC236}">
              <a16:creationId xmlns:a16="http://schemas.microsoft.com/office/drawing/2014/main" id="{00000000-0008-0000-1900-0000E7800000}"/>
            </a:ext>
          </a:extLst>
        </xdr:cNvPr>
        <xdr:cNvSpPr>
          <a:spLocks noChangeShapeType="1"/>
        </xdr:cNvSpPr>
      </xdr:nvSpPr>
      <xdr:spPr bwMode="auto">
        <a:xfrm>
          <a:off x="5981700" y="1714500"/>
          <a:ext cx="12700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6</xdr:row>
      <xdr:rowOff>76200</xdr:rowOff>
    </xdr:from>
    <xdr:to>
      <xdr:col>15</xdr:col>
      <xdr:colOff>0</xdr:colOff>
      <xdr:row>9</xdr:row>
      <xdr:rowOff>76200</xdr:rowOff>
    </xdr:to>
    <xdr:sp macro="" textlink="">
      <xdr:nvSpPr>
        <xdr:cNvPr id="33000" name="Line 187">
          <a:extLst>
            <a:ext uri="{FF2B5EF4-FFF2-40B4-BE49-F238E27FC236}">
              <a16:creationId xmlns:a16="http://schemas.microsoft.com/office/drawing/2014/main" id="{00000000-0008-0000-1900-0000E8800000}"/>
            </a:ext>
          </a:extLst>
        </xdr:cNvPr>
        <xdr:cNvSpPr>
          <a:spLocks noChangeShapeType="1"/>
        </xdr:cNvSpPr>
      </xdr:nvSpPr>
      <xdr:spPr bwMode="auto">
        <a:xfrm>
          <a:off x="5702300" y="1181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21</xdr:row>
      <xdr:rowOff>0</xdr:rowOff>
    </xdr:from>
    <xdr:to>
      <xdr:col>14</xdr:col>
      <xdr:colOff>0</xdr:colOff>
      <xdr:row>21</xdr:row>
      <xdr:rowOff>139700</xdr:rowOff>
    </xdr:to>
    <xdr:sp macro="" textlink="">
      <xdr:nvSpPr>
        <xdr:cNvPr id="33001" name="Oval 188">
          <a:extLst>
            <a:ext uri="{FF2B5EF4-FFF2-40B4-BE49-F238E27FC236}">
              <a16:creationId xmlns:a16="http://schemas.microsoft.com/office/drawing/2014/main" id="{00000000-0008-0000-1900-0000E9800000}"/>
            </a:ext>
          </a:extLst>
        </xdr:cNvPr>
        <xdr:cNvSpPr>
          <a:spLocks noChangeArrowheads="1"/>
        </xdr:cNvSpPr>
      </xdr:nvSpPr>
      <xdr:spPr bwMode="auto">
        <a:xfrm>
          <a:off x="5524500" y="3771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11</xdr:col>
      <xdr:colOff>0</xdr:colOff>
      <xdr:row>21</xdr:row>
      <xdr:rowOff>76200</xdr:rowOff>
    </xdr:from>
    <xdr:to>
      <xdr:col>13</xdr:col>
      <xdr:colOff>0</xdr:colOff>
      <xdr:row>21</xdr:row>
      <xdr:rowOff>76200</xdr:rowOff>
    </xdr:to>
    <xdr:sp macro="" textlink="">
      <xdr:nvSpPr>
        <xdr:cNvPr id="33002" name="Line 189">
          <a:extLst>
            <a:ext uri="{FF2B5EF4-FFF2-40B4-BE49-F238E27FC236}">
              <a16:creationId xmlns:a16="http://schemas.microsoft.com/office/drawing/2014/main" id="{00000000-0008-0000-1900-0000EA800000}"/>
            </a:ext>
          </a:extLst>
        </xdr:cNvPr>
        <xdr:cNvSpPr>
          <a:spLocks noChangeShapeType="1"/>
        </xdr:cNvSpPr>
      </xdr:nvSpPr>
      <xdr:spPr bwMode="auto">
        <a:xfrm>
          <a:off x="4267200" y="38481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21</xdr:row>
      <xdr:rowOff>76200</xdr:rowOff>
    </xdr:from>
    <xdr:to>
      <xdr:col>11</xdr:col>
      <xdr:colOff>0</xdr:colOff>
      <xdr:row>25</xdr:row>
      <xdr:rowOff>76200</xdr:rowOff>
    </xdr:to>
    <xdr:sp macro="" textlink="">
      <xdr:nvSpPr>
        <xdr:cNvPr id="33003" name="Line 190">
          <a:extLst>
            <a:ext uri="{FF2B5EF4-FFF2-40B4-BE49-F238E27FC236}">
              <a16:creationId xmlns:a16="http://schemas.microsoft.com/office/drawing/2014/main" id="{00000000-0008-0000-1900-0000EB800000}"/>
            </a:ext>
          </a:extLst>
        </xdr:cNvPr>
        <xdr:cNvSpPr>
          <a:spLocks noChangeShapeType="1"/>
        </xdr:cNvSpPr>
      </xdr:nvSpPr>
      <xdr:spPr bwMode="auto">
        <a:xfrm flipV="1">
          <a:off x="3987800" y="3848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29</xdr:row>
      <xdr:rowOff>0</xdr:rowOff>
    </xdr:from>
    <xdr:to>
      <xdr:col>14</xdr:col>
      <xdr:colOff>0</xdr:colOff>
      <xdr:row>29</xdr:row>
      <xdr:rowOff>139700</xdr:rowOff>
    </xdr:to>
    <xdr:sp macro="" textlink="">
      <xdr:nvSpPr>
        <xdr:cNvPr id="30" name="Terminal 228">
          <a:extLst>
            <a:ext uri="{FF2B5EF4-FFF2-40B4-BE49-F238E27FC236}">
              <a16:creationId xmlns:a16="http://schemas.microsoft.com/office/drawing/2014/main" id="{00000000-0008-0000-1900-00001E000000}"/>
            </a:ext>
          </a:extLst>
        </xdr:cNvPr>
        <xdr:cNvSpPr/>
      </xdr:nvSpPr>
      <xdr:spPr>
        <a:xfrm rot="16200000">
          <a:off x="4924425" y="5562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29</xdr:row>
      <xdr:rowOff>76200</xdr:rowOff>
    </xdr:from>
    <xdr:to>
      <xdr:col>17</xdr:col>
      <xdr:colOff>0</xdr:colOff>
      <xdr:row>29</xdr:row>
      <xdr:rowOff>76200</xdr:rowOff>
    </xdr:to>
    <xdr:sp macro="" textlink="">
      <xdr:nvSpPr>
        <xdr:cNvPr id="33005" name="Line 191">
          <a:extLst>
            <a:ext uri="{FF2B5EF4-FFF2-40B4-BE49-F238E27FC236}">
              <a16:creationId xmlns:a16="http://schemas.microsoft.com/office/drawing/2014/main" id="{00000000-0008-0000-1900-0000ED800000}"/>
            </a:ext>
          </a:extLst>
        </xdr:cNvPr>
        <xdr:cNvSpPr>
          <a:spLocks noChangeShapeType="1"/>
        </xdr:cNvSpPr>
      </xdr:nvSpPr>
      <xdr:spPr bwMode="auto">
        <a:xfrm>
          <a:off x="5702300" y="5270500"/>
          <a:ext cx="15494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29</xdr:row>
      <xdr:rowOff>76200</xdr:rowOff>
    </xdr:from>
    <xdr:to>
      <xdr:col>13</xdr:col>
      <xdr:colOff>0</xdr:colOff>
      <xdr:row>29</xdr:row>
      <xdr:rowOff>76200</xdr:rowOff>
    </xdr:to>
    <xdr:sp macro="" textlink="">
      <xdr:nvSpPr>
        <xdr:cNvPr id="33006" name="Line 192">
          <a:extLst>
            <a:ext uri="{FF2B5EF4-FFF2-40B4-BE49-F238E27FC236}">
              <a16:creationId xmlns:a16="http://schemas.microsoft.com/office/drawing/2014/main" id="{00000000-0008-0000-1900-0000EE800000}"/>
            </a:ext>
          </a:extLst>
        </xdr:cNvPr>
        <xdr:cNvSpPr>
          <a:spLocks noChangeShapeType="1"/>
        </xdr:cNvSpPr>
      </xdr:nvSpPr>
      <xdr:spPr bwMode="auto">
        <a:xfrm>
          <a:off x="4267200" y="52705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25</xdr:row>
      <xdr:rowOff>76200</xdr:rowOff>
    </xdr:from>
    <xdr:to>
      <xdr:col>11</xdr:col>
      <xdr:colOff>0</xdr:colOff>
      <xdr:row>29</xdr:row>
      <xdr:rowOff>76200</xdr:rowOff>
    </xdr:to>
    <xdr:sp macro="" textlink="">
      <xdr:nvSpPr>
        <xdr:cNvPr id="33007" name="Line 193">
          <a:extLst>
            <a:ext uri="{FF2B5EF4-FFF2-40B4-BE49-F238E27FC236}">
              <a16:creationId xmlns:a16="http://schemas.microsoft.com/office/drawing/2014/main" id="{00000000-0008-0000-1900-0000EF800000}"/>
            </a:ext>
          </a:extLst>
        </xdr:cNvPr>
        <xdr:cNvSpPr>
          <a:spLocks noChangeShapeType="1"/>
        </xdr:cNvSpPr>
      </xdr:nvSpPr>
      <xdr:spPr bwMode="auto">
        <a:xfrm>
          <a:off x="3987800" y="4559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19</xdr:row>
      <xdr:rowOff>0</xdr:rowOff>
    </xdr:from>
    <xdr:to>
      <xdr:col>18</xdr:col>
      <xdr:colOff>0</xdr:colOff>
      <xdr:row>19</xdr:row>
      <xdr:rowOff>139700</xdr:rowOff>
    </xdr:to>
    <xdr:sp macro="" textlink="">
      <xdr:nvSpPr>
        <xdr:cNvPr id="34" name="Terminal 232">
          <a:extLst>
            <a:ext uri="{FF2B5EF4-FFF2-40B4-BE49-F238E27FC236}">
              <a16:creationId xmlns:a16="http://schemas.microsoft.com/office/drawing/2014/main" id="{00000000-0008-0000-1900-000022000000}"/>
            </a:ext>
          </a:extLst>
        </xdr:cNvPr>
        <xdr:cNvSpPr/>
      </xdr:nvSpPr>
      <xdr:spPr>
        <a:xfrm rot="16200000">
          <a:off x="6457950" y="365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19</xdr:row>
      <xdr:rowOff>76200</xdr:rowOff>
    </xdr:from>
    <xdr:to>
      <xdr:col>17</xdr:col>
      <xdr:colOff>0</xdr:colOff>
      <xdr:row>19</xdr:row>
      <xdr:rowOff>76200</xdr:rowOff>
    </xdr:to>
    <xdr:sp macro="" textlink="">
      <xdr:nvSpPr>
        <xdr:cNvPr id="33009" name="Line 194">
          <a:extLst>
            <a:ext uri="{FF2B5EF4-FFF2-40B4-BE49-F238E27FC236}">
              <a16:creationId xmlns:a16="http://schemas.microsoft.com/office/drawing/2014/main" id="{00000000-0008-0000-1900-0000F1800000}"/>
            </a:ext>
          </a:extLst>
        </xdr:cNvPr>
        <xdr:cNvSpPr>
          <a:spLocks noChangeShapeType="1"/>
        </xdr:cNvSpPr>
      </xdr:nvSpPr>
      <xdr:spPr bwMode="auto">
        <a:xfrm>
          <a:off x="5981700" y="3492500"/>
          <a:ext cx="12700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19</xdr:row>
      <xdr:rowOff>76200</xdr:rowOff>
    </xdr:from>
    <xdr:to>
      <xdr:col>15</xdr:col>
      <xdr:colOff>0</xdr:colOff>
      <xdr:row>21</xdr:row>
      <xdr:rowOff>76200</xdr:rowOff>
    </xdr:to>
    <xdr:sp macro="" textlink="">
      <xdr:nvSpPr>
        <xdr:cNvPr id="33010" name="Line 195">
          <a:extLst>
            <a:ext uri="{FF2B5EF4-FFF2-40B4-BE49-F238E27FC236}">
              <a16:creationId xmlns:a16="http://schemas.microsoft.com/office/drawing/2014/main" id="{00000000-0008-0000-1900-0000F2800000}"/>
            </a:ext>
          </a:extLst>
        </xdr:cNvPr>
        <xdr:cNvSpPr>
          <a:spLocks noChangeShapeType="1"/>
        </xdr:cNvSpPr>
      </xdr:nvSpPr>
      <xdr:spPr bwMode="auto">
        <a:xfrm flipV="1">
          <a:off x="5702300" y="3492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17</xdr:col>
      <xdr:colOff>0</xdr:colOff>
      <xdr:row>24</xdr:row>
      <xdr:rowOff>0</xdr:rowOff>
    </xdr:from>
    <xdr:to>
      <xdr:col>18</xdr:col>
      <xdr:colOff>0</xdr:colOff>
      <xdr:row>24</xdr:row>
      <xdr:rowOff>139700</xdr:rowOff>
    </xdr:to>
    <xdr:sp macro="" textlink="">
      <xdr:nvSpPr>
        <xdr:cNvPr id="37" name="Terminal 235">
          <a:extLst>
            <a:ext uri="{FF2B5EF4-FFF2-40B4-BE49-F238E27FC236}">
              <a16:creationId xmlns:a16="http://schemas.microsoft.com/office/drawing/2014/main" id="{00000000-0008-0000-1900-000025000000}"/>
            </a:ext>
          </a:extLst>
        </xdr:cNvPr>
        <xdr:cNvSpPr/>
      </xdr:nvSpPr>
      <xdr:spPr>
        <a:xfrm rot="16200000">
          <a:off x="6457950" y="461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15</xdr:col>
      <xdr:colOff>0</xdr:colOff>
      <xdr:row>24</xdr:row>
      <xdr:rowOff>76200</xdr:rowOff>
    </xdr:from>
    <xdr:to>
      <xdr:col>17</xdr:col>
      <xdr:colOff>0</xdr:colOff>
      <xdr:row>24</xdr:row>
      <xdr:rowOff>76200</xdr:rowOff>
    </xdr:to>
    <xdr:sp macro="" textlink="">
      <xdr:nvSpPr>
        <xdr:cNvPr id="33012" name="Line 196">
          <a:extLst>
            <a:ext uri="{FF2B5EF4-FFF2-40B4-BE49-F238E27FC236}">
              <a16:creationId xmlns:a16="http://schemas.microsoft.com/office/drawing/2014/main" id="{00000000-0008-0000-1900-0000F4800000}"/>
            </a:ext>
          </a:extLst>
        </xdr:cNvPr>
        <xdr:cNvSpPr>
          <a:spLocks noChangeShapeType="1"/>
        </xdr:cNvSpPr>
      </xdr:nvSpPr>
      <xdr:spPr bwMode="auto">
        <a:xfrm>
          <a:off x="5981700" y="4381500"/>
          <a:ext cx="12700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14</xdr:col>
      <xdr:colOff>0</xdr:colOff>
      <xdr:row>21</xdr:row>
      <xdr:rowOff>76200</xdr:rowOff>
    </xdr:from>
    <xdr:to>
      <xdr:col>15</xdr:col>
      <xdr:colOff>0</xdr:colOff>
      <xdr:row>24</xdr:row>
      <xdr:rowOff>76200</xdr:rowOff>
    </xdr:to>
    <xdr:sp macro="" textlink="">
      <xdr:nvSpPr>
        <xdr:cNvPr id="33013" name="Line 197">
          <a:extLst>
            <a:ext uri="{FF2B5EF4-FFF2-40B4-BE49-F238E27FC236}">
              <a16:creationId xmlns:a16="http://schemas.microsoft.com/office/drawing/2014/main" id="{00000000-0008-0000-1900-0000F5800000}"/>
            </a:ext>
          </a:extLst>
        </xdr:cNvPr>
        <xdr:cNvSpPr>
          <a:spLocks noChangeShapeType="1"/>
        </xdr:cNvSpPr>
      </xdr:nvSpPr>
      <xdr:spPr bwMode="auto">
        <a:xfrm>
          <a:off x="5702300" y="3848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36</xdr:row>
      <xdr:rowOff>0</xdr:rowOff>
    </xdr:from>
    <xdr:to>
      <xdr:col>10</xdr:col>
      <xdr:colOff>0</xdr:colOff>
      <xdr:row>36</xdr:row>
      <xdr:rowOff>139700</xdr:rowOff>
    </xdr:to>
    <xdr:sp macro="" textlink="">
      <xdr:nvSpPr>
        <xdr:cNvPr id="33014" name="Oval 198">
          <a:extLst>
            <a:ext uri="{FF2B5EF4-FFF2-40B4-BE49-F238E27FC236}">
              <a16:creationId xmlns:a16="http://schemas.microsoft.com/office/drawing/2014/main" id="{00000000-0008-0000-1900-0000F6800000}"/>
            </a:ext>
          </a:extLst>
        </xdr:cNvPr>
        <xdr:cNvSpPr>
          <a:spLocks noChangeArrowheads="1"/>
        </xdr:cNvSpPr>
      </xdr:nvSpPr>
      <xdr:spPr bwMode="auto">
        <a:xfrm>
          <a:off x="3810000" y="6438900"/>
          <a:ext cx="177800" cy="139700"/>
        </a:xfrm>
        <a:prstGeom prst="ellipse">
          <a:avLst/>
        </a:prstGeom>
        <a:noFill/>
        <a:ln w="12700">
          <a:solidFill>
            <a:srgbClr val="000000"/>
          </a:solidFill>
          <a:round/>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7</xdr:col>
      <xdr:colOff>0</xdr:colOff>
      <xdr:row>36</xdr:row>
      <xdr:rowOff>76200</xdr:rowOff>
    </xdr:from>
    <xdr:to>
      <xdr:col>9</xdr:col>
      <xdr:colOff>0</xdr:colOff>
      <xdr:row>36</xdr:row>
      <xdr:rowOff>76200</xdr:rowOff>
    </xdr:to>
    <xdr:sp macro="" textlink="">
      <xdr:nvSpPr>
        <xdr:cNvPr id="33015" name="Line 199">
          <a:extLst>
            <a:ext uri="{FF2B5EF4-FFF2-40B4-BE49-F238E27FC236}">
              <a16:creationId xmlns:a16="http://schemas.microsoft.com/office/drawing/2014/main" id="{00000000-0008-0000-1900-0000F7800000}"/>
            </a:ext>
          </a:extLst>
        </xdr:cNvPr>
        <xdr:cNvSpPr>
          <a:spLocks noChangeShapeType="1"/>
        </xdr:cNvSpPr>
      </xdr:nvSpPr>
      <xdr:spPr bwMode="auto">
        <a:xfrm>
          <a:off x="2705100" y="6515100"/>
          <a:ext cx="11049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36</xdr:row>
      <xdr:rowOff>76200</xdr:rowOff>
    </xdr:from>
    <xdr:to>
      <xdr:col>7</xdr:col>
      <xdr:colOff>0</xdr:colOff>
      <xdr:row>40</xdr:row>
      <xdr:rowOff>76200</xdr:rowOff>
    </xdr:to>
    <xdr:sp macro="" textlink="">
      <xdr:nvSpPr>
        <xdr:cNvPr id="33016" name="Line 200">
          <a:extLst>
            <a:ext uri="{FF2B5EF4-FFF2-40B4-BE49-F238E27FC236}">
              <a16:creationId xmlns:a16="http://schemas.microsoft.com/office/drawing/2014/main" id="{00000000-0008-0000-1900-0000F8800000}"/>
            </a:ext>
          </a:extLst>
        </xdr:cNvPr>
        <xdr:cNvSpPr>
          <a:spLocks noChangeShapeType="1"/>
        </xdr:cNvSpPr>
      </xdr:nvSpPr>
      <xdr:spPr bwMode="auto">
        <a:xfrm flipV="1">
          <a:off x="2425700" y="65151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9</xdr:col>
      <xdr:colOff>0</xdr:colOff>
      <xdr:row>44</xdr:row>
      <xdr:rowOff>0</xdr:rowOff>
    </xdr:from>
    <xdr:to>
      <xdr:col>10</xdr:col>
      <xdr:colOff>0</xdr:colOff>
      <xdr:row>44</xdr:row>
      <xdr:rowOff>139700</xdr:rowOff>
    </xdr:to>
    <xdr:sp macro="" textlink="">
      <xdr:nvSpPr>
        <xdr:cNvPr id="43" name="Terminal 241">
          <a:extLst>
            <a:ext uri="{FF2B5EF4-FFF2-40B4-BE49-F238E27FC236}">
              <a16:creationId xmlns:a16="http://schemas.microsoft.com/office/drawing/2014/main" id="{00000000-0008-0000-1900-00002B000000}"/>
            </a:ext>
          </a:extLst>
        </xdr:cNvPr>
        <xdr:cNvSpPr/>
      </xdr:nvSpPr>
      <xdr:spPr>
        <a:xfrm rot="16200000">
          <a:off x="3400425" y="8420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10</xdr:col>
      <xdr:colOff>0</xdr:colOff>
      <xdr:row>44</xdr:row>
      <xdr:rowOff>76200</xdr:rowOff>
    </xdr:from>
    <xdr:to>
      <xdr:col>17</xdr:col>
      <xdr:colOff>0</xdr:colOff>
      <xdr:row>44</xdr:row>
      <xdr:rowOff>76200</xdr:rowOff>
    </xdr:to>
    <xdr:sp macro="" textlink="">
      <xdr:nvSpPr>
        <xdr:cNvPr id="33018" name="Line 201">
          <a:extLst>
            <a:ext uri="{FF2B5EF4-FFF2-40B4-BE49-F238E27FC236}">
              <a16:creationId xmlns:a16="http://schemas.microsoft.com/office/drawing/2014/main" id="{00000000-0008-0000-1900-0000FA800000}"/>
            </a:ext>
          </a:extLst>
        </xdr:cNvPr>
        <xdr:cNvSpPr>
          <a:spLocks noChangeShapeType="1"/>
        </xdr:cNvSpPr>
      </xdr:nvSpPr>
      <xdr:spPr bwMode="auto">
        <a:xfrm>
          <a:off x="3987800" y="7937500"/>
          <a:ext cx="32639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7</xdr:col>
      <xdr:colOff>0</xdr:colOff>
      <xdr:row>44</xdr:row>
      <xdr:rowOff>76200</xdr:rowOff>
    </xdr:from>
    <xdr:to>
      <xdr:col>9</xdr:col>
      <xdr:colOff>0</xdr:colOff>
      <xdr:row>44</xdr:row>
      <xdr:rowOff>76200</xdr:rowOff>
    </xdr:to>
    <xdr:sp macro="" textlink="">
      <xdr:nvSpPr>
        <xdr:cNvPr id="33019" name="Line 202">
          <a:extLst>
            <a:ext uri="{FF2B5EF4-FFF2-40B4-BE49-F238E27FC236}">
              <a16:creationId xmlns:a16="http://schemas.microsoft.com/office/drawing/2014/main" id="{00000000-0008-0000-1900-0000FB800000}"/>
            </a:ext>
          </a:extLst>
        </xdr:cNvPr>
        <xdr:cNvSpPr>
          <a:spLocks noChangeShapeType="1"/>
        </xdr:cNvSpPr>
      </xdr:nvSpPr>
      <xdr:spPr bwMode="auto">
        <a:xfrm>
          <a:off x="2705100" y="7937500"/>
          <a:ext cx="11049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6</xdr:col>
      <xdr:colOff>0</xdr:colOff>
      <xdr:row>40</xdr:row>
      <xdr:rowOff>76200</xdr:rowOff>
    </xdr:from>
    <xdr:to>
      <xdr:col>7</xdr:col>
      <xdr:colOff>0</xdr:colOff>
      <xdr:row>44</xdr:row>
      <xdr:rowOff>76200</xdr:rowOff>
    </xdr:to>
    <xdr:sp macro="" textlink="">
      <xdr:nvSpPr>
        <xdr:cNvPr id="33020" name="Line 203">
          <a:extLst>
            <a:ext uri="{FF2B5EF4-FFF2-40B4-BE49-F238E27FC236}">
              <a16:creationId xmlns:a16="http://schemas.microsoft.com/office/drawing/2014/main" id="{00000000-0008-0000-1900-0000FC800000}"/>
            </a:ext>
          </a:extLst>
        </xdr:cNvPr>
        <xdr:cNvSpPr>
          <a:spLocks noChangeShapeType="1"/>
        </xdr:cNvSpPr>
      </xdr:nvSpPr>
      <xdr:spPr bwMode="auto">
        <a:xfrm>
          <a:off x="2425700" y="7226300"/>
          <a:ext cx="279400" cy="7112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34</xdr:row>
      <xdr:rowOff>0</xdr:rowOff>
    </xdr:from>
    <xdr:to>
      <xdr:col>14</xdr:col>
      <xdr:colOff>0</xdr:colOff>
      <xdr:row>34</xdr:row>
      <xdr:rowOff>139700</xdr:rowOff>
    </xdr:to>
    <xdr:sp macro="" textlink="">
      <xdr:nvSpPr>
        <xdr:cNvPr id="47" name="Terminal 245">
          <a:extLst>
            <a:ext uri="{FF2B5EF4-FFF2-40B4-BE49-F238E27FC236}">
              <a16:creationId xmlns:a16="http://schemas.microsoft.com/office/drawing/2014/main" id="{00000000-0008-0000-1900-00002F000000}"/>
            </a:ext>
          </a:extLst>
        </xdr:cNvPr>
        <xdr:cNvSpPr/>
      </xdr:nvSpPr>
      <xdr:spPr>
        <a:xfrm rot="16200000">
          <a:off x="4924425" y="65151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34</xdr:row>
      <xdr:rowOff>76200</xdr:rowOff>
    </xdr:from>
    <xdr:to>
      <xdr:col>17</xdr:col>
      <xdr:colOff>0</xdr:colOff>
      <xdr:row>34</xdr:row>
      <xdr:rowOff>76200</xdr:rowOff>
    </xdr:to>
    <xdr:sp macro="" textlink="">
      <xdr:nvSpPr>
        <xdr:cNvPr id="33022" name="Line 204">
          <a:extLst>
            <a:ext uri="{FF2B5EF4-FFF2-40B4-BE49-F238E27FC236}">
              <a16:creationId xmlns:a16="http://schemas.microsoft.com/office/drawing/2014/main" id="{00000000-0008-0000-1900-0000FE800000}"/>
            </a:ext>
          </a:extLst>
        </xdr:cNvPr>
        <xdr:cNvSpPr>
          <a:spLocks noChangeShapeType="1"/>
        </xdr:cNvSpPr>
      </xdr:nvSpPr>
      <xdr:spPr bwMode="auto">
        <a:xfrm>
          <a:off x="5702300" y="6159500"/>
          <a:ext cx="15494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34</xdr:row>
      <xdr:rowOff>76200</xdr:rowOff>
    </xdr:from>
    <xdr:to>
      <xdr:col>13</xdr:col>
      <xdr:colOff>0</xdr:colOff>
      <xdr:row>34</xdr:row>
      <xdr:rowOff>76200</xdr:rowOff>
    </xdr:to>
    <xdr:sp macro="" textlink="">
      <xdr:nvSpPr>
        <xdr:cNvPr id="33023" name="Line 205">
          <a:extLst>
            <a:ext uri="{FF2B5EF4-FFF2-40B4-BE49-F238E27FC236}">
              <a16:creationId xmlns:a16="http://schemas.microsoft.com/office/drawing/2014/main" id="{00000000-0008-0000-1900-0000FF800000}"/>
            </a:ext>
          </a:extLst>
        </xdr:cNvPr>
        <xdr:cNvSpPr>
          <a:spLocks noChangeShapeType="1"/>
        </xdr:cNvSpPr>
      </xdr:nvSpPr>
      <xdr:spPr bwMode="auto">
        <a:xfrm>
          <a:off x="4267200" y="61595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34</xdr:row>
      <xdr:rowOff>76200</xdr:rowOff>
    </xdr:from>
    <xdr:to>
      <xdr:col>11</xdr:col>
      <xdr:colOff>0</xdr:colOff>
      <xdr:row>36</xdr:row>
      <xdr:rowOff>76200</xdr:rowOff>
    </xdr:to>
    <xdr:sp macro="" textlink="">
      <xdr:nvSpPr>
        <xdr:cNvPr id="33024" name="Line 206">
          <a:extLst>
            <a:ext uri="{FF2B5EF4-FFF2-40B4-BE49-F238E27FC236}">
              <a16:creationId xmlns:a16="http://schemas.microsoft.com/office/drawing/2014/main" id="{00000000-0008-0000-1900-000000810000}"/>
            </a:ext>
          </a:extLst>
        </xdr:cNvPr>
        <xdr:cNvSpPr>
          <a:spLocks noChangeShapeType="1"/>
        </xdr:cNvSpPr>
      </xdr:nvSpPr>
      <xdr:spPr bwMode="auto">
        <a:xfrm flipV="1">
          <a:off x="3987800" y="6159500"/>
          <a:ext cx="279400" cy="3556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13</xdr:col>
      <xdr:colOff>0</xdr:colOff>
      <xdr:row>39</xdr:row>
      <xdr:rowOff>0</xdr:rowOff>
    </xdr:from>
    <xdr:to>
      <xdr:col>14</xdr:col>
      <xdr:colOff>0</xdr:colOff>
      <xdr:row>39</xdr:row>
      <xdr:rowOff>139700</xdr:rowOff>
    </xdr:to>
    <xdr:sp macro="" textlink="">
      <xdr:nvSpPr>
        <xdr:cNvPr id="51" name="Terminal 249">
          <a:extLst>
            <a:ext uri="{FF2B5EF4-FFF2-40B4-BE49-F238E27FC236}">
              <a16:creationId xmlns:a16="http://schemas.microsoft.com/office/drawing/2014/main" id="{00000000-0008-0000-1900-000033000000}"/>
            </a:ext>
          </a:extLst>
        </xdr:cNvPr>
        <xdr:cNvSpPr/>
      </xdr:nvSpPr>
      <xdr:spPr>
        <a:xfrm rot="16200000">
          <a:off x="4924425" y="7467600"/>
          <a:ext cx="152400" cy="152400"/>
        </a:xfrm>
        <a:prstGeom prst="triangle">
          <a:avLst/>
        </a:prstGeom>
        <a:solidFill>
          <a:scrgbClr r="0" g="0" b="0">
            <a:alpha val="0"/>
          </a:scrgbClr>
        </a:solidFill>
        <a:ln w="9525" cap="flat" cmpd="sng" algn="ctr">
          <a:solidFill>
            <a:srgbClr val="000000"/>
          </a:solidFill>
          <a:prstDash val="solid"/>
          <a:round/>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14</xdr:col>
      <xdr:colOff>0</xdr:colOff>
      <xdr:row>39</xdr:row>
      <xdr:rowOff>76200</xdr:rowOff>
    </xdr:from>
    <xdr:to>
      <xdr:col>17</xdr:col>
      <xdr:colOff>0</xdr:colOff>
      <xdr:row>39</xdr:row>
      <xdr:rowOff>76200</xdr:rowOff>
    </xdr:to>
    <xdr:sp macro="" textlink="">
      <xdr:nvSpPr>
        <xdr:cNvPr id="33026" name="Line 207">
          <a:extLst>
            <a:ext uri="{FF2B5EF4-FFF2-40B4-BE49-F238E27FC236}">
              <a16:creationId xmlns:a16="http://schemas.microsoft.com/office/drawing/2014/main" id="{00000000-0008-0000-1900-000002810000}"/>
            </a:ext>
          </a:extLst>
        </xdr:cNvPr>
        <xdr:cNvSpPr>
          <a:spLocks noChangeShapeType="1"/>
        </xdr:cNvSpPr>
      </xdr:nvSpPr>
      <xdr:spPr bwMode="auto">
        <a:xfrm>
          <a:off x="5702300" y="7048500"/>
          <a:ext cx="1549400" cy="0"/>
        </a:xfrm>
        <a:prstGeom prst="line">
          <a:avLst/>
        </a:prstGeom>
        <a:noFill/>
        <a:ln w="0">
          <a:solidFill>
            <a:srgbClr val="000000"/>
          </a:solidFill>
          <a:prstDash val="dot"/>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11</xdr:col>
      <xdr:colOff>0</xdr:colOff>
      <xdr:row>39</xdr:row>
      <xdr:rowOff>76200</xdr:rowOff>
    </xdr:from>
    <xdr:to>
      <xdr:col>13</xdr:col>
      <xdr:colOff>0</xdr:colOff>
      <xdr:row>39</xdr:row>
      <xdr:rowOff>76200</xdr:rowOff>
    </xdr:to>
    <xdr:sp macro="" textlink="">
      <xdr:nvSpPr>
        <xdr:cNvPr id="33027" name="Line 208">
          <a:extLst>
            <a:ext uri="{FF2B5EF4-FFF2-40B4-BE49-F238E27FC236}">
              <a16:creationId xmlns:a16="http://schemas.microsoft.com/office/drawing/2014/main" id="{00000000-0008-0000-1900-000003810000}"/>
            </a:ext>
          </a:extLst>
        </xdr:cNvPr>
        <xdr:cNvSpPr>
          <a:spLocks noChangeShapeType="1"/>
        </xdr:cNvSpPr>
      </xdr:nvSpPr>
      <xdr:spPr bwMode="auto">
        <a:xfrm>
          <a:off x="4267200" y="7048500"/>
          <a:ext cx="12573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xdr:from>
      <xdr:col>10</xdr:col>
      <xdr:colOff>0</xdr:colOff>
      <xdr:row>36</xdr:row>
      <xdr:rowOff>76200</xdr:rowOff>
    </xdr:from>
    <xdr:to>
      <xdr:col>11</xdr:col>
      <xdr:colOff>0</xdr:colOff>
      <xdr:row>39</xdr:row>
      <xdr:rowOff>76200</xdr:rowOff>
    </xdr:to>
    <xdr:sp macro="" textlink="">
      <xdr:nvSpPr>
        <xdr:cNvPr id="33028" name="Line 209">
          <a:extLst>
            <a:ext uri="{FF2B5EF4-FFF2-40B4-BE49-F238E27FC236}">
              <a16:creationId xmlns:a16="http://schemas.microsoft.com/office/drawing/2014/main" id="{00000000-0008-0000-1900-000004810000}"/>
            </a:ext>
          </a:extLst>
        </xdr:cNvPr>
        <xdr:cNvSpPr>
          <a:spLocks noChangeShapeType="1"/>
        </xdr:cNvSpPr>
      </xdr:nvSpPr>
      <xdr:spPr bwMode="auto">
        <a:xfrm>
          <a:off x="3987800" y="6515100"/>
          <a:ext cx="279400" cy="53340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twoCellAnchor editAs="oneCell">
    <xdr:from>
      <xdr:col>1</xdr:col>
      <xdr:colOff>0</xdr:colOff>
      <xdr:row>28</xdr:row>
      <xdr:rowOff>0</xdr:rowOff>
    </xdr:from>
    <xdr:to>
      <xdr:col>2</xdr:col>
      <xdr:colOff>0</xdr:colOff>
      <xdr:row>28</xdr:row>
      <xdr:rowOff>139700</xdr:rowOff>
    </xdr:to>
    <xdr:sp macro="" textlink="">
      <xdr:nvSpPr>
        <xdr:cNvPr id="33029" name="Rectangle 210">
          <a:extLst>
            <a:ext uri="{FF2B5EF4-FFF2-40B4-BE49-F238E27FC236}">
              <a16:creationId xmlns:a16="http://schemas.microsoft.com/office/drawing/2014/main" id="{00000000-0008-0000-1900-000005810000}"/>
            </a:ext>
          </a:extLst>
        </xdr:cNvPr>
        <xdr:cNvSpPr>
          <a:spLocks noChangeArrowheads="1"/>
        </xdr:cNvSpPr>
      </xdr:nvSpPr>
      <xdr:spPr bwMode="auto">
        <a:xfrm>
          <a:off x="673100" y="5016500"/>
          <a:ext cx="177800" cy="139700"/>
        </a:xfrm>
        <a:prstGeom prst="rect">
          <a:avLst/>
        </a:prstGeom>
        <a:noFill/>
        <a:ln w="12700">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twoCellAnchor>
    <xdr:from>
      <xdr:col>0</xdr:col>
      <xdr:colOff>0</xdr:colOff>
      <xdr:row>28</xdr:row>
      <xdr:rowOff>76200</xdr:rowOff>
    </xdr:from>
    <xdr:to>
      <xdr:col>1</xdr:col>
      <xdr:colOff>0</xdr:colOff>
      <xdr:row>28</xdr:row>
      <xdr:rowOff>76200</xdr:rowOff>
    </xdr:to>
    <xdr:sp macro="" textlink="">
      <xdr:nvSpPr>
        <xdr:cNvPr id="33030" name="Line 211">
          <a:extLst>
            <a:ext uri="{FF2B5EF4-FFF2-40B4-BE49-F238E27FC236}">
              <a16:creationId xmlns:a16="http://schemas.microsoft.com/office/drawing/2014/main" id="{00000000-0008-0000-1900-000006810000}"/>
            </a:ext>
          </a:extLst>
        </xdr:cNvPr>
        <xdr:cNvSpPr>
          <a:spLocks noChangeShapeType="1"/>
        </xdr:cNvSpPr>
      </xdr:nvSpPr>
      <xdr:spPr bwMode="auto">
        <a:xfrm>
          <a:off x="0" y="5092700"/>
          <a:ext cx="673100" cy="0"/>
        </a:xfrm>
        <a:prstGeom prst="line">
          <a:avLst/>
        </a:prstGeom>
        <a:noFill/>
        <a:ln w="12700">
          <a:solidFill>
            <a:srgbClr val="000000"/>
          </a:solidFill>
          <a:round/>
          <a:headEnd/>
          <a:tailEnd/>
        </a:ln>
        <a:extLst>
          <a:ext uri="{909E8E84-426E-40dd-AFC4-6F175D3DCCD1}">
            <a14:hiddenFill xmlns:a14="http://schemas.microsoft.com/office/drawing/2010/main" xmlns="">
              <a:no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B34"/>
  <sheetViews>
    <sheetView zoomScale="150" zoomScaleNormal="150" workbookViewId="0">
      <selection activeCell="B35" sqref="B35:B36"/>
    </sheetView>
  </sheetViews>
  <sheetFormatPr baseColWidth="10" defaultColWidth="8.83203125" defaultRowHeight="15" x14ac:dyDescent="0.2"/>
  <sheetData>
    <row r="4" spans="2:2" ht="34" x14ac:dyDescent="0.4">
      <c r="B4" s="1"/>
    </row>
    <row r="7" spans="2:2" ht="29" x14ac:dyDescent="0.35">
      <c r="B7" s="2" t="s">
        <v>0</v>
      </c>
    </row>
    <row r="34" spans="2:2" ht="26" x14ac:dyDescent="0.3">
      <c r="B34" s="136"/>
    </row>
  </sheetData>
  <pageMargins left="0.7" right="0.7" top="0.75" bottom="0.75" header="0.3" footer="0.3"/>
  <pageSetup orientation="portrait" horizontalDpi="300" verticalDpi="3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13"/>
  <sheetViews>
    <sheetView zoomScale="207" zoomScaleNormal="207" zoomScalePageLayoutView="130" workbookViewId="0">
      <selection activeCell="G7" sqref="G7"/>
    </sheetView>
  </sheetViews>
  <sheetFormatPr baseColWidth="10" defaultColWidth="8.83203125" defaultRowHeight="15" x14ac:dyDescent="0.2"/>
  <cols>
    <col min="1" max="1" width="4.6640625" customWidth="1"/>
    <col min="2" max="2" width="24.5" customWidth="1"/>
    <col min="3" max="3" width="17.6640625" customWidth="1"/>
    <col min="4" max="4" width="20.5" customWidth="1"/>
    <col min="5" max="8" width="5" customWidth="1"/>
  </cols>
  <sheetData>
    <row r="3" spans="2:8" ht="24" thickBot="1" x14ac:dyDescent="0.3">
      <c r="B3" s="141"/>
      <c r="C3" s="179" t="s">
        <v>154</v>
      </c>
      <c r="D3" s="179"/>
    </row>
    <row r="4" spans="2:8" ht="21" x14ac:dyDescent="0.2">
      <c r="B4" s="142" t="s">
        <v>155</v>
      </c>
      <c r="C4" s="143" t="s">
        <v>9</v>
      </c>
      <c r="D4" s="143" t="s">
        <v>10</v>
      </c>
    </row>
    <row r="5" spans="2:8" ht="23" x14ac:dyDescent="0.25">
      <c r="B5" s="144" t="s">
        <v>70</v>
      </c>
      <c r="C5" s="141"/>
      <c r="D5" s="141"/>
    </row>
    <row r="6" spans="2:8" ht="30" customHeight="1" x14ac:dyDescent="0.2">
      <c r="B6" s="145" t="s">
        <v>156</v>
      </c>
      <c r="C6" s="146">
        <v>700000</v>
      </c>
      <c r="D6" s="147" t="s">
        <v>157</v>
      </c>
    </row>
    <row r="7" spans="2:8" ht="30" customHeight="1" x14ac:dyDescent="0.2">
      <c r="B7" s="145" t="s">
        <v>158</v>
      </c>
      <c r="C7" s="148">
        <v>90000</v>
      </c>
      <c r="D7" s="148">
        <v>90000</v>
      </c>
    </row>
    <row r="8" spans="2:8" ht="30" customHeight="1" x14ac:dyDescent="0.2">
      <c r="B8" s="145" t="s">
        <v>159</v>
      </c>
      <c r="C8" s="147" t="s">
        <v>160</v>
      </c>
      <c r="D8" s="147" t="s">
        <v>161</v>
      </c>
    </row>
    <row r="9" spans="2:8" ht="16" thickBot="1" x14ac:dyDescent="0.25"/>
    <row r="10" spans="2:8" x14ac:dyDescent="0.2">
      <c r="E10" s="175"/>
      <c r="F10" s="168"/>
      <c r="G10" s="168"/>
      <c r="H10" s="169"/>
    </row>
    <row r="11" spans="2:8" x14ac:dyDescent="0.2">
      <c r="E11" s="170"/>
      <c r="F11" s="171"/>
      <c r="G11" s="176"/>
      <c r="H11" s="172"/>
    </row>
    <row r="12" spans="2:8" x14ac:dyDescent="0.2">
      <c r="E12" s="170"/>
      <c r="F12" s="176"/>
      <c r="G12" s="171"/>
      <c r="H12" s="172"/>
    </row>
    <row r="13" spans="2:8" ht="16" thickBot="1" x14ac:dyDescent="0.25">
      <c r="E13" s="173"/>
      <c r="F13" s="174"/>
      <c r="G13" s="174"/>
      <c r="H13" s="177"/>
    </row>
  </sheetData>
  <mergeCells count="1">
    <mergeCell ref="C3:D3"/>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F28"/>
  <sheetViews>
    <sheetView zoomScale="130" zoomScaleNormal="130" workbookViewId="0">
      <selection activeCell="E23" sqref="E23"/>
    </sheetView>
  </sheetViews>
  <sheetFormatPr baseColWidth="10" defaultColWidth="8.83203125" defaultRowHeight="14" x14ac:dyDescent="0.15"/>
  <cols>
    <col min="1" max="1" width="8.83203125" style="155"/>
    <col min="2" max="2" width="22.6640625" style="155" customWidth="1"/>
    <col min="3" max="3" width="8.83203125" style="155"/>
    <col min="4" max="4" width="11" style="155" customWidth="1"/>
    <col min="5" max="5" width="9" style="155" customWidth="1"/>
    <col min="6" max="12" width="8.83203125" style="155"/>
    <col min="13" max="13" width="19.5" style="155" customWidth="1"/>
    <col min="14" max="15" width="8.83203125" style="155"/>
    <col min="16" max="16" width="25.6640625" style="155" customWidth="1"/>
    <col min="17" max="16384" width="8.83203125" style="155"/>
  </cols>
  <sheetData>
    <row r="3" spans="2:5" ht="36" customHeight="1" thickBot="1" x14ac:dyDescent="0.2">
      <c r="B3" s="164" t="s">
        <v>179</v>
      </c>
      <c r="C3" s="180" t="s">
        <v>68</v>
      </c>
      <c r="D3" s="180"/>
      <c r="E3" s="154"/>
    </row>
    <row r="4" spans="2:5" ht="20" x14ac:dyDescent="0.15">
      <c r="B4" s="149" t="s">
        <v>70</v>
      </c>
      <c r="C4" s="150" t="s">
        <v>9</v>
      </c>
      <c r="D4" s="150" t="s">
        <v>10</v>
      </c>
      <c r="E4" s="149" t="s">
        <v>162</v>
      </c>
    </row>
    <row r="5" spans="2:5" ht="20" x14ac:dyDescent="0.15">
      <c r="B5" s="151" t="s">
        <v>156</v>
      </c>
      <c r="C5" s="152">
        <v>700</v>
      </c>
      <c r="D5" s="152" t="s">
        <v>163</v>
      </c>
      <c r="E5" s="151" t="s">
        <v>169</v>
      </c>
    </row>
    <row r="6" spans="2:5" ht="20" x14ac:dyDescent="0.15">
      <c r="B6" s="151" t="s">
        <v>158</v>
      </c>
      <c r="C6" s="152">
        <v>90</v>
      </c>
      <c r="D6" s="152">
        <v>90</v>
      </c>
      <c r="E6" s="151">
        <v>90</v>
      </c>
    </row>
    <row r="8" spans="2:5" ht="16" x14ac:dyDescent="0.2">
      <c r="B8" s="156" t="s">
        <v>170</v>
      </c>
    </row>
    <row r="10" spans="2:5" ht="36" customHeight="1" x14ac:dyDescent="0.15"/>
    <row r="11" spans="2:5" ht="37" customHeight="1" thickBot="1" x14ac:dyDescent="0.2">
      <c r="B11" s="164" t="s">
        <v>180</v>
      </c>
      <c r="C11" s="180" t="s">
        <v>68</v>
      </c>
      <c r="D11" s="180"/>
      <c r="E11" s="154"/>
    </row>
    <row r="12" spans="2:5" ht="20" x14ac:dyDescent="0.15">
      <c r="B12" s="149" t="s">
        <v>70</v>
      </c>
      <c r="C12" s="150" t="s">
        <v>9</v>
      </c>
      <c r="D12" s="150" t="s">
        <v>10</v>
      </c>
      <c r="E12" s="149" t="s">
        <v>164</v>
      </c>
    </row>
    <row r="13" spans="2:5" ht="20" x14ac:dyDescent="0.15">
      <c r="B13" s="151" t="s">
        <v>156</v>
      </c>
      <c r="C13" s="152">
        <v>700</v>
      </c>
      <c r="D13" s="152" t="s">
        <v>163</v>
      </c>
      <c r="E13" s="151" t="s">
        <v>163</v>
      </c>
    </row>
    <row r="14" spans="2:5" ht="20" x14ac:dyDescent="0.15">
      <c r="B14" s="151" t="s">
        <v>158</v>
      </c>
      <c r="C14" s="152">
        <v>90</v>
      </c>
      <c r="D14" s="152">
        <v>90</v>
      </c>
      <c r="E14" s="151" t="s">
        <v>171</v>
      </c>
    </row>
    <row r="16" spans="2:5" ht="16" x14ac:dyDescent="0.2">
      <c r="B16" s="156" t="s">
        <v>172</v>
      </c>
    </row>
    <row r="17" spans="2:6" x14ac:dyDescent="0.15">
      <c r="B17" s="155" t="s">
        <v>175</v>
      </c>
    </row>
    <row r="20" spans="2:6" ht="24" thickBot="1" x14ac:dyDescent="0.2">
      <c r="B20" s="164" t="s">
        <v>181</v>
      </c>
      <c r="C20" s="180" t="s">
        <v>68</v>
      </c>
      <c r="D20" s="180"/>
      <c r="E20" s="154"/>
    </row>
    <row r="21" spans="2:6" ht="23" x14ac:dyDescent="0.15">
      <c r="B21" s="149" t="s">
        <v>70</v>
      </c>
      <c r="C21" s="150" t="s">
        <v>9</v>
      </c>
      <c r="D21" s="150" t="s">
        <v>10</v>
      </c>
      <c r="E21" s="153"/>
    </row>
    <row r="22" spans="2:6" ht="20" x14ac:dyDescent="0.15">
      <c r="B22" s="151" t="s">
        <v>156</v>
      </c>
      <c r="C22" s="152">
        <v>700</v>
      </c>
      <c r="D22" s="152" t="s">
        <v>163</v>
      </c>
      <c r="E22" s="152" t="s">
        <v>163</v>
      </c>
    </row>
    <row r="23" spans="2:6" ht="20" x14ac:dyDescent="0.2">
      <c r="B23" s="151" t="s">
        <v>158</v>
      </c>
      <c r="C23" s="152">
        <v>90</v>
      </c>
      <c r="D23" s="152">
        <v>90</v>
      </c>
      <c r="E23" s="152">
        <v>90</v>
      </c>
      <c r="F23" s="157" t="s">
        <v>168</v>
      </c>
    </row>
    <row r="24" spans="2:6" ht="23" x14ac:dyDescent="0.15">
      <c r="B24" s="151" t="s">
        <v>165</v>
      </c>
      <c r="C24" s="152">
        <v>0.25</v>
      </c>
      <c r="D24" s="152">
        <v>0.75</v>
      </c>
      <c r="E24" s="154"/>
    </row>
    <row r="25" spans="2:6" ht="23" x14ac:dyDescent="0.15">
      <c r="B25" s="153"/>
      <c r="C25" s="154"/>
      <c r="D25" s="152" t="s">
        <v>166</v>
      </c>
      <c r="E25" s="153"/>
    </row>
    <row r="26" spans="2:6" ht="36" customHeight="1" x14ac:dyDescent="0.15">
      <c r="B26" s="153"/>
      <c r="E26" s="158" t="s">
        <v>167</v>
      </c>
      <c r="F26" s="158"/>
    </row>
    <row r="28" spans="2:6" ht="16" x14ac:dyDescent="0.2">
      <c r="B28" s="156" t="s">
        <v>173</v>
      </c>
    </row>
  </sheetData>
  <mergeCells count="3">
    <mergeCell ref="C3:D3"/>
    <mergeCell ref="C11:D11"/>
    <mergeCell ref="C20:D20"/>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H5:O21"/>
  <sheetViews>
    <sheetView workbookViewId="0">
      <selection activeCell="L30" sqref="L30"/>
    </sheetView>
  </sheetViews>
  <sheetFormatPr baseColWidth="10" defaultColWidth="8.83203125" defaultRowHeight="15" x14ac:dyDescent="0.2"/>
  <sheetData>
    <row r="5" spans="8:15" ht="29" x14ac:dyDescent="0.35">
      <c r="H5" s="2" t="s">
        <v>1</v>
      </c>
    </row>
    <row r="6" spans="8:15" ht="24" x14ac:dyDescent="0.3">
      <c r="H6" s="84" t="s">
        <v>2</v>
      </c>
      <c r="I6" s="85"/>
      <c r="J6" s="85"/>
      <c r="K6" s="85"/>
      <c r="L6" s="85"/>
      <c r="M6" s="85"/>
      <c r="N6" s="85"/>
      <c r="O6" s="85"/>
    </row>
    <row r="7" spans="8:15" ht="24" x14ac:dyDescent="0.3">
      <c r="H7" s="84" t="s">
        <v>3</v>
      </c>
      <c r="I7" s="85"/>
      <c r="J7" s="85"/>
      <c r="K7" s="85"/>
      <c r="L7" s="85"/>
      <c r="M7" s="85"/>
      <c r="N7" s="85"/>
      <c r="O7" s="85"/>
    </row>
    <row r="8" spans="8:15" ht="24" x14ac:dyDescent="0.3">
      <c r="H8" s="3"/>
    </row>
    <row r="9" spans="8:15" ht="24" x14ac:dyDescent="0.3">
      <c r="H9" s="3" t="s">
        <v>145</v>
      </c>
    </row>
    <row r="10" spans="8:15" ht="24" x14ac:dyDescent="0.3">
      <c r="H10" s="3" t="s">
        <v>143</v>
      </c>
    </row>
    <row r="11" spans="8:15" ht="24" x14ac:dyDescent="0.3">
      <c r="H11" s="3" t="s">
        <v>144</v>
      </c>
    </row>
    <row r="13" spans="8:15" ht="24" x14ac:dyDescent="0.3">
      <c r="H13" s="3" t="s">
        <v>4</v>
      </c>
    </row>
    <row r="14" spans="8:15" ht="24" x14ac:dyDescent="0.3">
      <c r="H14" s="3" t="s">
        <v>5</v>
      </c>
    </row>
    <row r="21" spans="8:8" ht="24" x14ac:dyDescent="0.3">
      <c r="H21" s="3" t="s">
        <v>176</v>
      </c>
    </row>
  </sheetData>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zoomScale="273" zoomScaleNormal="273" zoomScalePageLayoutView="205" workbookViewId="0">
      <selection activeCell="E5" sqref="E5:F6"/>
    </sheetView>
  </sheetViews>
  <sheetFormatPr baseColWidth="10" defaultColWidth="10.83203125" defaultRowHeight="13" x14ac:dyDescent="0.15"/>
  <cols>
    <col min="1" max="1" width="2.83203125" style="48" customWidth="1"/>
    <col min="2" max="2" width="15.6640625" style="48" bestFit="1" customWidth="1"/>
    <col min="3" max="4" width="10.83203125" style="48" customWidth="1"/>
    <col min="5" max="5" width="4.33203125" style="48" customWidth="1"/>
    <col min="6" max="6" width="8.33203125" style="48" customWidth="1"/>
    <col min="7" max="7" width="5.83203125" style="48" customWidth="1"/>
    <col min="8" max="8" width="15.33203125" style="48" bestFit="1" customWidth="1"/>
    <col min="9" max="9" width="7" style="48" bestFit="1" customWidth="1"/>
    <col min="10" max="16384" width="10.83203125" style="48"/>
  </cols>
  <sheetData>
    <row r="1" spans="1:9" ht="18" x14ac:dyDescent="0.2">
      <c r="A1" s="47" t="s">
        <v>66</v>
      </c>
    </row>
    <row r="2" spans="1:9" ht="14" thickBot="1" x14ac:dyDescent="0.2"/>
    <row r="3" spans="1:9" ht="14" thickBot="1" x14ac:dyDescent="0.2">
      <c r="B3" s="49" t="s">
        <v>67</v>
      </c>
      <c r="C3" s="181" t="s">
        <v>68</v>
      </c>
      <c r="D3" s="181"/>
      <c r="F3" s="48" t="s">
        <v>30</v>
      </c>
      <c r="H3" s="50" t="s">
        <v>11</v>
      </c>
      <c r="I3" s="51" t="s">
        <v>69</v>
      </c>
    </row>
    <row r="4" spans="1:9" ht="14" thickBot="1" x14ac:dyDescent="0.2">
      <c r="B4" s="48" t="s">
        <v>70</v>
      </c>
      <c r="C4" s="48" t="s">
        <v>9</v>
      </c>
      <c r="D4" s="48" t="s">
        <v>10</v>
      </c>
      <c r="F4" s="48" t="s">
        <v>33</v>
      </c>
      <c r="H4" s="52" t="s">
        <v>71</v>
      </c>
      <c r="I4" s="53" t="s">
        <v>72</v>
      </c>
    </row>
    <row r="5" spans="1:9" x14ac:dyDescent="0.15">
      <c r="B5" s="54" t="s">
        <v>13</v>
      </c>
      <c r="C5" s="55">
        <v>700</v>
      </c>
      <c r="D5" s="55">
        <v>-100</v>
      </c>
      <c r="F5" s="56">
        <f>SUMPRODUCT(PriorProbability,DrillPayoff)</f>
        <v>100</v>
      </c>
      <c r="H5" s="57" t="s">
        <v>18</v>
      </c>
      <c r="I5" s="58" t="s">
        <v>73</v>
      </c>
    </row>
    <row r="6" spans="1:9" ht="14" thickBot="1" x14ac:dyDescent="0.2">
      <c r="B6" s="54" t="s">
        <v>28</v>
      </c>
      <c r="C6" s="55">
        <v>90</v>
      </c>
      <c r="D6" s="55">
        <v>90</v>
      </c>
      <c r="F6" s="59">
        <f>SUMPRODUCT(PriorProbability,SellPayoff)</f>
        <v>90</v>
      </c>
      <c r="H6" s="57" t="s">
        <v>74</v>
      </c>
      <c r="I6" s="58" t="s">
        <v>75</v>
      </c>
    </row>
    <row r="7" spans="1:9" ht="14" thickBot="1" x14ac:dyDescent="0.2">
      <c r="B7" s="54"/>
      <c r="H7" s="60" t="s">
        <v>76</v>
      </c>
      <c r="I7" s="61" t="s">
        <v>77</v>
      </c>
    </row>
    <row r="8" spans="1:9" x14ac:dyDescent="0.15">
      <c r="B8" s="54" t="s">
        <v>78</v>
      </c>
      <c r="C8" s="55">
        <v>0.25</v>
      </c>
      <c r="D8" s="55">
        <v>0.75</v>
      </c>
      <c r="H8" s="62"/>
      <c r="I8" s="62"/>
    </row>
    <row r="9" spans="1:9" x14ac:dyDescent="0.15">
      <c r="H9" s="62"/>
      <c r="I9" s="62"/>
    </row>
    <row r="10" spans="1:9" x14ac:dyDescent="0.15">
      <c r="C10" s="48">
        <f>C$8*C5</f>
        <v>175</v>
      </c>
      <c r="D10" s="161">
        <f>D$8*D5</f>
        <v>-75</v>
      </c>
      <c r="F10" s="48">
        <f>SUM(C10:D10)</f>
        <v>100</v>
      </c>
    </row>
    <row r="11" spans="1:9" x14ac:dyDescent="0.15">
      <c r="C11" s="161">
        <f>C$8*C6</f>
        <v>22.5</v>
      </c>
      <c r="D11" s="161">
        <f>D$8*D6</f>
        <v>67.5</v>
      </c>
      <c r="F11" s="161">
        <f>SUM(C11:D11)</f>
        <v>90</v>
      </c>
    </row>
  </sheetData>
  <mergeCells count="1">
    <mergeCell ref="C3:D3"/>
  </mergeCells>
  <printOptions headings="1" gridLines="1"/>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V1005"/>
  <sheetViews>
    <sheetView zoomScale="160" zoomScaleNormal="160" zoomScalePageLayoutView="160" workbookViewId="0">
      <selection sqref="A1:K15"/>
    </sheetView>
  </sheetViews>
  <sheetFormatPr baseColWidth="10" defaultColWidth="8.83203125" defaultRowHeight="15" x14ac:dyDescent="0.2"/>
  <cols>
    <col min="2" max="2" width="2.33203125" customWidth="1"/>
    <col min="3" max="3" width="3.6640625" customWidth="1"/>
    <col min="6" max="6" width="2.33203125" customWidth="1"/>
    <col min="7" max="7" width="3.6640625" customWidth="1"/>
    <col min="10" max="10" width="2.83203125" customWidth="1"/>
    <col min="12" max="12" width="6" customWidth="1"/>
    <col min="13" max="13" width="14.1640625" bestFit="1" customWidth="1"/>
    <col min="14" max="14" width="5.33203125" customWidth="1"/>
  </cols>
  <sheetData>
    <row r="1" spans="1:14" x14ac:dyDescent="0.2">
      <c r="A1" s="6"/>
      <c r="H1" s="162">
        <f>ProbabilityOfOil</f>
        <v>0.25</v>
      </c>
      <c r="K1" s="8"/>
    </row>
    <row r="2" spans="1:14" ht="16" thickBot="1" x14ac:dyDescent="0.25">
      <c r="H2" t="s">
        <v>9</v>
      </c>
    </row>
    <row r="3" spans="1:14" ht="16" thickBot="1" x14ac:dyDescent="0.25">
      <c r="K3" s="163">
        <f>SUM(H4,D6)</f>
        <v>700</v>
      </c>
      <c r="M3" s="9" t="s">
        <v>11</v>
      </c>
      <c r="N3" s="10" t="s">
        <v>12</v>
      </c>
    </row>
    <row r="4" spans="1:14" x14ac:dyDescent="0.2">
      <c r="D4" t="s">
        <v>13</v>
      </c>
      <c r="H4" s="162">
        <f>RevenueIfOil</f>
        <v>800</v>
      </c>
      <c r="I4" s="163">
        <f>K3</f>
        <v>700</v>
      </c>
      <c r="M4" s="11" t="s">
        <v>14</v>
      </c>
      <c r="N4" s="12" t="s">
        <v>15</v>
      </c>
    </row>
    <row r="5" spans="1:14" x14ac:dyDescent="0.2">
      <c r="M5" s="13" t="s">
        <v>16</v>
      </c>
      <c r="N5" s="14" t="s">
        <v>17</v>
      </c>
    </row>
    <row r="6" spans="1:14" x14ac:dyDescent="0.2">
      <c r="D6" s="162">
        <f>-CostOfDrilling</f>
        <v>-100</v>
      </c>
      <c r="E6" s="163">
        <f>IF(ABS(1-SUM(H1,H6))&lt;=0.00001,SUM(H1*I4,H6*I9),NA())</f>
        <v>100</v>
      </c>
      <c r="H6" s="162">
        <f>1-ProbabilityOfOil</f>
        <v>0.75</v>
      </c>
      <c r="M6" s="15" t="s">
        <v>18</v>
      </c>
      <c r="N6" s="16" t="s">
        <v>19</v>
      </c>
    </row>
    <row r="7" spans="1:14" x14ac:dyDescent="0.2">
      <c r="H7" t="s">
        <v>10</v>
      </c>
      <c r="M7" s="13" t="s">
        <v>20</v>
      </c>
      <c r="N7" s="14" t="s">
        <v>21</v>
      </c>
    </row>
    <row r="8" spans="1:14" x14ac:dyDescent="0.2">
      <c r="A8" s="17"/>
      <c r="K8" s="163">
        <f>SUM(H9,D6)</f>
        <v>-100</v>
      </c>
      <c r="M8" s="13" t="s">
        <v>22</v>
      </c>
      <c r="N8" s="14" t="s">
        <v>23</v>
      </c>
    </row>
    <row r="9" spans="1:14" ht="23" customHeight="1" x14ac:dyDescent="0.2">
      <c r="B9">
        <f>IF(A10=E6,1,IF(A10=E14,2))</f>
        <v>1</v>
      </c>
      <c r="H9" s="162">
        <v>0</v>
      </c>
      <c r="I9" s="163">
        <f>K8</f>
        <v>-100</v>
      </c>
      <c r="M9" s="13" t="s">
        <v>24</v>
      </c>
      <c r="N9" s="14" t="s">
        <v>25</v>
      </c>
    </row>
    <row r="10" spans="1:14" ht="16" thickBot="1" x14ac:dyDescent="0.25">
      <c r="A10" s="163">
        <f>MAX(E6,E14)</f>
        <v>100</v>
      </c>
      <c r="M10" s="18" t="s">
        <v>26</v>
      </c>
      <c r="N10" s="19" t="s">
        <v>27</v>
      </c>
    </row>
    <row r="12" spans="1:14" x14ac:dyDescent="0.2">
      <c r="D12" t="s">
        <v>28</v>
      </c>
    </row>
    <row r="13" spans="1:14" x14ac:dyDescent="0.2">
      <c r="K13">
        <f>SUM(D14)</f>
        <v>90</v>
      </c>
    </row>
    <row r="14" spans="1:14" x14ac:dyDescent="0.2">
      <c r="D14" s="162">
        <f>RevenueIfSell</f>
        <v>90</v>
      </c>
      <c r="E14" s="163">
        <f>K13</f>
        <v>90</v>
      </c>
    </row>
    <row r="17" spans="4:7" x14ac:dyDescent="0.2">
      <c r="D17" s="21"/>
      <c r="E17" s="22" t="s">
        <v>31</v>
      </c>
    </row>
    <row r="18" spans="4:7" x14ac:dyDescent="0.2">
      <c r="D18" s="23" t="s">
        <v>34</v>
      </c>
      <c r="E18" s="24">
        <v>100</v>
      </c>
    </row>
    <row r="19" spans="4:7" x14ac:dyDescent="0.2">
      <c r="D19" s="23" t="s">
        <v>35</v>
      </c>
      <c r="E19" s="24">
        <v>800</v>
      </c>
    </row>
    <row r="20" spans="4:7" x14ac:dyDescent="0.2">
      <c r="D20" s="23" t="s">
        <v>36</v>
      </c>
      <c r="E20" s="24">
        <v>90</v>
      </c>
    </row>
    <row r="21" spans="4:7" x14ac:dyDescent="0.2">
      <c r="D21" s="23" t="s">
        <v>37</v>
      </c>
      <c r="E21" s="24">
        <v>0</v>
      </c>
    </row>
    <row r="22" spans="4:7" x14ac:dyDescent="0.2">
      <c r="D22" s="23" t="s">
        <v>38</v>
      </c>
      <c r="E22" s="24">
        <v>0.25</v>
      </c>
    </row>
    <row r="23" spans="4:7" x14ac:dyDescent="0.2">
      <c r="D23" s="31"/>
      <c r="E23" s="21"/>
    </row>
    <row r="24" spans="4:7" x14ac:dyDescent="0.2">
      <c r="D24" s="23" t="s">
        <v>14</v>
      </c>
      <c r="E24" s="32" t="str">
        <f>IF(B9=1,"Drill","Sell")</f>
        <v>Drill</v>
      </c>
      <c r="G24" s="140" t="s">
        <v>177</v>
      </c>
    </row>
    <row r="25" spans="4:7" ht="16" thickBot="1" x14ac:dyDescent="0.25">
      <c r="D25" s="23"/>
      <c r="E25" s="21"/>
    </row>
    <row r="26" spans="4:7" ht="16" thickBot="1" x14ac:dyDescent="0.25">
      <c r="D26" s="23" t="s">
        <v>39</v>
      </c>
      <c r="E26" s="33">
        <f>A10</f>
        <v>100</v>
      </c>
      <c r="G26" s="140" t="s">
        <v>178</v>
      </c>
    </row>
    <row r="1000" spans="190:204" x14ac:dyDescent="0.2">
      <c r="GH1000" t="s">
        <v>40</v>
      </c>
      <c r="GI1000" t="s">
        <v>41</v>
      </c>
      <c r="GJ1000" t="s">
        <v>42</v>
      </c>
      <c r="GK1000" t="s">
        <v>43</v>
      </c>
      <c r="GL1000" t="s">
        <v>44</v>
      </c>
      <c r="GM1000" t="s">
        <v>45</v>
      </c>
      <c r="GN1000" t="s">
        <v>46</v>
      </c>
      <c r="GO1000" t="s">
        <v>47</v>
      </c>
      <c r="GP1000" t="s">
        <v>48</v>
      </c>
      <c r="GQ1000" t="s">
        <v>49</v>
      </c>
      <c r="GR1000" t="s">
        <v>50</v>
      </c>
      <c r="GS1000" t="s">
        <v>51</v>
      </c>
      <c r="GT1000" t="s">
        <v>52</v>
      </c>
      <c r="GU1000" t="s">
        <v>53</v>
      </c>
      <c r="GV1000" t="s">
        <v>54</v>
      </c>
    </row>
    <row r="1001" spans="190:204" x14ac:dyDescent="0.2">
      <c r="GH1001">
        <v>0</v>
      </c>
      <c r="GI1001" t="s">
        <v>55</v>
      </c>
      <c r="GJ1001">
        <v>0</v>
      </c>
      <c r="GK1001">
        <v>0</v>
      </c>
      <c r="GL1001">
        <v>0</v>
      </c>
      <c r="GM1001" t="s">
        <v>56</v>
      </c>
      <c r="GN1001">
        <v>2</v>
      </c>
      <c r="GO1001">
        <v>1</v>
      </c>
      <c r="GP1001">
        <v>2</v>
      </c>
      <c r="GQ1001">
        <v>0</v>
      </c>
      <c r="GR1001">
        <v>0</v>
      </c>
      <c r="GS1001">
        <v>0</v>
      </c>
      <c r="GT1001">
        <v>8</v>
      </c>
      <c r="GU1001">
        <v>1</v>
      </c>
      <c r="GV1001" t="b">
        <v>1</v>
      </c>
    </row>
    <row r="1002" spans="190:204" x14ac:dyDescent="0.2">
      <c r="GH1002">
        <v>1</v>
      </c>
      <c r="GK1002">
        <v>0</v>
      </c>
      <c r="GL1002">
        <v>0</v>
      </c>
      <c r="GM1002" t="s">
        <v>57</v>
      </c>
      <c r="GN1002">
        <v>2</v>
      </c>
      <c r="GO1002">
        <v>3</v>
      </c>
      <c r="GP1002">
        <v>4</v>
      </c>
      <c r="GQ1002">
        <v>0</v>
      </c>
      <c r="GR1002">
        <v>0</v>
      </c>
      <c r="GS1002">
        <v>0</v>
      </c>
      <c r="GT1002">
        <v>4</v>
      </c>
      <c r="GU1002">
        <v>5</v>
      </c>
      <c r="GV1002" t="b">
        <v>1</v>
      </c>
    </row>
    <row r="1003" spans="190:204" x14ac:dyDescent="0.2">
      <c r="GH1003">
        <v>2</v>
      </c>
      <c r="GK1003">
        <v>0</v>
      </c>
      <c r="GL1003">
        <v>0</v>
      </c>
      <c r="GM1003" t="s">
        <v>58</v>
      </c>
      <c r="GN1003">
        <v>0</v>
      </c>
      <c r="GO1003">
        <v>0</v>
      </c>
      <c r="GP1003">
        <v>0</v>
      </c>
      <c r="GQ1003">
        <v>0</v>
      </c>
      <c r="GR1003">
        <v>0</v>
      </c>
      <c r="GS1003">
        <v>0</v>
      </c>
      <c r="GT1003">
        <v>12</v>
      </c>
      <c r="GU1003">
        <v>5</v>
      </c>
      <c r="GV1003" t="b">
        <v>1</v>
      </c>
    </row>
    <row r="1004" spans="190:204" x14ac:dyDescent="0.2">
      <c r="GH1004">
        <v>3</v>
      </c>
      <c r="GL1004">
        <v>1</v>
      </c>
      <c r="GM1004" t="s">
        <v>58</v>
      </c>
      <c r="GN1004">
        <v>0</v>
      </c>
      <c r="GO1004">
        <v>0</v>
      </c>
      <c r="GP1004">
        <v>0</v>
      </c>
      <c r="GQ1004">
        <v>0</v>
      </c>
      <c r="GR1004">
        <v>0</v>
      </c>
      <c r="GS1004">
        <v>0</v>
      </c>
      <c r="GT1004">
        <v>2</v>
      </c>
      <c r="GU1004">
        <v>9</v>
      </c>
      <c r="GV1004" t="b">
        <v>1</v>
      </c>
    </row>
    <row r="1005" spans="190:204" x14ac:dyDescent="0.2">
      <c r="GH1005">
        <v>4</v>
      </c>
      <c r="GL1005">
        <v>1</v>
      </c>
      <c r="GM1005" t="s">
        <v>58</v>
      </c>
      <c r="GN1005">
        <v>0</v>
      </c>
      <c r="GO1005">
        <v>0</v>
      </c>
      <c r="GP1005">
        <v>0</v>
      </c>
      <c r="GQ1005">
        <v>0</v>
      </c>
      <c r="GR1005">
        <v>0</v>
      </c>
      <c r="GS1005">
        <v>0</v>
      </c>
      <c r="GT1005">
        <v>7</v>
      </c>
      <c r="GU1005">
        <v>9</v>
      </c>
      <c r="GV1005"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842F9-6756-0042-9941-072685C9A706}">
  <dimension ref="A1:GV1003"/>
  <sheetViews>
    <sheetView zoomScaleNormal="100" workbookViewId="0"/>
  </sheetViews>
  <sheetFormatPr baseColWidth="10" defaultRowHeight="15" x14ac:dyDescent="0.2"/>
  <cols>
    <col min="2" max="2" width="2.33203125" customWidth="1"/>
    <col min="3" max="3" width="3.83203125" customWidth="1"/>
    <col min="6" max="6" width="2.33203125" customWidth="1"/>
  </cols>
  <sheetData>
    <row r="1" spans="1:7" x14ac:dyDescent="0.2">
      <c r="A1" s="167" t="s">
        <v>184</v>
      </c>
      <c r="G1" s="74" t="s">
        <v>185</v>
      </c>
    </row>
    <row r="2" spans="1:7" x14ac:dyDescent="0.2">
      <c r="D2" t="s">
        <v>182</v>
      </c>
    </row>
    <row r="3" spans="1:7" x14ac:dyDescent="0.2">
      <c r="G3">
        <f>SUM(D4)</f>
        <v>0</v>
      </c>
    </row>
    <row r="4" spans="1:7" x14ac:dyDescent="0.2">
      <c r="D4" s="7">
        <v>0</v>
      </c>
      <c r="E4">
        <f>G3</f>
        <v>0</v>
      </c>
    </row>
    <row r="5" spans="1:7" x14ac:dyDescent="0.2">
      <c r="B5">
        <f>IF(A6=E4,1,IF(A6=E9,2))</f>
        <v>1</v>
      </c>
    </row>
    <row r="6" spans="1:7" x14ac:dyDescent="0.2">
      <c r="A6">
        <f>MAX(E4,E9)</f>
        <v>0</v>
      </c>
    </row>
    <row r="7" spans="1:7" x14ac:dyDescent="0.2">
      <c r="D7" t="s">
        <v>183</v>
      </c>
    </row>
    <row r="8" spans="1:7" x14ac:dyDescent="0.2">
      <c r="G8">
        <f>SUM(D9)</f>
        <v>0</v>
      </c>
    </row>
    <row r="9" spans="1:7" x14ac:dyDescent="0.2">
      <c r="D9" s="7">
        <v>0</v>
      </c>
      <c r="E9">
        <f>G8</f>
        <v>0</v>
      </c>
    </row>
    <row r="1000" spans="190:204" x14ac:dyDescent="0.2">
      <c r="GH1000" s="165" t="s">
        <v>40</v>
      </c>
      <c r="GI1000" s="165" t="s">
        <v>41</v>
      </c>
      <c r="GJ1000" s="165" t="s">
        <v>42</v>
      </c>
      <c r="GK1000" s="165" t="s">
        <v>43</v>
      </c>
      <c r="GL1000" s="165" t="s">
        <v>44</v>
      </c>
      <c r="GM1000" s="165" t="s">
        <v>45</v>
      </c>
      <c r="GN1000" s="165" t="s">
        <v>46</v>
      </c>
      <c r="GO1000" s="165" t="s">
        <v>47</v>
      </c>
      <c r="GP1000" s="165" t="s">
        <v>48</v>
      </c>
      <c r="GQ1000" s="165" t="s">
        <v>49</v>
      </c>
      <c r="GR1000" s="165" t="s">
        <v>50</v>
      </c>
      <c r="GS1000" s="165" t="s">
        <v>51</v>
      </c>
      <c r="GT1000" s="165" t="s">
        <v>52</v>
      </c>
      <c r="GU1000" s="165" t="s">
        <v>53</v>
      </c>
      <c r="GV1000" s="165" t="s">
        <v>54</v>
      </c>
    </row>
    <row r="1001" spans="190:204" x14ac:dyDescent="0.2">
      <c r="GH1001" s="165">
        <v>0</v>
      </c>
      <c r="GI1001" s="165" t="s">
        <v>55</v>
      </c>
      <c r="GJ1001" s="165">
        <v>0</v>
      </c>
      <c r="GK1001" s="165">
        <v>0</v>
      </c>
      <c r="GL1001" s="165">
        <v>0</v>
      </c>
      <c r="GM1001" s="165" t="s">
        <v>56</v>
      </c>
      <c r="GN1001" s="165">
        <v>2</v>
      </c>
      <c r="GO1001" s="165">
        <v>1</v>
      </c>
      <c r="GP1001" s="165">
        <v>2</v>
      </c>
      <c r="GQ1001" s="165">
        <v>0</v>
      </c>
      <c r="GR1001" s="165">
        <v>0</v>
      </c>
      <c r="GS1001" s="165">
        <v>0</v>
      </c>
      <c r="GT1001" s="166">
        <v>4</v>
      </c>
      <c r="GU1001" s="166">
        <v>1</v>
      </c>
      <c r="GV1001" s="166" t="b">
        <v>1</v>
      </c>
    </row>
    <row r="1002" spans="190:204" x14ac:dyDescent="0.2">
      <c r="GH1002" s="165">
        <v>1</v>
      </c>
      <c r="GK1002">
        <v>0</v>
      </c>
      <c r="GL1002" s="165">
        <v>0</v>
      </c>
      <c r="GM1002" s="165" t="s">
        <v>58</v>
      </c>
      <c r="GN1002" s="165">
        <v>0</v>
      </c>
      <c r="GO1002" s="165">
        <v>0</v>
      </c>
      <c r="GP1002" s="165">
        <v>0</v>
      </c>
      <c r="GQ1002" s="165">
        <v>0</v>
      </c>
      <c r="GR1002" s="165">
        <v>0</v>
      </c>
      <c r="GS1002" s="165">
        <v>0</v>
      </c>
      <c r="GT1002" s="166">
        <v>2</v>
      </c>
      <c r="GU1002" s="166">
        <v>5</v>
      </c>
      <c r="GV1002" s="166" t="b">
        <v>1</v>
      </c>
    </row>
    <row r="1003" spans="190:204" x14ac:dyDescent="0.2">
      <c r="GH1003" s="165">
        <v>2</v>
      </c>
      <c r="GK1003">
        <v>0</v>
      </c>
      <c r="GL1003" s="165">
        <v>0</v>
      </c>
      <c r="GM1003" s="165" t="s">
        <v>58</v>
      </c>
      <c r="GN1003" s="165">
        <v>0</v>
      </c>
      <c r="GO1003" s="165">
        <v>0</v>
      </c>
      <c r="GP1003" s="165">
        <v>0</v>
      </c>
      <c r="GQ1003" s="165">
        <v>0</v>
      </c>
      <c r="GR1003" s="165">
        <v>0</v>
      </c>
      <c r="GS1003" s="165">
        <v>0</v>
      </c>
      <c r="GT1003" s="166">
        <v>7</v>
      </c>
      <c r="GU1003" s="166">
        <v>5</v>
      </c>
      <c r="GV1003" s="166" t="b">
        <v>1</v>
      </c>
    </row>
  </sheetData>
  <pageMargins left="0.7" right="0.7" top="0.75" bottom="0.75" header="0.3" footer="0.3"/>
  <pageSetup orientation="portrait" horizontalDpi="0" verticalDpi="0"/>
  <headerFooter>
    <oddFooter>&amp;l&amp;bTreePlan Student License, For Education Only&amp;r&amp;bTreePlan.com</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V1005"/>
  <sheetViews>
    <sheetView tabSelected="1" zoomScale="130" zoomScaleNormal="130" zoomScalePageLayoutView="130" workbookViewId="0">
      <selection activeCell="P11" sqref="P11"/>
    </sheetView>
  </sheetViews>
  <sheetFormatPr baseColWidth="10" defaultColWidth="8.83203125" defaultRowHeight="15" x14ac:dyDescent="0.2"/>
  <cols>
    <col min="2" max="2" width="2.33203125" customWidth="1"/>
    <col min="3" max="3" width="3.6640625" customWidth="1"/>
    <col min="6" max="6" width="2.33203125" customWidth="1"/>
    <col min="7" max="7" width="3.6640625" customWidth="1"/>
    <col min="10" max="10" width="5.83203125" customWidth="1"/>
    <col min="11" max="11" width="8.83203125" customWidth="1"/>
    <col min="12" max="12" width="6" customWidth="1"/>
    <col min="13" max="13" width="14.1640625" bestFit="1" customWidth="1"/>
    <col min="14" max="14" width="5.33203125" customWidth="1"/>
  </cols>
  <sheetData>
    <row r="1" spans="1:11" x14ac:dyDescent="0.2">
      <c r="A1" s="6"/>
      <c r="H1" s="7">
        <f>ProbabilityOfOil</f>
        <v>0.25</v>
      </c>
      <c r="K1" s="8"/>
    </row>
    <row r="2" spans="1:11" x14ac:dyDescent="0.2">
      <c r="H2" t="s">
        <v>9</v>
      </c>
    </row>
    <row r="3" spans="1:11" x14ac:dyDescent="0.2">
      <c r="K3">
        <f>SUM(H4,D6)</f>
        <v>700</v>
      </c>
    </row>
    <row r="4" spans="1:11" x14ac:dyDescent="0.2">
      <c r="D4" t="s">
        <v>13</v>
      </c>
      <c r="H4" s="7">
        <f>RevenueIfOil</f>
        <v>800</v>
      </c>
      <c r="I4">
        <f>K3</f>
        <v>700</v>
      </c>
    </row>
    <row r="6" spans="1:11" x14ac:dyDescent="0.2">
      <c r="D6" s="7">
        <f>-CostOfDrilling</f>
        <v>-100</v>
      </c>
      <c r="E6">
        <f>IF(ABS(1-SUM(H1,H6))&lt;=0.00001,SUM(H1*I4,H6*I9),NA())</f>
        <v>100</v>
      </c>
      <c r="H6" s="7">
        <f>1-ProbabilityOfOil</f>
        <v>0.75</v>
      </c>
    </row>
    <row r="7" spans="1:11" x14ac:dyDescent="0.2">
      <c r="H7" t="s">
        <v>10</v>
      </c>
    </row>
    <row r="8" spans="1:11" x14ac:dyDescent="0.2">
      <c r="A8" s="17"/>
      <c r="K8">
        <f>SUM(H9,D6)</f>
        <v>-100</v>
      </c>
    </row>
    <row r="9" spans="1:11" x14ac:dyDescent="0.2">
      <c r="B9">
        <f>IF(A10=E6,1,IF(A10=E14,2))</f>
        <v>1</v>
      </c>
      <c r="H9" s="7">
        <v>0</v>
      </c>
      <c r="I9">
        <f>K8</f>
        <v>-100</v>
      </c>
    </row>
    <row r="10" spans="1:11" x14ac:dyDescent="0.2">
      <c r="A10">
        <f>MAX(E6,E14)</f>
        <v>100</v>
      </c>
    </row>
    <row r="12" spans="1:11" x14ac:dyDescent="0.2">
      <c r="D12" t="s">
        <v>28</v>
      </c>
    </row>
    <row r="13" spans="1:11" x14ac:dyDescent="0.2">
      <c r="K13">
        <f>SUM(D14)</f>
        <v>90</v>
      </c>
    </row>
    <row r="14" spans="1:11" x14ac:dyDescent="0.2">
      <c r="D14" s="7">
        <f>RevenueIfSell</f>
        <v>90</v>
      </c>
      <c r="E14">
        <f>K13</f>
        <v>90</v>
      </c>
    </row>
    <row r="16" spans="1:11" x14ac:dyDescent="0.2">
      <c r="I16" s="20" t="s">
        <v>29</v>
      </c>
      <c r="J16" s="20"/>
      <c r="K16" s="20" t="s">
        <v>30</v>
      </c>
    </row>
    <row r="17" spans="4:11" ht="16" thickBot="1" x14ac:dyDescent="0.25">
      <c r="D17" s="21"/>
      <c r="E17" s="22" t="s">
        <v>31</v>
      </c>
      <c r="I17" s="20" t="s">
        <v>32</v>
      </c>
      <c r="J17" s="20" t="s">
        <v>14</v>
      </c>
      <c r="K17" s="20" t="s">
        <v>33</v>
      </c>
    </row>
    <row r="18" spans="4:11" x14ac:dyDescent="0.2">
      <c r="D18" s="23" t="s">
        <v>34</v>
      </c>
      <c r="E18" s="24">
        <v>100</v>
      </c>
      <c r="I18" s="25"/>
      <c r="J18" s="26" t="str">
        <f>Action</f>
        <v>Drill</v>
      </c>
      <c r="K18" s="27">
        <f>ExpectedPayoff</f>
        <v>100</v>
      </c>
    </row>
    <row r="19" spans="4:11" x14ac:dyDescent="0.2">
      <c r="D19" s="23" t="s">
        <v>35</v>
      </c>
      <c r="E19" s="24">
        <v>800</v>
      </c>
      <c r="I19" s="28">
        <v>0.15</v>
      </c>
      <c r="J19" s="29" t="str">
        <f t="dataTable" ref="J19:K29" dt2D="0" dtr="0" r1="E22"/>
        <v>Sell</v>
      </c>
      <c r="K19" s="30">
        <v>90</v>
      </c>
    </row>
    <row r="20" spans="4:11" x14ac:dyDescent="0.2">
      <c r="D20" s="23" t="s">
        <v>36</v>
      </c>
      <c r="E20" s="24">
        <v>90</v>
      </c>
      <c r="I20" s="28">
        <v>0.17</v>
      </c>
      <c r="J20" s="29" t="str">
        <v>Sell</v>
      </c>
      <c r="K20" s="30">
        <v>90</v>
      </c>
    </row>
    <row r="21" spans="4:11" x14ac:dyDescent="0.2">
      <c r="D21" s="23" t="s">
        <v>37</v>
      </c>
      <c r="E21" s="24">
        <v>0</v>
      </c>
      <c r="I21" s="28">
        <v>0.19</v>
      </c>
      <c r="J21" s="29" t="str">
        <v>Sell</v>
      </c>
      <c r="K21" s="30">
        <v>90</v>
      </c>
    </row>
    <row r="22" spans="4:11" x14ac:dyDescent="0.2">
      <c r="D22" s="23" t="s">
        <v>38</v>
      </c>
      <c r="E22" s="24">
        <v>0.25</v>
      </c>
      <c r="I22" s="28">
        <v>0.21</v>
      </c>
      <c r="J22" s="29" t="str">
        <v>Sell</v>
      </c>
      <c r="K22" s="30">
        <v>90</v>
      </c>
    </row>
    <row r="23" spans="4:11" x14ac:dyDescent="0.2">
      <c r="D23" s="31"/>
      <c r="E23" s="21"/>
      <c r="I23" s="28">
        <v>0.23</v>
      </c>
      <c r="J23" s="29" t="str">
        <v>Sell</v>
      </c>
      <c r="K23" s="30">
        <v>90</v>
      </c>
    </row>
    <row r="24" spans="4:11" x14ac:dyDescent="0.2">
      <c r="D24" s="23" t="s">
        <v>14</v>
      </c>
      <c r="E24" s="32" t="str">
        <f>IF(B9=1,"Drill","Sell")</f>
        <v>Drill</v>
      </c>
      <c r="I24" s="28">
        <v>0.25</v>
      </c>
      <c r="J24" s="29" t="str">
        <v>Drill</v>
      </c>
      <c r="K24" s="30">
        <v>100</v>
      </c>
    </row>
    <row r="25" spans="4:11" ht="16" thickBot="1" x14ac:dyDescent="0.25">
      <c r="D25" s="23"/>
      <c r="E25" s="21"/>
      <c r="I25" s="28">
        <v>0.27</v>
      </c>
      <c r="J25" s="29" t="str">
        <v>Drill</v>
      </c>
      <c r="K25" s="30">
        <v>116</v>
      </c>
    </row>
    <row r="26" spans="4:11" ht="16" thickBot="1" x14ac:dyDescent="0.25">
      <c r="D26" s="23" t="s">
        <v>39</v>
      </c>
      <c r="E26" s="33">
        <f>A10</f>
        <v>100</v>
      </c>
      <c r="I26" s="28">
        <v>0.28999999999999998</v>
      </c>
      <c r="J26" s="29" t="str">
        <v>Drill</v>
      </c>
      <c r="K26" s="30">
        <v>132</v>
      </c>
    </row>
    <row r="27" spans="4:11" x14ac:dyDescent="0.2">
      <c r="I27" s="28">
        <v>0.31</v>
      </c>
      <c r="J27" s="29" t="str">
        <v>Drill</v>
      </c>
      <c r="K27" s="30">
        <v>148</v>
      </c>
    </row>
    <row r="28" spans="4:11" x14ac:dyDescent="0.2">
      <c r="I28" s="28">
        <v>0.33</v>
      </c>
      <c r="J28" s="29" t="str">
        <v>Drill</v>
      </c>
      <c r="K28" s="30">
        <v>164</v>
      </c>
    </row>
    <row r="29" spans="4:11" ht="16" thickBot="1" x14ac:dyDescent="0.25">
      <c r="I29" s="34">
        <v>0.35</v>
      </c>
      <c r="J29" s="35" t="str">
        <v>Drill</v>
      </c>
      <c r="K29" s="36">
        <v>179.99999999999997</v>
      </c>
    </row>
    <row r="1000" spans="190:204" x14ac:dyDescent="0.2">
      <c r="GH1000" t="s">
        <v>40</v>
      </c>
      <c r="GI1000" t="s">
        <v>41</v>
      </c>
      <c r="GJ1000" t="s">
        <v>42</v>
      </c>
      <c r="GK1000" t="s">
        <v>43</v>
      </c>
      <c r="GL1000" t="s">
        <v>44</v>
      </c>
      <c r="GM1000" t="s">
        <v>45</v>
      </c>
      <c r="GN1000" t="s">
        <v>46</v>
      </c>
      <c r="GO1000" t="s">
        <v>47</v>
      </c>
      <c r="GP1000" t="s">
        <v>48</v>
      </c>
      <c r="GQ1000" t="s">
        <v>49</v>
      </c>
      <c r="GR1000" t="s">
        <v>50</v>
      </c>
      <c r="GS1000" t="s">
        <v>51</v>
      </c>
      <c r="GT1000" t="s">
        <v>52</v>
      </c>
      <c r="GU1000" t="s">
        <v>53</v>
      </c>
      <c r="GV1000" t="s">
        <v>54</v>
      </c>
    </row>
    <row r="1001" spans="190:204" x14ac:dyDescent="0.2">
      <c r="GH1001">
        <v>0</v>
      </c>
      <c r="GI1001" t="s">
        <v>55</v>
      </c>
      <c r="GJ1001">
        <v>0</v>
      </c>
      <c r="GK1001">
        <v>0</v>
      </c>
      <c r="GL1001">
        <v>0</v>
      </c>
      <c r="GM1001" t="s">
        <v>56</v>
      </c>
      <c r="GN1001">
        <v>2</v>
      </c>
      <c r="GO1001">
        <v>1</v>
      </c>
      <c r="GP1001">
        <v>2</v>
      </c>
      <c r="GQ1001">
        <v>0</v>
      </c>
      <c r="GR1001">
        <v>0</v>
      </c>
      <c r="GS1001">
        <v>0</v>
      </c>
      <c r="GT1001">
        <v>8</v>
      </c>
      <c r="GU1001">
        <v>1</v>
      </c>
      <c r="GV1001" t="b">
        <v>1</v>
      </c>
    </row>
    <row r="1002" spans="190:204" x14ac:dyDescent="0.2">
      <c r="GH1002">
        <v>1</v>
      </c>
      <c r="GK1002">
        <v>0</v>
      </c>
      <c r="GL1002">
        <v>0</v>
      </c>
      <c r="GM1002" t="s">
        <v>57</v>
      </c>
      <c r="GN1002">
        <v>2</v>
      </c>
      <c r="GO1002">
        <v>3</v>
      </c>
      <c r="GP1002">
        <v>4</v>
      </c>
      <c r="GQ1002">
        <v>0</v>
      </c>
      <c r="GR1002">
        <v>0</v>
      </c>
      <c r="GS1002">
        <v>0</v>
      </c>
      <c r="GT1002">
        <v>4</v>
      </c>
      <c r="GU1002">
        <v>5</v>
      </c>
      <c r="GV1002" t="b">
        <v>1</v>
      </c>
    </row>
    <row r="1003" spans="190:204" x14ac:dyDescent="0.2">
      <c r="GH1003">
        <v>2</v>
      </c>
      <c r="GK1003">
        <v>0</v>
      </c>
      <c r="GL1003">
        <v>0</v>
      </c>
      <c r="GM1003" t="s">
        <v>58</v>
      </c>
      <c r="GN1003">
        <v>0</v>
      </c>
      <c r="GO1003">
        <v>0</v>
      </c>
      <c r="GP1003">
        <v>0</v>
      </c>
      <c r="GQ1003">
        <v>0</v>
      </c>
      <c r="GR1003">
        <v>0</v>
      </c>
      <c r="GS1003">
        <v>0</v>
      </c>
      <c r="GT1003">
        <v>12</v>
      </c>
      <c r="GU1003">
        <v>5</v>
      </c>
      <c r="GV1003" t="b">
        <v>1</v>
      </c>
    </row>
    <row r="1004" spans="190:204" x14ac:dyDescent="0.2">
      <c r="GH1004">
        <v>3</v>
      </c>
      <c r="GL1004">
        <v>1</v>
      </c>
      <c r="GM1004" t="s">
        <v>58</v>
      </c>
      <c r="GN1004">
        <v>0</v>
      </c>
      <c r="GO1004">
        <v>0</v>
      </c>
      <c r="GP1004">
        <v>0</v>
      </c>
      <c r="GQ1004">
        <v>0</v>
      </c>
      <c r="GR1004">
        <v>0</v>
      </c>
      <c r="GS1004">
        <v>0</v>
      </c>
      <c r="GT1004">
        <v>2</v>
      </c>
      <c r="GU1004">
        <v>9</v>
      </c>
      <c r="GV1004" t="b">
        <v>1</v>
      </c>
    </row>
    <row r="1005" spans="190:204" x14ac:dyDescent="0.2">
      <c r="GH1005">
        <v>4</v>
      </c>
      <c r="GL1005">
        <v>1</v>
      </c>
      <c r="GM1005" t="s">
        <v>58</v>
      </c>
      <c r="GN1005">
        <v>0</v>
      </c>
      <c r="GO1005">
        <v>0</v>
      </c>
      <c r="GP1005">
        <v>0</v>
      </c>
      <c r="GQ1005">
        <v>0</v>
      </c>
      <c r="GR1005">
        <v>0</v>
      </c>
      <c r="GS1005">
        <v>0</v>
      </c>
      <c r="GT1005">
        <v>7</v>
      </c>
      <c r="GU1005">
        <v>9</v>
      </c>
      <c r="GV1005"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B7"/>
  <sheetViews>
    <sheetView zoomScale="160" zoomScaleNormal="160" workbookViewId="0">
      <selection activeCell="B6" sqref="B6:L6"/>
    </sheetView>
  </sheetViews>
  <sheetFormatPr baseColWidth="10" defaultColWidth="8.83203125" defaultRowHeight="15" x14ac:dyDescent="0.2"/>
  <sheetData>
    <row r="4" spans="2:2" ht="26" x14ac:dyDescent="0.3">
      <c r="B4" s="4" t="s">
        <v>7</v>
      </c>
    </row>
    <row r="5" spans="2:2" ht="26" x14ac:dyDescent="0.3">
      <c r="B5" s="5"/>
    </row>
    <row r="6" spans="2:2" ht="26" x14ac:dyDescent="0.3">
      <c r="B6" s="4" t="s">
        <v>8</v>
      </c>
    </row>
    <row r="7" spans="2:2" ht="26" x14ac:dyDescent="0.3">
      <c r="B7" s="4" t="s">
        <v>153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zoomScale="253" zoomScaleNormal="253" zoomScalePageLayoutView="190" workbookViewId="0">
      <selection activeCell="H15" sqref="H15:H17"/>
    </sheetView>
  </sheetViews>
  <sheetFormatPr baseColWidth="10" defaultColWidth="10.83203125" defaultRowHeight="13" x14ac:dyDescent="0.15"/>
  <cols>
    <col min="1" max="1" width="2.83203125" style="48" customWidth="1"/>
    <col min="2" max="2" width="16.83203125" style="48" bestFit="1" customWidth="1"/>
    <col min="3" max="4" width="10.83203125" style="48" customWidth="1"/>
    <col min="5" max="5" width="10.6640625" style="48" customWidth="1"/>
    <col min="6" max="6" width="5.83203125" style="48" customWidth="1"/>
    <col min="7" max="7" width="16.1640625" style="48" bestFit="1" customWidth="1"/>
    <col min="8" max="8" width="7" style="48" bestFit="1" customWidth="1"/>
    <col min="9" max="16384" width="10.83203125" style="48"/>
  </cols>
  <sheetData>
    <row r="1" spans="1:8" ht="18" x14ac:dyDescent="0.2">
      <c r="A1" s="47" t="s">
        <v>79</v>
      </c>
    </row>
    <row r="2" spans="1:8" ht="14" thickBot="1" x14ac:dyDescent="0.2"/>
    <row r="3" spans="1:8" ht="14" thickBot="1" x14ac:dyDescent="0.2">
      <c r="B3" s="49" t="s">
        <v>67</v>
      </c>
      <c r="C3" s="181" t="s">
        <v>68</v>
      </c>
      <c r="D3" s="181"/>
      <c r="G3" s="50" t="s">
        <v>11</v>
      </c>
      <c r="H3" s="51" t="s">
        <v>69</v>
      </c>
    </row>
    <row r="4" spans="1:8" x14ac:dyDescent="0.15">
      <c r="B4" s="48" t="s">
        <v>70</v>
      </c>
      <c r="C4" s="48" t="s">
        <v>9</v>
      </c>
      <c r="D4" s="48" t="s">
        <v>10</v>
      </c>
      <c r="G4" s="63" t="s">
        <v>80</v>
      </c>
      <c r="H4" s="64" t="s">
        <v>81</v>
      </c>
    </row>
    <row r="5" spans="1:8" x14ac:dyDescent="0.15">
      <c r="B5" s="54" t="s">
        <v>13</v>
      </c>
      <c r="C5" s="55">
        <v>700</v>
      </c>
      <c r="D5" s="55">
        <v>-100</v>
      </c>
      <c r="G5" s="65" t="s">
        <v>82</v>
      </c>
      <c r="H5" s="66" t="s">
        <v>83</v>
      </c>
    </row>
    <row r="6" spans="1:8" x14ac:dyDescent="0.15">
      <c r="B6" s="54" t="s">
        <v>28</v>
      </c>
      <c r="C6" s="55">
        <v>90</v>
      </c>
      <c r="D6" s="55">
        <v>90</v>
      </c>
      <c r="G6" s="67" t="s">
        <v>84</v>
      </c>
      <c r="H6" s="68" t="s">
        <v>85</v>
      </c>
    </row>
    <row r="7" spans="1:8" ht="14" thickBot="1" x14ac:dyDescent="0.2">
      <c r="B7" s="54" t="s">
        <v>86</v>
      </c>
      <c r="C7" s="178">
        <f>MAX(OilPayoff)</f>
        <v>700</v>
      </c>
      <c r="D7" s="178">
        <f>MAX(DryPayoff)</f>
        <v>90</v>
      </c>
      <c r="G7" s="70" t="s">
        <v>74</v>
      </c>
      <c r="H7" s="71" t="s">
        <v>87</v>
      </c>
    </row>
    <row r="8" spans="1:8" x14ac:dyDescent="0.15">
      <c r="B8" s="54"/>
      <c r="C8" s="69"/>
      <c r="D8" s="69"/>
      <c r="G8" s="62"/>
      <c r="H8" s="62"/>
    </row>
    <row r="9" spans="1:8" x14ac:dyDescent="0.15">
      <c r="B9" s="54" t="s">
        <v>78</v>
      </c>
      <c r="C9" s="55">
        <v>0.25</v>
      </c>
      <c r="D9" s="55">
        <v>0.75</v>
      </c>
    </row>
    <row r="10" spans="1:8" ht="14" thickBot="1" x14ac:dyDescent="0.2"/>
    <row r="11" spans="1:8" ht="14" thickBot="1" x14ac:dyDescent="0.2">
      <c r="C11" s="54" t="s">
        <v>88</v>
      </c>
      <c r="D11" s="72">
        <f>SUMPRODUCT(PriorProbability,MaximumPayoff)</f>
        <v>242.5</v>
      </c>
    </row>
    <row r="15" spans="1:8" ht="18" x14ac:dyDescent="0.2">
      <c r="B15" s="137"/>
      <c r="C15" s="47" t="s">
        <v>131</v>
      </c>
    </row>
    <row r="16" spans="1:8" ht="18" x14ac:dyDescent="0.2">
      <c r="C16" s="138"/>
    </row>
    <row r="17" spans="3:3" ht="18" x14ac:dyDescent="0.2">
      <c r="C17" s="47" t="s">
        <v>132</v>
      </c>
    </row>
    <row r="18" spans="3:3" ht="18" x14ac:dyDescent="0.2">
      <c r="C18" s="138"/>
    </row>
  </sheetData>
  <mergeCells count="1">
    <mergeCell ref="C3:D3"/>
  </mergeCells>
  <printOptions headings="1" gridLines="1"/>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V1007"/>
  <sheetViews>
    <sheetView zoomScale="145" zoomScaleNormal="145" zoomScalePageLayoutView="145" workbookViewId="0">
      <selection activeCell="N5" sqref="N5"/>
    </sheetView>
  </sheetViews>
  <sheetFormatPr baseColWidth="10" defaultColWidth="8.83203125" defaultRowHeight="15" x14ac:dyDescent="0.2"/>
  <cols>
    <col min="2" max="2" width="2.33203125" customWidth="1"/>
    <col min="3" max="3" width="3.6640625" customWidth="1"/>
    <col min="6" max="6" width="2.33203125" customWidth="1"/>
    <col min="7" max="7" width="3.6640625" customWidth="1"/>
    <col min="10" max="10" width="2.33203125" customWidth="1"/>
  </cols>
  <sheetData>
    <row r="1" spans="1:11" x14ac:dyDescent="0.2">
      <c r="A1" s="6"/>
      <c r="K1" s="8"/>
    </row>
    <row r="2" spans="1:11" x14ac:dyDescent="0.2">
      <c r="H2" t="s">
        <v>13</v>
      </c>
    </row>
    <row r="3" spans="1:11" x14ac:dyDescent="0.2">
      <c r="D3" s="7">
        <v>0.25</v>
      </c>
      <c r="K3">
        <f>SUM(H4,D6)</f>
        <v>700</v>
      </c>
    </row>
    <row r="4" spans="1:11" x14ac:dyDescent="0.2">
      <c r="D4" t="s">
        <v>9</v>
      </c>
      <c r="H4" s="7">
        <v>700</v>
      </c>
      <c r="I4">
        <f>K3</f>
        <v>700</v>
      </c>
    </row>
    <row r="5" spans="1:11" x14ac:dyDescent="0.2">
      <c r="F5">
        <f>IF(E6=I4,1,IF(E6=I9,2))</f>
        <v>1</v>
      </c>
    </row>
    <row r="6" spans="1:11" x14ac:dyDescent="0.2">
      <c r="D6" s="7">
        <v>0</v>
      </c>
      <c r="E6">
        <f>MAX(I4,I9)</f>
        <v>700</v>
      </c>
    </row>
    <row r="7" spans="1:11" x14ac:dyDescent="0.2">
      <c r="H7" t="s">
        <v>28</v>
      </c>
    </row>
    <row r="8" spans="1:11" x14ac:dyDescent="0.2">
      <c r="K8">
        <f>SUM(H9,D6)</f>
        <v>90</v>
      </c>
    </row>
    <row r="9" spans="1:11" x14ac:dyDescent="0.2">
      <c r="A9" s="17"/>
      <c r="H9" s="7">
        <v>90</v>
      </c>
      <c r="I9">
        <f>K8</f>
        <v>90</v>
      </c>
    </row>
    <row r="11" spans="1:11" x14ac:dyDescent="0.2">
      <c r="A11">
        <f>IF(ABS(1-SUM(D3,D13))&lt;=0.00001,SUM(D3*E6,D13*E16),NA())</f>
        <v>242.5</v>
      </c>
    </row>
    <row r="12" spans="1:11" x14ac:dyDescent="0.2">
      <c r="H12" t="s">
        <v>13</v>
      </c>
    </row>
    <row r="13" spans="1:11" x14ac:dyDescent="0.2">
      <c r="D13" s="7">
        <v>0.75</v>
      </c>
      <c r="K13">
        <f>SUM(H14,D16)</f>
        <v>-100</v>
      </c>
    </row>
    <row r="14" spans="1:11" x14ac:dyDescent="0.2">
      <c r="D14" t="s">
        <v>10</v>
      </c>
      <c r="H14" s="7">
        <v>-100</v>
      </c>
      <c r="I14">
        <f>K13</f>
        <v>-100</v>
      </c>
    </row>
    <row r="15" spans="1:11" x14ac:dyDescent="0.2">
      <c r="F15">
        <f>IF(E16=I14,1,IF(E16=I19,2))</f>
        <v>2</v>
      </c>
    </row>
    <row r="16" spans="1:11" x14ac:dyDescent="0.2">
      <c r="D16" s="7">
        <v>0</v>
      </c>
      <c r="E16">
        <f>MAX(I14,I19)</f>
        <v>90</v>
      </c>
    </row>
    <row r="17" spans="8:11" x14ac:dyDescent="0.2">
      <c r="H17" t="s">
        <v>28</v>
      </c>
    </row>
    <row r="18" spans="8:11" x14ac:dyDescent="0.2">
      <c r="K18">
        <f>SUM(H19,D16)</f>
        <v>90</v>
      </c>
    </row>
    <row r="19" spans="8:11" x14ac:dyDescent="0.2">
      <c r="H19" s="7">
        <v>90</v>
      </c>
      <c r="I19">
        <f>K18</f>
        <v>90</v>
      </c>
    </row>
    <row r="1000" spans="190:204" x14ac:dyDescent="0.2">
      <c r="GH1000" t="s">
        <v>40</v>
      </c>
      <c r="GI1000" t="s">
        <v>41</v>
      </c>
      <c r="GJ1000" t="s">
        <v>42</v>
      </c>
      <c r="GK1000" t="s">
        <v>43</v>
      </c>
      <c r="GL1000" t="s">
        <v>44</v>
      </c>
      <c r="GM1000" t="s">
        <v>45</v>
      </c>
      <c r="GN1000" t="s">
        <v>46</v>
      </c>
      <c r="GO1000" t="s">
        <v>47</v>
      </c>
      <c r="GP1000" t="s">
        <v>48</v>
      </c>
      <c r="GQ1000" t="s">
        <v>49</v>
      </c>
      <c r="GR1000" t="s">
        <v>50</v>
      </c>
      <c r="GS1000" t="s">
        <v>51</v>
      </c>
      <c r="GT1000" t="s">
        <v>52</v>
      </c>
      <c r="GU1000" t="s">
        <v>53</v>
      </c>
      <c r="GV1000" t="s">
        <v>54</v>
      </c>
    </row>
    <row r="1001" spans="190:204" x14ac:dyDescent="0.2">
      <c r="GH1001">
        <v>0</v>
      </c>
      <c r="GI1001" t="s">
        <v>55</v>
      </c>
      <c r="GJ1001">
        <v>0</v>
      </c>
      <c r="GK1001">
        <v>0</v>
      </c>
      <c r="GL1001">
        <v>0</v>
      </c>
      <c r="GM1001" t="s">
        <v>57</v>
      </c>
      <c r="GN1001">
        <v>2</v>
      </c>
      <c r="GO1001">
        <v>1</v>
      </c>
      <c r="GP1001">
        <v>2</v>
      </c>
      <c r="GQ1001">
        <v>0</v>
      </c>
      <c r="GR1001">
        <v>0</v>
      </c>
      <c r="GS1001">
        <v>0</v>
      </c>
      <c r="GT1001">
        <v>9</v>
      </c>
      <c r="GU1001">
        <v>1</v>
      </c>
      <c r="GV1001" t="b">
        <v>1</v>
      </c>
    </row>
    <row r="1002" spans="190:204" x14ac:dyDescent="0.2">
      <c r="GH1002">
        <v>1</v>
      </c>
      <c r="GL1002">
        <v>0</v>
      </c>
      <c r="GM1002" t="s">
        <v>56</v>
      </c>
      <c r="GN1002">
        <v>2</v>
      </c>
      <c r="GO1002">
        <v>3</v>
      </c>
      <c r="GP1002">
        <v>4</v>
      </c>
      <c r="GQ1002">
        <v>0</v>
      </c>
      <c r="GR1002">
        <v>0</v>
      </c>
      <c r="GS1002">
        <v>0</v>
      </c>
      <c r="GT1002">
        <v>4</v>
      </c>
      <c r="GU1002">
        <v>5</v>
      </c>
      <c r="GV1002" t="b">
        <v>1</v>
      </c>
    </row>
    <row r="1003" spans="190:204" x14ac:dyDescent="0.2">
      <c r="GH1003">
        <v>2</v>
      </c>
      <c r="GL1003">
        <v>0</v>
      </c>
      <c r="GM1003" t="s">
        <v>56</v>
      </c>
      <c r="GN1003">
        <v>2</v>
      </c>
      <c r="GO1003">
        <v>5</v>
      </c>
      <c r="GP1003">
        <v>6</v>
      </c>
      <c r="GQ1003">
        <v>0</v>
      </c>
      <c r="GR1003">
        <v>0</v>
      </c>
      <c r="GS1003">
        <v>0</v>
      </c>
      <c r="GT1003">
        <v>14</v>
      </c>
      <c r="GU1003">
        <v>5</v>
      </c>
      <c r="GV1003" t="b">
        <v>1</v>
      </c>
    </row>
    <row r="1004" spans="190:204" x14ac:dyDescent="0.2">
      <c r="GH1004">
        <v>3</v>
      </c>
      <c r="GK1004">
        <v>0</v>
      </c>
      <c r="GL1004">
        <v>1</v>
      </c>
      <c r="GM1004" t="s">
        <v>58</v>
      </c>
      <c r="GN1004">
        <v>0</v>
      </c>
      <c r="GO1004">
        <v>0</v>
      </c>
      <c r="GP1004">
        <v>0</v>
      </c>
      <c r="GQ1004">
        <v>0</v>
      </c>
      <c r="GR1004">
        <v>0</v>
      </c>
      <c r="GS1004">
        <v>0</v>
      </c>
      <c r="GT1004">
        <v>2</v>
      </c>
      <c r="GU1004">
        <v>9</v>
      </c>
      <c r="GV1004" t="b">
        <v>1</v>
      </c>
    </row>
    <row r="1005" spans="190:204" x14ac:dyDescent="0.2">
      <c r="GH1005">
        <v>4</v>
      </c>
      <c r="GK1005">
        <v>0</v>
      </c>
      <c r="GL1005">
        <v>1</v>
      </c>
      <c r="GM1005" t="s">
        <v>58</v>
      </c>
      <c r="GN1005">
        <v>0</v>
      </c>
      <c r="GO1005">
        <v>0</v>
      </c>
      <c r="GP1005">
        <v>0</v>
      </c>
      <c r="GQ1005">
        <v>0</v>
      </c>
      <c r="GR1005">
        <v>0</v>
      </c>
      <c r="GS1005">
        <v>0</v>
      </c>
      <c r="GT1005">
        <v>7</v>
      </c>
      <c r="GU1005">
        <v>9</v>
      </c>
      <c r="GV1005" t="b">
        <v>1</v>
      </c>
    </row>
    <row r="1006" spans="190:204" x14ac:dyDescent="0.2">
      <c r="GH1006">
        <v>5</v>
      </c>
      <c r="GK1006">
        <v>0</v>
      </c>
      <c r="GL1006">
        <v>2</v>
      </c>
      <c r="GM1006" t="s">
        <v>58</v>
      </c>
      <c r="GN1006">
        <v>0</v>
      </c>
      <c r="GO1006">
        <v>0</v>
      </c>
      <c r="GP1006">
        <v>0</v>
      </c>
      <c r="GQ1006">
        <v>0</v>
      </c>
      <c r="GR1006">
        <v>0</v>
      </c>
      <c r="GS1006">
        <v>0</v>
      </c>
      <c r="GT1006">
        <v>12</v>
      </c>
      <c r="GU1006">
        <v>9</v>
      </c>
      <c r="GV1006" t="b">
        <v>1</v>
      </c>
    </row>
    <row r="1007" spans="190:204" x14ac:dyDescent="0.2">
      <c r="GH1007">
        <v>6</v>
      </c>
      <c r="GK1007">
        <v>0</v>
      </c>
      <c r="GL1007">
        <v>2</v>
      </c>
      <c r="GM1007" t="s">
        <v>58</v>
      </c>
      <c r="GN1007">
        <v>0</v>
      </c>
      <c r="GO1007">
        <v>0</v>
      </c>
      <c r="GP1007">
        <v>0</v>
      </c>
      <c r="GQ1007">
        <v>0</v>
      </c>
      <c r="GR1007">
        <v>0</v>
      </c>
      <c r="GS1007">
        <v>0</v>
      </c>
      <c r="GT1007">
        <v>17</v>
      </c>
      <c r="GU1007">
        <v>9</v>
      </c>
      <c r="GV1007"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G14"/>
  <sheetViews>
    <sheetView zoomScale="145" zoomScaleNormal="145" zoomScalePageLayoutView="145" workbookViewId="0"/>
  </sheetViews>
  <sheetFormatPr baseColWidth="10" defaultColWidth="8.83203125" defaultRowHeight="15" x14ac:dyDescent="0.2"/>
  <cols>
    <col min="3" max="3" width="15.83203125" customWidth="1"/>
    <col min="4" max="4" width="24.33203125" customWidth="1"/>
    <col min="5" max="5" width="26.1640625" customWidth="1"/>
    <col min="7" max="7" width="4" customWidth="1"/>
  </cols>
  <sheetData>
    <row r="3" spans="2:7" ht="21" x14ac:dyDescent="0.25">
      <c r="B3" s="76" t="s">
        <v>146</v>
      </c>
    </row>
    <row r="6" spans="2:7" ht="44" x14ac:dyDescent="0.25">
      <c r="C6" s="88" t="s">
        <v>110</v>
      </c>
      <c r="D6" s="182" t="s">
        <v>111</v>
      </c>
      <c r="E6" s="183"/>
      <c r="F6" s="86"/>
    </row>
    <row r="7" spans="2:7" ht="21" x14ac:dyDescent="0.25">
      <c r="C7" s="89"/>
      <c r="D7" s="87" t="s">
        <v>63</v>
      </c>
      <c r="E7" s="87" t="s">
        <v>61</v>
      </c>
      <c r="F7" s="76"/>
    </row>
    <row r="8" spans="2:7" ht="21" x14ac:dyDescent="0.25">
      <c r="C8" s="90" t="s">
        <v>9</v>
      </c>
      <c r="D8" s="87">
        <v>0.6</v>
      </c>
      <c r="E8" s="87">
        <v>0.4</v>
      </c>
      <c r="F8" s="76"/>
    </row>
    <row r="9" spans="2:7" ht="21" x14ac:dyDescent="0.25">
      <c r="C9" s="90" t="s">
        <v>10</v>
      </c>
      <c r="D9" s="87">
        <v>0.2</v>
      </c>
      <c r="E9" s="87">
        <v>0.8</v>
      </c>
      <c r="F9" s="76"/>
    </row>
    <row r="12" spans="2:7" ht="39.75" customHeight="1" x14ac:dyDescent="0.25">
      <c r="B12" s="184" t="s">
        <v>112</v>
      </c>
      <c r="C12" s="184"/>
      <c r="D12" s="184"/>
      <c r="E12" s="184"/>
      <c r="F12" s="184"/>
      <c r="G12" s="184"/>
    </row>
    <row r="14" spans="2:7" ht="21" x14ac:dyDescent="0.25">
      <c r="B14" s="76" t="s">
        <v>113</v>
      </c>
    </row>
  </sheetData>
  <mergeCells count="2">
    <mergeCell ref="D6:E6"/>
    <mergeCell ref="B12:G1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8"/>
  <sheetViews>
    <sheetView workbookViewId="0">
      <selection activeCell="A5" sqref="A5"/>
    </sheetView>
  </sheetViews>
  <sheetFormatPr baseColWidth="10" defaultColWidth="8.83203125" defaultRowHeight="15" x14ac:dyDescent="0.2"/>
  <cols>
    <col min="1" max="1" width="16.6640625" customWidth="1"/>
    <col min="3" max="3" width="13" customWidth="1"/>
    <col min="8" max="8" width="11.83203125" customWidth="1"/>
  </cols>
  <sheetData>
    <row r="1" spans="1:9" ht="24" x14ac:dyDescent="0.3">
      <c r="B1" s="3" t="s">
        <v>6</v>
      </c>
    </row>
    <row r="3" spans="1:9" ht="21" x14ac:dyDescent="0.25">
      <c r="B3" s="76" t="s">
        <v>128</v>
      </c>
    </row>
    <row r="5" spans="1:9" ht="20" thickBot="1" x14ac:dyDescent="0.3">
      <c r="A5" s="75" t="s">
        <v>68</v>
      </c>
      <c r="D5" s="75"/>
      <c r="E5" s="75"/>
      <c r="F5" s="75"/>
      <c r="G5" s="75"/>
      <c r="H5" s="75"/>
    </row>
    <row r="6" spans="1:9" ht="19" x14ac:dyDescent="0.25">
      <c r="B6" s="75" t="s">
        <v>9</v>
      </c>
      <c r="C6" s="111"/>
      <c r="D6" s="130"/>
      <c r="E6" s="130"/>
      <c r="F6" s="130"/>
      <c r="G6" s="130"/>
      <c r="H6" s="112"/>
    </row>
    <row r="7" spans="1:9" ht="19" x14ac:dyDescent="0.25">
      <c r="A7" s="75"/>
      <c r="B7" s="75">
        <v>0.25</v>
      </c>
      <c r="C7" s="113"/>
      <c r="D7" s="124"/>
      <c r="E7" s="124"/>
      <c r="F7" s="124"/>
      <c r="G7" s="124"/>
      <c r="H7" s="114"/>
    </row>
    <row r="8" spans="1:9" ht="16.5" customHeight="1" thickBot="1" x14ac:dyDescent="0.3">
      <c r="B8" s="123"/>
      <c r="C8" s="113"/>
      <c r="D8" s="124"/>
      <c r="E8" s="124"/>
      <c r="F8" s="124"/>
      <c r="G8" s="124"/>
      <c r="H8" s="114"/>
      <c r="I8" s="125"/>
    </row>
    <row r="9" spans="1:9" ht="53.25" customHeight="1" x14ac:dyDescent="0.25">
      <c r="B9" s="75"/>
      <c r="C9" s="132"/>
      <c r="D9" s="133"/>
      <c r="E9" s="130"/>
      <c r="F9" s="130"/>
      <c r="G9" s="130"/>
      <c r="H9" s="112"/>
    </row>
    <row r="10" spans="1:9" ht="19" x14ac:dyDescent="0.25">
      <c r="B10" s="75"/>
      <c r="C10" s="113"/>
      <c r="D10" s="124"/>
      <c r="E10" s="124"/>
      <c r="F10" s="124"/>
      <c r="G10" s="124"/>
      <c r="H10" s="114"/>
    </row>
    <row r="11" spans="1:9" ht="19" x14ac:dyDescent="0.25">
      <c r="B11" s="75" t="s">
        <v>10</v>
      </c>
      <c r="C11" s="113"/>
      <c r="D11" s="124"/>
      <c r="E11" s="124"/>
      <c r="F11" s="124"/>
      <c r="G11" s="124"/>
      <c r="H11" s="114"/>
    </row>
    <row r="12" spans="1:9" ht="19" x14ac:dyDescent="0.25">
      <c r="A12" s="75"/>
      <c r="B12" s="75">
        <v>0.75</v>
      </c>
      <c r="C12" s="113"/>
      <c r="D12" s="124"/>
      <c r="E12" s="124"/>
      <c r="F12" s="124"/>
      <c r="G12" s="124"/>
      <c r="H12" s="114"/>
    </row>
    <row r="13" spans="1:9" ht="19" x14ac:dyDescent="0.25">
      <c r="B13" s="75"/>
      <c r="C13" s="113"/>
      <c r="D13" s="124"/>
      <c r="E13" s="124"/>
      <c r="F13" s="124"/>
      <c r="G13" s="124"/>
      <c r="H13" s="114"/>
    </row>
    <row r="14" spans="1:9" ht="19" x14ac:dyDescent="0.25">
      <c r="B14" s="75"/>
      <c r="C14" s="113"/>
      <c r="D14" s="124"/>
      <c r="E14" s="124"/>
      <c r="F14" s="124"/>
      <c r="G14" s="124"/>
      <c r="H14" s="114"/>
    </row>
    <row r="15" spans="1:9" ht="19" x14ac:dyDescent="0.25">
      <c r="B15" s="75"/>
      <c r="C15" s="113"/>
      <c r="D15" s="124"/>
      <c r="E15" s="124"/>
      <c r="F15" s="124"/>
      <c r="G15" s="124"/>
      <c r="H15" s="114"/>
    </row>
    <row r="16" spans="1:9" ht="19" x14ac:dyDescent="0.25">
      <c r="B16" s="75"/>
      <c r="C16" s="113"/>
      <c r="D16" s="124"/>
      <c r="E16" s="124"/>
      <c r="F16" s="124"/>
      <c r="G16" s="124"/>
      <c r="H16" s="114"/>
    </row>
    <row r="17" spans="2:8" ht="20" thickBot="1" x14ac:dyDescent="0.3">
      <c r="B17" s="75"/>
      <c r="C17" s="115"/>
      <c r="D17" s="131"/>
      <c r="E17" s="131"/>
      <c r="F17" s="131"/>
      <c r="G17" s="131"/>
      <c r="H17" s="116"/>
    </row>
    <row r="18" spans="2:8" ht="19" x14ac:dyDescent="0.25">
      <c r="C18" s="75"/>
      <c r="D18" s="75"/>
      <c r="E18" s="75"/>
      <c r="F18" s="75"/>
      <c r="G18" s="75"/>
      <c r="H18" s="75"/>
    </row>
  </sheetData>
  <pageMargins left="0.7" right="0.7" top="0.75" bottom="0.75" header="0.3" footer="0.3"/>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0"/>
  <sheetViews>
    <sheetView workbookViewId="0">
      <selection activeCell="A6" sqref="A6"/>
    </sheetView>
  </sheetViews>
  <sheetFormatPr baseColWidth="10" defaultColWidth="8.83203125" defaultRowHeight="15" x14ac:dyDescent="0.2"/>
  <cols>
    <col min="1" max="1" width="16.6640625" customWidth="1"/>
    <col min="3" max="3" width="13" customWidth="1"/>
    <col min="8" max="8" width="20.5" customWidth="1"/>
  </cols>
  <sheetData>
    <row r="1" spans="1:9" ht="24" x14ac:dyDescent="0.3">
      <c r="B1" s="3" t="s">
        <v>129</v>
      </c>
    </row>
    <row r="6" spans="1:9" ht="20" thickBot="1" x14ac:dyDescent="0.3">
      <c r="A6" s="75" t="s">
        <v>68</v>
      </c>
      <c r="D6" s="75">
        <v>0.6</v>
      </c>
      <c r="E6" s="75"/>
      <c r="F6" s="75"/>
      <c r="G6" s="75">
        <v>0.4</v>
      </c>
      <c r="H6" s="75"/>
    </row>
    <row r="7" spans="1:9" ht="19" x14ac:dyDescent="0.25">
      <c r="B7" s="75" t="s">
        <v>9</v>
      </c>
      <c r="C7" s="91" t="s">
        <v>114</v>
      </c>
      <c r="D7" s="92"/>
      <c r="E7" s="92"/>
      <c r="F7" s="93"/>
      <c r="G7" s="117" t="s">
        <v>115</v>
      </c>
      <c r="H7" s="118"/>
    </row>
    <row r="8" spans="1:9" ht="19" x14ac:dyDescent="0.25">
      <c r="A8" s="75"/>
      <c r="B8" s="75">
        <v>0.25</v>
      </c>
      <c r="C8" s="94"/>
      <c r="D8" s="95"/>
      <c r="E8" s="95"/>
      <c r="F8" s="96"/>
      <c r="G8" s="119"/>
      <c r="H8" s="120"/>
    </row>
    <row r="9" spans="1:9" ht="20" thickBot="1" x14ac:dyDescent="0.3">
      <c r="B9" s="75"/>
      <c r="C9" s="97"/>
      <c r="D9" s="98"/>
      <c r="E9" s="98"/>
      <c r="F9" s="99"/>
      <c r="G9" s="121"/>
      <c r="H9" s="122"/>
    </row>
    <row r="10" spans="1:9" ht="27" customHeight="1" thickBot="1" x14ac:dyDescent="0.3">
      <c r="B10" s="123"/>
      <c r="C10" s="113"/>
      <c r="D10" s="124"/>
      <c r="E10" s="124"/>
      <c r="F10" s="124"/>
      <c r="G10" s="124"/>
      <c r="H10" s="114"/>
      <c r="I10" s="125"/>
    </row>
    <row r="11" spans="1:9" ht="53.25" customHeight="1" x14ac:dyDescent="0.25">
      <c r="B11" s="75"/>
      <c r="C11" s="100" t="s">
        <v>114</v>
      </c>
      <c r="D11" s="102"/>
      <c r="E11" s="102"/>
      <c r="F11" s="102"/>
      <c r="G11" s="159" t="s">
        <v>115</v>
      </c>
      <c r="H11" s="103"/>
    </row>
    <row r="12" spans="1:9" ht="19" x14ac:dyDescent="0.25">
      <c r="B12" s="75"/>
      <c r="C12" s="104"/>
      <c r="D12" s="101"/>
      <c r="E12" s="105"/>
      <c r="F12" s="105"/>
      <c r="G12" s="105"/>
      <c r="H12" s="106"/>
    </row>
    <row r="13" spans="1:9" ht="19" x14ac:dyDescent="0.25">
      <c r="B13" s="75" t="s">
        <v>10</v>
      </c>
      <c r="C13" s="104"/>
      <c r="D13" s="105"/>
      <c r="E13" s="105"/>
      <c r="F13" s="105"/>
      <c r="G13" s="105"/>
      <c r="H13" s="106"/>
    </row>
    <row r="14" spans="1:9" ht="19" x14ac:dyDescent="0.25">
      <c r="A14" s="75"/>
      <c r="B14" s="75">
        <v>0.75</v>
      </c>
      <c r="C14" s="104"/>
      <c r="D14" s="101"/>
      <c r="E14" s="105"/>
      <c r="F14" s="105"/>
      <c r="G14" s="105"/>
      <c r="H14" s="106"/>
    </row>
    <row r="15" spans="1:9" ht="19" x14ac:dyDescent="0.25">
      <c r="B15" s="75"/>
      <c r="C15" s="104"/>
      <c r="D15" s="101"/>
      <c r="E15" s="105"/>
      <c r="F15" s="105"/>
      <c r="G15" s="105"/>
      <c r="H15" s="106"/>
    </row>
    <row r="16" spans="1:9" ht="19" x14ac:dyDescent="0.25">
      <c r="B16" s="75"/>
      <c r="C16" s="104"/>
      <c r="D16" s="101"/>
      <c r="E16" s="105"/>
      <c r="F16" s="105"/>
      <c r="G16" s="105"/>
      <c r="H16" s="106"/>
    </row>
    <row r="17" spans="2:8" ht="19" x14ac:dyDescent="0.25">
      <c r="B17" s="75"/>
      <c r="C17" s="104"/>
      <c r="D17" s="101"/>
      <c r="E17" s="105"/>
      <c r="F17" s="105"/>
      <c r="G17" s="105"/>
      <c r="H17" s="106"/>
    </row>
    <row r="18" spans="2:8" ht="19" x14ac:dyDescent="0.25">
      <c r="B18" s="75"/>
      <c r="C18" s="104"/>
      <c r="D18" s="101"/>
      <c r="E18" s="105"/>
      <c r="F18" s="105"/>
      <c r="G18" s="105"/>
      <c r="H18" s="106"/>
    </row>
    <row r="19" spans="2:8" ht="20" thickBot="1" x14ac:dyDescent="0.3">
      <c r="B19" s="75"/>
      <c r="C19" s="107"/>
      <c r="D19" s="108"/>
      <c r="E19" s="109"/>
      <c r="F19" s="109"/>
      <c r="G19" s="109"/>
      <c r="H19" s="110"/>
    </row>
    <row r="20" spans="2:8" ht="19" x14ac:dyDescent="0.25">
      <c r="C20" s="75">
        <v>0.2</v>
      </c>
      <c r="D20" s="75"/>
      <c r="E20" s="75"/>
      <c r="F20" s="75">
        <v>0.8</v>
      </c>
      <c r="G20" s="75"/>
      <c r="H20" s="75"/>
    </row>
  </sheetData>
  <pageMargins left="0.7" right="0.7" top="0.75" bottom="0.75" header="0.3" footer="0.3"/>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0"/>
  <sheetViews>
    <sheetView workbookViewId="0">
      <selection activeCell="A4" sqref="A4"/>
    </sheetView>
  </sheetViews>
  <sheetFormatPr baseColWidth="10" defaultColWidth="8.83203125" defaultRowHeight="15" x14ac:dyDescent="0.2"/>
  <cols>
    <col min="1" max="1" width="16.6640625" customWidth="1"/>
    <col min="3" max="3" width="13" customWidth="1"/>
    <col min="8" max="8" width="20.5" customWidth="1"/>
  </cols>
  <sheetData>
    <row r="1" spans="1:10" ht="24" x14ac:dyDescent="0.3">
      <c r="B1" s="3" t="s">
        <v>130</v>
      </c>
    </row>
    <row r="4" spans="1:10" ht="20" thickBot="1" x14ac:dyDescent="0.3">
      <c r="A4" s="75" t="s">
        <v>68</v>
      </c>
      <c r="D4" s="75">
        <v>0.6</v>
      </c>
      <c r="E4" s="75"/>
      <c r="F4" s="75"/>
      <c r="G4" s="75">
        <v>0.4</v>
      </c>
      <c r="H4" s="75"/>
    </row>
    <row r="5" spans="1:10" ht="19" x14ac:dyDescent="0.25">
      <c r="B5" s="75" t="s">
        <v>9</v>
      </c>
      <c r="C5" s="91" t="s">
        <v>114</v>
      </c>
      <c r="D5" s="92"/>
      <c r="E5" s="92"/>
      <c r="F5" s="93"/>
      <c r="G5" s="117" t="s">
        <v>115</v>
      </c>
      <c r="H5" s="118"/>
    </row>
    <row r="6" spans="1:10" ht="19" x14ac:dyDescent="0.25">
      <c r="A6" s="75"/>
      <c r="B6" s="75">
        <v>0.25</v>
      </c>
      <c r="C6" s="94"/>
      <c r="D6" s="126">
        <f>B6*D4</f>
        <v>0.15</v>
      </c>
      <c r="E6" s="95"/>
      <c r="F6" s="96"/>
      <c r="G6" s="127">
        <f>B6*G4</f>
        <v>0.1</v>
      </c>
      <c r="H6" s="120"/>
    </row>
    <row r="7" spans="1:10" ht="20" thickBot="1" x14ac:dyDescent="0.3">
      <c r="B7" s="75"/>
      <c r="C7" s="97"/>
      <c r="D7" s="98"/>
      <c r="E7" s="98"/>
      <c r="F7" s="99"/>
      <c r="G7" s="121"/>
      <c r="H7" s="122"/>
    </row>
    <row r="8" spans="1:10" ht="4.5" customHeight="1" thickBot="1" x14ac:dyDescent="0.3">
      <c r="B8" s="123"/>
      <c r="C8" s="113"/>
      <c r="D8" s="124"/>
      <c r="E8" s="124"/>
      <c r="F8" s="124"/>
      <c r="G8" s="124"/>
      <c r="H8" s="114"/>
      <c r="I8" s="125"/>
    </row>
    <row r="9" spans="1:10" ht="53.25" customHeight="1" x14ac:dyDescent="0.25">
      <c r="B9" s="75"/>
      <c r="C9" s="100" t="s">
        <v>114</v>
      </c>
      <c r="D9" s="102"/>
      <c r="E9" s="102"/>
      <c r="F9" s="102"/>
      <c r="G9" s="159" t="s">
        <v>115</v>
      </c>
      <c r="H9" s="103"/>
    </row>
    <row r="10" spans="1:10" ht="19" x14ac:dyDescent="0.25">
      <c r="B10" s="75"/>
      <c r="C10" s="104"/>
      <c r="D10" s="101"/>
      <c r="E10" s="105"/>
      <c r="F10" s="105"/>
      <c r="G10" s="105"/>
      <c r="H10" s="106"/>
    </row>
    <row r="11" spans="1:10" ht="19" x14ac:dyDescent="0.25">
      <c r="B11" s="75" t="s">
        <v>10</v>
      </c>
      <c r="C11" s="104"/>
      <c r="D11" s="105"/>
      <c r="E11" s="105"/>
      <c r="F11" s="105"/>
      <c r="G11" s="105"/>
      <c r="H11" s="106"/>
    </row>
    <row r="12" spans="1:10" ht="19" x14ac:dyDescent="0.25">
      <c r="A12" s="75"/>
      <c r="B12" s="75">
        <v>0.75</v>
      </c>
      <c r="C12" s="128">
        <f>B12*C18</f>
        <v>0.15000000000000002</v>
      </c>
      <c r="D12" s="101"/>
      <c r="E12" s="105"/>
      <c r="F12" s="129">
        <f>B12*F18</f>
        <v>0.60000000000000009</v>
      </c>
      <c r="G12" s="105"/>
      <c r="H12" s="106"/>
    </row>
    <row r="13" spans="1:10" ht="19" x14ac:dyDescent="0.25">
      <c r="B13" s="75"/>
      <c r="C13" s="104"/>
      <c r="D13" s="101"/>
      <c r="E13" s="105"/>
      <c r="F13" s="105"/>
      <c r="G13" s="105"/>
      <c r="H13" s="106"/>
    </row>
    <row r="14" spans="1:10" ht="19" x14ac:dyDescent="0.25">
      <c r="B14" s="75"/>
      <c r="C14" s="104"/>
      <c r="D14" s="101"/>
      <c r="E14" s="105"/>
      <c r="F14" s="105"/>
      <c r="G14" s="105"/>
      <c r="H14" s="106"/>
    </row>
    <row r="15" spans="1:10" ht="19" x14ac:dyDescent="0.25">
      <c r="B15" s="75"/>
      <c r="C15" s="104"/>
      <c r="D15" s="101"/>
      <c r="E15" s="105"/>
      <c r="F15" s="105"/>
      <c r="G15" s="105"/>
      <c r="H15" s="106"/>
      <c r="J15" s="75" t="s">
        <v>116</v>
      </c>
    </row>
    <row r="16" spans="1:10" ht="19" x14ac:dyDescent="0.25">
      <c r="B16" s="75"/>
      <c r="C16" s="104"/>
      <c r="D16" s="101"/>
      <c r="E16" s="105"/>
      <c r="F16" s="105"/>
      <c r="G16" s="105"/>
      <c r="H16" s="106"/>
      <c r="J16" s="75" t="s">
        <v>117</v>
      </c>
    </row>
    <row r="17" spans="2:10" ht="20" thickBot="1" x14ac:dyDescent="0.3">
      <c r="B17" s="75"/>
      <c r="C17" s="107"/>
      <c r="D17" s="108"/>
      <c r="E17" s="109"/>
      <c r="F17" s="109"/>
      <c r="G17" s="109"/>
      <c r="H17" s="110"/>
      <c r="J17" s="75" t="s">
        <v>118</v>
      </c>
    </row>
    <row r="18" spans="2:10" ht="19" x14ac:dyDescent="0.25">
      <c r="C18" s="75">
        <v>0.2</v>
      </c>
      <c r="D18" s="75"/>
      <c r="E18" s="75"/>
      <c r="F18" s="75">
        <v>0.8</v>
      </c>
      <c r="G18" s="75"/>
      <c r="H18" s="75"/>
      <c r="J18" s="75" t="s">
        <v>119</v>
      </c>
    </row>
    <row r="20" spans="2:10" ht="19" x14ac:dyDescent="0.25">
      <c r="J20" s="75" t="s">
        <v>120</v>
      </c>
    </row>
  </sheetData>
  <pageMargins left="0.7" right="0.7" top="0.75" bottom="0.75" header="0.3" footer="0.3"/>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1"/>
  <sheetViews>
    <sheetView workbookViewId="0">
      <selection activeCell="A5" sqref="A5"/>
    </sheetView>
  </sheetViews>
  <sheetFormatPr baseColWidth="10" defaultColWidth="8.83203125" defaultRowHeight="15" x14ac:dyDescent="0.2"/>
  <cols>
    <col min="1" max="1" width="16.6640625" customWidth="1"/>
    <col min="3" max="3" width="13" customWidth="1"/>
    <col min="8" max="8" width="8.33203125" customWidth="1"/>
    <col min="14" max="14" width="6.33203125" customWidth="1"/>
  </cols>
  <sheetData>
    <row r="1" spans="1:15" ht="24" x14ac:dyDescent="0.3">
      <c r="B1" s="3" t="s">
        <v>147</v>
      </c>
    </row>
    <row r="5" spans="1:15" ht="20" thickBot="1" x14ac:dyDescent="0.3">
      <c r="A5" s="75" t="s">
        <v>68</v>
      </c>
      <c r="D5" s="75">
        <v>0.6</v>
      </c>
      <c r="E5" s="75"/>
      <c r="F5" s="75"/>
      <c r="L5" s="75">
        <v>0.4</v>
      </c>
      <c r="M5" s="75"/>
    </row>
    <row r="6" spans="1:15" ht="19" x14ac:dyDescent="0.25">
      <c r="B6" s="75" t="s">
        <v>9</v>
      </c>
      <c r="C6" s="91" t="s">
        <v>114</v>
      </c>
      <c r="D6" s="92"/>
      <c r="E6" s="92"/>
      <c r="F6" s="93"/>
      <c r="L6" s="117" t="s">
        <v>115</v>
      </c>
      <c r="M6" s="118"/>
    </row>
    <row r="7" spans="1:15" ht="19" x14ac:dyDescent="0.25">
      <c r="A7" s="75"/>
      <c r="B7" s="75">
        <v>0.25</v>
      </c>
      <c r="C7" s="94"/>
      <c r="D7" s="95">
        <f>B7*D5</f>
        <v>0.15</v>
      </c>
      <c r="E7" s="95"/>
      <c r="F7" s="96"/>
      <c r="L7" s="119">
        <f>B7*L5</f>
        <v>0.1</v>
      </c>
      <c r="M7" s="120"/>
    </row>
    <row r="8" spans="1:15" ht="20" thickBot="1" x14ac:dyDescent="0.3">
      <c r="B8" s="75"/>
      <c r="C8" s="97"/>
      <c r="D8" s="98"/>
      <c r="E8" s="98"/>
      <c r="F8" s="99"/>
      <c r="L8" s="121"/>
      <c r="M8" s="122"/>
    </row>
    <row r="9" spans="1:15" ht="38" customHeight="1" thickBot="1" x14ac:dyDescent="0.3">
      <c r="B9" s="123"/>
      <c r="C9" s="113"/>
      <c r="D9" s="124"/>
      <c r="E9" s="124"/>
      <c r="F9" s="124"/>
      <c r="G9" s="124"/>
      <c r="I9" s="160"/>
    </row>
    <row r="10" spans="1:15" ht="53.25" customHeight="1" x14ac:dyDescent="0.25">
      <c r="B10" s="75"/>
      <c r="C10" s="100" t="s">
        <v>114</v>
      </c>
      <c r="I10" s="101"/>
      <c r="J10" s="102"/>
      <c r="K10" s="159" t="s">
        <v>115</v>
      </c>
      <c r="L10" s="103"/>
      <c r="M10" s="103"/>
    </row>
    <row r="11" spans="1:15" ht="19" x14ac:dyDescent="0.25">
      <c r="B11" s="75"/>
      <c r="C11" s="104"/>
      <c r="E11" s="75" t="s">
        <v>121</v>
      </c>
      <c r="I11" s="101"/>
      <c r="J11" s="105"/>
      <c r="K11" s="105"/>
      <c r="L11" s="105"/>
      <c r="M11" s="106"/>
      <c r="O11" s="75" t="s">
        <v>124</v>
      </c>
    </row>
    <row r="12" spans="1:15" ht="19" x14ac:dyDescent="0.25">
      <c r="B12" s="75" t="s">
        <v>10</v>
      </c>
      <c r="C12" s="104"/>
      <c r="E12" s="75" t="s">
        <v>122</v>
      </c>
      <c r="I12" s="101"/>
      <c r="J12" s="105"/>
      <c r="K12" s="105"/>
      <c r="L12" s="105"/>
      <c r="M12" s="106"/>
      <c r="O12" s="75" t="s">
        <v>125</v>
      </c>
    </row>
    <row r="13" spans="1:15" ht="19" x14ac:dyDescent="0.25">
      <c r="A13" s="75"/>
      <c r="B13" s="75">
        <v>0.75</v>
      </c>
      <c r="C13" s="104">
        <f>B13*C19</f>
        <v>0.15000000000000002</v>
      </c>
      <c r="E13" s="75"/>
      <c r="I13" s="101"/>
      <c r="J13" s="105"/>
      <c r="K13" s="105">
        <f>B13*K19</f>
        <v>0.60000000000000009</v>
      </c>
      <c r="L13" s="105"/>
      <c r="M13" s="106"/>
      <c r="O13" s="75"/>
    </row>
    <row r="14" spans="1:15" ht="19" x14ac:dyDescent="0.25">
      <c r="B14" s="75"/>
      <c r="C14" s="104"/>
      <c r="E14" s="75" t="s">
        <v>123</v>
      </c>
      <c r="I14" s="101"/>
      <c r="J14" s="105"/>
      <c r="K14" s="105"/>
      <c r="L14" s="105"/>
      <c r="M14" s="106"/>
      <c r="O14" s="75" t="s">
        <v>126</v>
      </c>
    </row>
    <row r="15" spans="1:15" ht="19" x14ac:dyDescent="0.25">
      <c r="B15" s="75"/>
      <c r="C15" s="104"/>
      <c r="E15" s="75" t="s">
        <v>122</v>
      </c>
      <c r="I15" s="101"/>
      <c r="J15" s="105"/>
      <c r="K15" s="105"/>
      <c r="L15" s="105"/>
      <c r="M15" s="106"/>
      <c r="O15" s="75" t="s">
        <v>127</v>
      </c>
    </row>
    <row r="16" spans="1:15" ht="19" x14ac:dyDescent="0.25">
      <c r="B16" s="75"/>
      <c r="C16" s="104"/>
      <c r="I16" s="101"/>
      <c r="J16" s="105"/>
      <c r="K16" s="105"/>
      <c r="L16" s="105"/>
      <c r="M16" s="106"/>
    </row>
    <row r="17" spans="2:13" ht="19" x14ac:dyDescent="0.25">
      <c r="B17" s="75"/>
      <c r="C17" s="104"/>
      <c r="I17" s="101"/>
      <c r="J17" s="105"/>
      <c r="K17" s="105"/>
      <c r="L17" s="105"/>
      <c r="M17" s="106"/>
    </row>
    <row r="18" spans="2:13" ht="20" thickBot="1" x14ac:dyDescent="0.3">
      <c r="B18" s="75"/>
      <c r="C18" s="107"/>
      <c r="I18" s="108"/>
      <c r="J18" s="109"/>
      <c r="K18" s="109"/>
      <c r="L18" s="109"/>
      <c r="M18" s="110"/>
    </row>
    <row r="19" spans="2:13" ht="19" x14ac:dyDescent="0.25">
      <c r="C19" s="75">
        <v>0.2</v>
      </c>
      <c r="I19" s="75"/>
      <c r="J19" s="75"/>
      <c r="K19" s="75">
        <v>0.8</v>
      </c>
      <c r="L19" s="75"/>
      <c r="M19" s="75"/>
    </row>
    <row r="21" spans="2:13" ht="19" x14ac:dyDescent="0.25">
      <c r="J21" s="75"/>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S8" sqref="S8"/>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P21" sqref="P21"/>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Q27" sqref="Q27"/>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V1017"/>
  <sheetViews>
    <sheetView workbookViewId="0">
      <selection activeCell="H23" sqref="H23"/>
    </sheetView>
  </sheetViews>
  <sheetFormatPr baseColWidth="10" defaultColWidth="8.83203125" defaultRowHeight="15" x14ac:dyDescent="0.2"/>
  <cols>
    <col min="2" max="2" width="2.33203125" customWidth="1"/>
    <col min="3" max="3" width="3.6640625" customWidth="1"/>
    <col min="6" max="6" width="2.33203125" customWidth="1"/>
    <col min="7" max="7" width="3.6640625" customWidth="1"/>
    <col min="10" max="10" width="2.33203125" customWidth="1"/>
    <col min="11" max="11" width="3.6640625" customWidth="1"/>
    <col min="14" max="14" width="2.33203125" customWidth="1"/>
    <col min="15" max="15" width="3.6640625" customWidth="1"/>
    <col min="18" max="18" width="2.33203125" customWidth="1"/>
  </cols>
  <sheetData>
    <row r="1" spans="1:19" x14ac:dyDescent="0.2">
      <c r="A1" s="73" t="s">
        <v>90</v>
      </c>
      <c r="P1" s="7">
        <v>0.14285999999999999</v>
      </c>
      <c r="Q1" s="140" t="s">
        <v>149</v>
      </c>
      <c r="S1" s="74" t="s">
        <v>60</v>
      </c>
    </row>
    <row r="2" spans="1:19" x14ac:dyDescent="0.2">
      <c r="P2" t="s">
        <v>9</v>
      </c>
    </row>
    <row r="3" spans="1:19" x14ac:dyDescent="0.2">
      <c r="S3">
        <f>SUM(P4,L6,H10,D17)</f>
        <v>670</v>
      </c>
    </row>
    <row r="4" spans="1:19" x14ac:dyDescent="0.2">
      <c r="L4" t="s">
        <v>13</v>
      </c>
      <c r="P4" s="7">
        <v>800</v>
      </c>
      <c r="Q4">
        <f>S3</f>
        <v>670</v>
      </c>
    </row>
    <row r="6" spans="1:19" x14ac:dyDescent="0.2">
      <c r="L6" s="7">
        <v>-100</v>
      </c>
      <c r="M6">
        <f>IF(ABS(1-SUM(P1,P6))&lt;=0.00001,SUM(P1*Q4,P6*Q9),NA())</f>
        <v>-15.712000000000018</v>
      </c>
      <c r="P6" s="7">
        <f>0.85714</f>
        <v>0.85714000000000001</v>
      </c>
      <c r="Q6" s="140" t="s">
        <v>150</v>
      </c>
    </row>
    <row r="7" spans="1:19" x14ac:dyDescent="0.2">
      <c r="H7" s="7">
        <v>0.3</v>
      </c>
      <c r="P7" t="s">
        <v>10</v>
      </c>
    </row>
    <row r="8" spans="1:19" x14ac:dyDescent="0.2">
      <c r="H8" t="s">
        <v>61</v>
      </c>
      <c r="S8">
        <f>SUM(P9,L6,H10,D17)</f>
        <v>-130</v>
      </c>
    </row>
    <row r="9" spans="1:19" x14ac:dyDescent="0.2">
      <c r="J9">
        <f>IF(I10=M6,1,IF(I10=M14,2))</f>
        <v>2</v>
      </c>
      <c r="P9" s="7">
        <v>0</v>
      </c>
      <c r="Q9">
        <f>S8</f>
        <v>-130</v>
      </c>
    </row>
    <row r="10" spans="1:19" x14ac:dyDescent="0.2">
      <c r="H10" s="7">
        <v>0</v>
      </c>
      <c r="I10">
        <f>MAX(M6,M14)</f>
        <v>60</v>
      </c>
    </row>
    <row r="12" spans="1:19" x14ac:dyDescent="0.2">
      <c r="L12" t="s">
        <v>28</v>
      </c>
    </row>
    <row r="13" spans="1:19" x14ac:dyDescent="0.2">
      <c r="S13">
        <f>SUM(L14,H10,D17)</f>
        <v>60</v>
      </c>
    </row>
    <row r="14" spans="1:19" x14ac:dyDescent="0.2">
      <c r="L14" s="7">
        <v>90</v>
      </c>
      <c r="M14">
        <f>S13</f>
        <v>60</v>
      </c>
    </row>
    <row r="15" spans="1:19" x14ac:dyDescent="0.2">
      <c r="D15" t="s">
        <v>62</v>
      </c>
    </row>
    <row r="16" spans="1:19" x14ac:dyDescent="0.2">
      <c r="P16" s="7">
        <v>0.5</v>
      </c>
      <c r="Q16" s="140" t="s">
        <v>151</v>
      </c>
    </row>
    <row r="17" spans="1:19" x14ac:dyDescent="0.2">
      <c r="D17" s="7">
        <v>-30</v>
      </c>
      <c r="E17">
        <f>IF(ABS(1-SUM(H7,H22))&lt;=0.00001,SUM(H7*I10,H22*I25),NA())</f>
        <v>207</v>
      </c>
      <c r="P17" t="s">
        <v>9</v>
      </c>
    </row>
    <row r="18" spans="1:19" x14ac:dyDescent="0.2">
      <c r="S18">
        <f>SUM(P19,L21,H25,D17)</f>
        <v>670</v>
      </c>
    </row>
    <row r="19" spans="1:19" x14ac:dyDescent="0.2">
      <c r="L19" t="s">
        <v>13</v>
      </c>
      <c r="P19" s="7">
        <v>800</v>
      </c>
      <c r="Q19">
        <f>S18</f>
        <v>670</v>
      </c>
    </row>
    <row r="21" spans="1:19" x14ac:dyDescent="0.2">
      <c r="L21" s="7">
        <v>-100</v>
      </c>
      <c r="M21">
        <f>IF(ABS(1-SUM(P16,P21))&lt;=0.00001,SUM(P16*Q19,P21*Q24),NA())</f>
        <v>270</v>
      </c>
      <c r="P21" s="7">
        <v>0.5</v>
      </c>
      <c r="Q21" s="140" t="s">
        <v>151</v>
      </c>
    </row>
    <row r="22" spans="1:19" x14ac:dyDescent="0.2">
      <c r="H22" s="7">
        <f>1-H7</f>
        <v>0.7</v>
      </c>
      <c r="P22" t="s">
        <v>10</v>
      </c>
    </row>
    <row r="23" spans="1:19" x14ac:dyDescent="0.2">
      <c r="H23" t="s">
        <v>63</v>
      </c>
      <c r="S23">
        <f>SUM(P24,L21,H25,D17)</f>
        <v>-130</v>
      </c>
    </row>
    <row r="24" spans="1:19" x14ac:dyDescent="0.2">
      <c r="J24">
        <f>IF(I25=M21,1,IF(I25=M29,2))</f>
        <v>1</v>
      </c>
      <c r="P24" s="7">
        <v>0</v>
      </c>
      <c r="Q24">
        <f>S23</f>
        <v>-130</v>
      </c>
    </row>
    <row r="25" spans="1:19" x14ac:dyDescent="0.2">
      <c r="H25" s="7">
        <v>0</v>
      </c>
      <c r="I25">
        <f>MAX(M21,M29)</f>
        <v>270</v>
      </c>
    </row>
    <row r="26" spans="1:19" x14ac:dyDescent="0.2">
      <c r="A26" s="17"/>
    </row>
    <row r="27" spans="1:19" x14ac:dyDescent="0.2">
      <c r="B27">
        <f>IF(A28=E17,1,IF(A28=E40,2))</f>
        <v>1</v>
      </c>
      <c r="L27" t="s">
        <v>28</v>
      </c>
    </row>
    <row r="28" spans="1:19" x14ac:dyDescent="0.2">
      <c r="A28">
        <f>MAX(E17,E40)</f>
        <v>207</v>
      </c>
      <c r="S28">
        <f>SUM(L29,H25,D17)</f>
        <v>60</v>
      </c>
    </row>
    <row r="29" spans="1:19" x14ac:dyDescent="0.2">
      <c r="L29" s="7">
        <v>90</v>
      </c>
      <c r="M29">
        <f>S28</f>
        <v>60</v>
      </c>
    </row>
    <row r="31" spans="1:19" x14ac:dyDescent="0.2">
      <c r="L31" s="7">
        <v>0.25</v>
      </c>
      <c r="M31" t="s">
        <v>152</v>
      </c>
    </row>
    <row r="32" spans="1:19" x14ac:dyDescent="0.2">
      <c r="L32" t="s">
        <v>9</v>
      </c>
    </row>
    <row r="33" spans="4:19" x14ac:dyDescent="0.2">
      <c r="S33">
        <f>SUM(L34,H36,D40)</f>
        <v>700</v>
      </c>
    </row>
    <row r="34" spans="4:19" x14ac:dyDescent="0.2">
      <c r="H34" t="s">
        <v>13</v>
      </c>
      <c r="L34" s="7">
        <v>800</v>
      </c>
      <c r="M34">
        <f>S33</f>
        <v>700</v>
      </c>
    </row>
    <row r="36" spans="4:19" x14ac:dyDescent="0.2">
      <c r="H36" s="7">
        <v>-100</v>
      </c>
      <c r="I36">
        <f>IF(ABS(1-SUM(L31,L36))&lt;=0.00001,SUM(L31*M34,L36*M39),NA())</f>
        <v>100</v>
      </c>
      <c r="L36" s="7">
        <v>0.75</v>
      </c>
      <c r="M36" t="s">
        <v>152</v>
      </c>
    </row>
    <row r="37" spans="4:19" x14ac:dyDescent="0.2">
      <c r="L37" t="s">
        <v>10</v>
      </c>
    </row>
    <row r="38" spans="4:19" x14ac:dyDescent="0.2">
      <c r="D38" t="s">
        <v>64</v>
      </c>
      <c r="S38">
        <f>SUM(L39,H36,D40)</f>
        <v>-100</v>
      </c>
    </row>
    <row r="39" spans="4:19" x14ac:dyDescent="0.2">
      <c r="F39">
        <f>IF(E40=I36,1,IF(E40=I44,2))</f>
        <v>1</v>
      </c>
      <c r="L39" s="7">
        <v>0</v>
      </c>
      <c r="M39">
        <f>S38</f>
        <v>-100</v>
      </c>
    </row>
    <row r="40" spans="4:19" x14ac:dyDescent="0.2">
      <c r="D40" s="7">
        <v>0</v>
      </c>
      <c r="E40">
        <f>MAX(I36,I44)</f>
        <v>100</v>
      </c>
    </row>
    <row r="42" spans="4:19" x14ac:dyDescent="0.2">
      <c r="H42" t="s">
        <v>28</v>
      </c>
    </row>
    <row r="43" spans="4:19" x14ac:dyDescent="0.2">
      <c r="S43">
        <f>SUM(H44,D40)</f>
        <v>90</v>
      </c>
    </row>
    <row r="44" spans="4:19" x14ac:dyDescent="0.2">
      <c r="H44" s="7">
        <v>90</v>
      </c>
      <c r="I44">
        <f>S43</f>
        <v>90</v>
      </c>
    </row>
    <row r="47" spans="4:19" x14ac:dyDescent="0.2">
      <c r="S47">
        <f>MIN(S1:S45)</f>
        <v>-130</v>
      </c>
    </row>
    <row r="48" spans="4:19" x14ac:dyDescent="0.2">
      <c r="S48">
        <f>MAX(S1:S45)</f>
        <v>700</v>
      </c>
    </row>
    <row r="1000" spans="189:204" x14ac:dyDescent="0.2">
      <c r="GH1000" t="s">
        <v>40</v>
      </c>
      <c r="GI1000" t="s">
        <v>41</v>
      </c>
      <c r="GJ1000" t="s">
        <v>42</v>
      </c>
      <c r="GK1000" t="s">
        <v>43</v>
      </c>
      <c r="GL1000" t="s">
        <v>44</v>
      </c>
      <c r="GM1000" t="s">
        <v>45</v>
      </c>
      <c r="GN1000" t="s">
        <v>46</v>
      </c>
      <c r="GO1000" t="s">
        <v>47</v>
      </c>
      <c r="GP1000" t="s">
        <v>48</v>
      </c>
      <c r="GQ1000" t="s">
        <v>49</v>
      </c>
      <c r="GR1000" t="s">
        <v>50</v>
      </c>
      <c r="GS1000" t="s">
        <v>51</v>
      </c>
      <c r="GT1000" t="s">
        <v>52</v>
      </c>
      <c r="GU1000" t="s">
        <v>53</v>
      </c>
      <c r="GV1000" t="s">
        <v>54</v>
      </c>
    </row>
    <row r="1001" spans="189:204" x14ac:dyDescent="0.2">
      <c r="GG1001">
        <v>0</v>
      </c>
      <c r="GH1001">
        <v>0</v>
      </c>
      <c r="GI1001" t="s">
        <v>55</v>
      </c>
      <c r="GJ1001">
        <v>0</v>
      </c>
      <c r="GK1001">
        <v>0</v>
      </c>
      <c r="GL1001">
        <v>0</v>
      </c>
      <c r="GM1001" t="s">
        <v>56</v>
      </c>
      <c r="GN1001">
        <v>2</v>
      </c>
      <c r="GO1001">
        <v>1</v>
      </c>
      <c r="GP1001">
        <v>2</v>
      </c>
      <c r="GQ1001">
        <v>0</v>
      </c>
      <c r="GR1001">
        <v>0</v>
      </c>
      <c r="GS1001">
        <v>0</v>
      </c>
      <c r="GT1001">
        <v>26</v>
      </c>
      <c r="GU1001">
        <v>1</v>
      </c>
      <c r="GV1001" t="b">
        <v>1</v>
      </c>
    </row>
    <row r="1002" spans="189:204" x14ac:dyDescent="0.2">
      <c r="GG1002">
        <v>0</v>
      </c>
      <c r="GH1002">
        <v>1</v>
      </c>
      <c r="GK1002">
        <v>0</v>
      </c>
      <c r="GL1002">
        <v>0</v>
      </c>
      <c r="GM1002" t="s">
        <v>57</v>
      </c>
      <c r="GN1002">
        <v>2</v>
      </c>
      <c r="GO1002">
        <v>3</v>
      </c>
      <c r="GP1002">
        <v>4</v>
      </c>
      <c r="GQ1002">
        <v>0</v>
      </c>
      <c r="GR1002">
        <v>0</v>
      </c>
      <c r="GS1002">
        <v>0</v>
      </c>
      <c r="GT1002">
        <v>15</v>
      </c>
      <c r="GU1002">
        <v>5</v>
      </c>
      <c r="GV1002" t="b">
        <v>1</v>
      </c>
    </row>
    <row r="1003" spans="189:204" x14ac:dyDescent="0.2">
      <c r="GG1003">
        <v>0</v>
      </c>
      <c r="GH1003">
        <v>2</v>
      </c>
      <c r="GK1003">
        <v>0</v>
      </c>
      <c r="GL1003">
        <v>0</v>
      </c>
      <c r="GM1003" t="s">
        <v>56</v>
      </c>
      <c r="GN1003">
        <v>2</v>
      </c>
      <c r="GO1003">
        <v>13</v>
      </c>
      <c r="GP1003">
        <v>14</v>
      </c>
      <c r="GQ1003">
        <v>0</v>
      </c>
      <c r="GR1003">
        <v>0</v>
      </c>
      <c r="GS1003">
        <v>0</v>
      </c>
      <c r="GT1003">
        <v>38</v>
      </c>
      <c r="GU1003">
        <v>5</v>
      </c>
      <c r="GV1003" t="b">
        <v>1</v>
      </c>
    </row>
    <row r="1004" spans="189:204" x14ac:dyDescent="0.2">
      <c r="GG1004">
        <v>0</v>
      </c>
      <c r="GH1004">
        <v>3</v>
      </c>
      <c r="GL1004">
        <v>1</v>
      </c>
      <c r="GM1004" t="s">
        <v>56</v>
      </c>
      <c r="GN1004">
        <v>2</v>
      </c>
      <c r="GO1004">
        <v>5</v>
      </c>
      <c r="GP1004">
        <v>6</v>
      </c>
      <c r="GQ1004">
        <v>0</v>
      </c>
      <c r="GR1004">
        <v>0</v>
      </c>
      <c r="GS1004">
        <v>0</v>
      </c>
      <c r="GT1004">
        <v>8</v>
      </c>
      <c r="GU1004">
        <v>9</v>
      </c>
      <c r="GV1004" t="b">
        <v>1</v>
      </c>
    </row>
    <row r="1005" spans="189:204" x14ac:dyDescent="0.2">
      <c r="GG1005">
        <v>2</v>
      </c>
      <c r="GH1005">
        <v>4</v>
      </c>
      <c r="GL1005">
        <v>1</v>
      </c>
      <c r="GM1005" t="s">
        <v>56</v>
      </c>
      <c r="GN1005">
        <v>2</v>
      </c>
      <c r="GO1005">
        <v>9</v>
      </c>
      <c r="GP1005">
        <v>10</v>
      </c>
      <c r="GQ1005">
        <v>0</v>
      </c>
      <c r="GR1005">
        <v>0</v>
      </c>
      <c r="GS1005">
        <v>0</v>
      </c>
      <c r="GT1005">
        <v>23</v>
      </c>
      <c r="GU1005">
        <v>9</v>
      </c>
      <c r="GV1005" t="b">
        <v>1</v>
      </c>
    </row>
    <row r="1006" spans="189:204" x14ac:dyDescent="0.2">
      <c r="GG1006">
        <v>0</v>
      </c>
      <c r="GH1006">
        <v>5</v>
      </c>
      <c r="GK1006">
        <v>0</v>
      </c>
      <c r="GL1006">
        <v>3</v>
      </c>
      <c r="GM1006" t="s">
        <v>57</v>
      </c>
      <c r="GN1006">
        <v>2</v>
      </c>
      <c r="GO1006">
        <v>7</v>
      </c>
      <c r="GP1006">
        <v>8</v>
      </c>
      <c r="GQ1006">
        <v>0</v>
      </c>
      <c r="GR1006">
        <v>0</v>
      </c>
      <c r="GS1006">
        <v>0</v>
      </c>
      <c r="GT1006">
        <v>4</v>
      </c>
      <c r="GU1006">
        <v>13</v>
      </c>
      <c r="GV1006" t="b">
        <v>1</v>
      </c>
    </row>
    <row r="1007" spans="189:204" x14ac:dyDescent="0.2">
      <c r="GG1007">
        <v>0</v>
      </c>
      <c r="GH1007">
        <v>6</v>
      </c>
      <c r="GK1007">
        <v>0</v>
      </c>
      <c r="GL1007">
        <v>3</v>
      </c>
      <c r="GM1007" t="s">
        <v>58</v>
      </c>
      <c r="GN1007">
        <v>0</v>
      </c>
      <c r="GO1007">
        <v>0</v>
      </c>
      <c r="GP1007">
        <v>0</v>
      </c>
      <c r="GQ1007">
        <v>0</v>
      </c>
      <c r="GR1007">
        <v>0</v>
      </c>
      <c r="GS1007">
        <v>0</v>
      </c>
      <c r="GT1007">
        <v>12</v>
      </c>
      <c r="GU1007">
        <v>13</v>
      </c>
      <c r="GV1007" t="b">
        <v>1</v>
      </c>
    </row>
    <row r="1008" spans="189:204" x14ac:dyDescent="0.2">
      <c r="GG1008">
        <v>0</v>
      </c>
      <c r="GH1008">
        <v>7</v>
      </c>
      <c r="GL1008">
        <v>5</v>
      </c>
      <c r="GM1008" t="s">
        <v>58</v>
      </c>
      <c r="GN1008">
        <v>0</v>
      </c>
      <c r="GO1008">
        <v>0</v>
      </c>
      <c r="GP1008">
        <v>0</v>
      </c>
      <c r="GQ1008">
        <v>0</v>
      </c>
      <c r="GR1008">
        <v>0</v>
      </c>
      <c r="GS1008">
        <v>0</v>
      </c>
      <c r="GT1008">
        <v>2</v>
      </c>
      <c r="GU1008">
        <v>17</v>
      </c>
      <c r="GV1008" t="b">
        <v>1</v>
      </c>
    </row>
    <row r="1009" spans="189:204" x14ac:dyDescent="0.2">
      <c r="GG1009">
        <v>0</v>
      </c>
      <c r="GH1009">
        <v>8</v>
      </c>
      <c r="GL1009">
        <v>5</v>
      </c>
      <c r="GM1009" t="s">
        <v>58</v>
      </c>
      <c r="GN1009">
        <v>0</v>
      </c>
      <c r="GO1009">
        <v>0</v>
      </c>
      <c r="GP1009">
        <v>0</v>
      </c>
      <c r="GQ1009">
        <v>0</v>
      </c>
      <c r="GR1009">
        <v>0</v>
      </c>
      <c r="GS1009">
        <v>0</v>
      </c>
      <c r="GT1009">
        <v>7</v>
      </c>
      <c r="GU1009">
        <v>17</v>
      </c>
      <c r="GV1009" t="b">
        <v>1</v>
      </c>
    </row>
    <row r="1010" spans="189:204" x14ac:dyDescent="0.2">
      <c r="GG1010">
        <v>13</v>
      </c>
      <c r="GH1010">
        <v>9</v>
      </c>
      <c r="GK1010">
        <v>0</v>
      </c>
      <c r="GL1010">
        <v>4</v>
      </c>
      <c r="GM1010" t="s">
        <v>57</v>
      </c>
      <c r="GN1010">
        <v>2</v>
      </c>
      <c r="GO1010">
        <v>11</v>
      </c>
      <c r="GP1010">
        <v>12</v>
      </c>
      <c r="GQ1010">
        <v>0</v>
      </c>
      <c r="GR1010">
        <v>0</v>
      </c>
      <c r="GS1010">
        <v>0</v>
      </c>
      <c r="GT1010">
        <v>19</v>
      </c>
      <c r="GU1010">
        <v>13</v>
      </c>
      <c r="GV1010" t="b">
        <v>1</v>
      </c>
    </row>
    <row r="1011" spans="189:204" x14ac:dyDescent="0.2">
      <c r="GG1011">
        <v>14</v>
      </c>
      <c r="GH1011">
        <v>10</v>
      </c>
      <c r="GK1011">
        <v>0</v>
      </c>
      <c r="GL1011">
        <v>4</v>
      </c>
      <c r="GM1011" t="s">
        <v>58</v>
      </c>
      <c r="GN1011">
        <v>0</v>
      </c>
      <c r="GO1011">
        <v>0</v>
      </c>
      <c r="GP1011">
        <v>0</v>
      </c>
      <c r="GQ1011">
        <v>0</v>
      </c>
      <c r="GR1011">
        <v>0</v>
      </c>
      <c r="GS1011">
        <v>0</v>
      </c>
      <c r="GT1011">
        <v>27</v>
      </c>
      <c r="GU1011">
        <v>13</v>
      </c>
      <c r="GV1011" t="b">
        <v>1</v>
      </c>
    </row>
    <row r="1012" spans="189:204" x14ac:dyDescent="0.2">
      <c r="GG1012">
        <v>15</v>
      </c>
      <c r="GH1012">
        <v>11</v>
      </c>
      <c r="GL1012">
        <v>9</v>
      </c>
      <c r="GM1012" t="s">
        <v>58</v>
      </c>
      <c r="GN1012">
        <v>0</v>
      </c>
      <c r="GO1012">
        <v>0</v>
      </c>
      <c r="GP1012">
        <v>0</v>
      </c>
      <c r="GQ1012">
        <v>0</v>
      </c>
      <c r="GR1012">
        <v>0</v>
      </c>
      <c r="GS1012">
        <v>0</v>
      </c>
      <c r="GT1012">
        <v>17</v>
      </c>
      <c r="GU1012">
        <v>17</v>
      </c>
      <c r="GV1012" t="b">
        <v>1</v>
      </c>
    </row>
    <row r="1013" spans="189:204" x14ac:dyDescent="0.2">
      <c r="GG1013">
        <v>16</v>
      </c>
      <c r="GH1013">
        <v>12</v>
      </c>
      <c r="GL1013">
        <v>9</v>
      </c>
      <c r="GM1013" t="s">
        <v>58</v>
      </c>
      <c r="GN1013">
        <v>0</v>
      </c>
      <c r="GO1013">
        <v>0</v>
      </c>
      <c r="GP1013">
        <v>0</v>
      </c>
      <c r="GQ1013">
        <v>0</v>
      </c>
      <c r="GR1013">
        <v>0</v>
      </c>
      <c r="GS1013">
        <v>0</v>
      </c>
      <c r="GT1013">
        <v>22</v>
      </c>
      <c r="GU1013">
        <v>17</v>
      </c>
      <c r="GV1013" t="b">
        <v>1</v>
      </c>
    </row>
    <row r="1014" spans="189:204" x14ac:dyDescent="0.2">
      <c r="GH1014">
        <v>13</v>
      </c>
      <c r="GK1014">
        <v>0</v>
      </c>
      <c r="GL1014">
        <v>2</v>
      </c>
      <c r="GM1014" t="s">
        <v>57</v>
      </c>
      <c r="GN1014">
        <v>2</v>
      </c>
      <c r="GO1014">
        <v>15</v>
      </c>
      <c r="GP1014">
        <v>16</v>
      </c>
      <c r="GQ1014">
        <v>0</v>
      </c>
      <c r="GR1014">
        <v>0</v>
      </c>
      <c r="GS1014">
        <v>0</v>
      </c>
      <c r="GT1014">
        <v>34</v>
      </c>
      <c r="GU1014">
        <v>9</v>
      </c>
      <c r="GV1014" t="b">
        <v>1</v>
      </c>
    </row>
    <row r="1015" spans="189:204" x14ac:dyDescent="0.2">
      <c r="GH1015">
        <v>14</v>
      </c>
      <c r="GK1015">
        <v>0</v>
      </c>
      <c r="GL1015">
        <v>2</v>
      </c>
      <c r="GM1015" t="s">
        <v>58</v>
      </c>
      <c r="GN1015">
        <v>0</v>
      </c>
      <c r="GO1015">
        <v>0</v>
      </c>
      <c r="GP1015">
        <v>0</v>
      </c>
      <c r="GQ1015">
        <v>0</v>
      </c>
      <c r="GR1015">
        <v>0</v>
      </c>
      <c r="GS1015">
        <v>0</v>
      </c>
      <c r="GT1015">
        <v>42</v>
      </c>
      <c r="GU1015">
        <v>9</v>
      </c>
      <c r="GV1015" t="b">
        <v>1</v>
      </c>
    </row>
    <row r="1016" spans="189:204" x14ac:dyDescent="0.2">
      <c r="GH1016">
        <v>15</v>
      </c>
      <c r="GL1016">
        <v>13</v>
      </c>
      <c r="GM1016" t="s">
        <v>58</v>
      </c>
      <c r="GN1016">
        <v>0</v>
      </c>
      <c r="GO1016">
        <v>0</v>
      </c>
      <c r="GP1016">
        <v>0</v>
      </c>
      <c r="GQ1016">
        <v>0</v>
      </c>
      <c r="GR1016">
        <v>0</v>
      </c>
      <c r="GS1016">
        <v>0</v>
      </c>
      <c r="GT1016">
        <v>32</v>
      </c>
      <c r="GU1016">
        <v>13</v>
      </c>
      <c r="GV1016" t="b">
        <v>1</v>
      </c>
    </row>
    <row r="1017" spans="189:204" x14ac:dyDescent="0.2">
      <c r="GH1017">
        <v>16</v>
      </c>
      <c r="GL1017">
        <v>13</v>
      </c>
      <c r="GM1017" t="s">
        <v>58</v>
      </c>
      <c r="GN1017">
        <v>0</v>
      </c>
      <c r="GO1017">
        <v>0</v>
      </c>
      <c r="GP1017">
        <v>0</v>
      </c>
      <c r="GQ1017">
        <v>0</v>
      </c>
      <c r="GR1017">
        <v>0</v>
      </c>
      <c r="GS1017">
        <v>0</v>
      </c>
      <c r="GT1017">
        <v>37</v>
      </c>
      <c r="GU1017">
        <v>13</v>
      </c>
      <c r="GV1017" t="b">
        <v>1</v>
      </c>
    </row>
  </sheetData>
  <pageMargins left="0.7" right="0.7" top="0.75" bottom="0.75" header="0.3" footer="0.3"/>
  <pageSetup orientation="portrait" horizontalDpi="1200" verticalDpi="12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V1019"/>
  <sheetViews>
    <sheetView workbookViewId="0">
      <selection activeCell="A30" sqref="A30"/>
    </sheetView>
  </sheetViews>
  <sheetFormatPr baseColWidth="10" defaultColWidth="8.83203125" defaultRowHeight="15" x14ac:dyDescent="0.2"/>
  <cols>
    <col min="2" max="2" width="2.33203125" customWidth="1"/>
    <col min="3" max="3" width="3.6640625" customWidth="1"/>
    <col min="6" max="6" width="2.33203125" customWidth="1"/>
    <col min="7" max="7" width="3.6640625" customWidth="1"/>
    <col min="10" max="10" width="2.33203125" customWidth="1"/>
    <col min="11" max="11" width="3.6640625" customWidth="1"/>
    <col min="14" max="14" width="2.33203125" customWidth="1"/>
    <col min="15" max="15" width="3.6640625" customWidth="1"/>
    <col min="18" max="18" width="2.33203125" customWidth="1"/>
  </cols>
  <sheetData>
    <row r="1" spans="1:19" ht="18" x14ac:dyDescent="0.2">
      <c r="A1" s="37" t="s">
        <v>89</v>
      </c>
    </row>
    <row r="3" spans="1:19" x14ac:dyDescent="0.2">
      <c r="A3" s="6"/>
      <c r="P3" s="7">
        <v>0.14299999999999999</v>
      </c>
      <c r="S3" s="8"/>
    </row>
    <row r="4" spans="1:19" x14ac:dyDescent="0.2">
      <c r="P4" t="s">
        <v>9</v>
      </c>
    </row>
    <row r="5" spans="1:19" x14ac:dyDescent="0.2">
      <c r="S5">
        <f>SUM(P6,L8,H12,D19)</f>
        <v>0.97</v>
      </c>
    </row>
    <row r="6" spans="1:19" x14ac:dyDescent="0.2">
      <c r="L6" t="s">
        <v>13</v>
      </c>
      <c r="P6" s="7">
        <v>0.97</v>
      </c>
      <c r="Q6">
        <f>S5</f>
        <v>0.97</v>
      </c>
    </row>
    <row r="8" spans="1:19" x14ac:dyDescent="0.2">
      <c r="L8" s="7">
        <v>0</v>
      </c>
      <c r="M8">
        <f>IF(ABS(1-SUM(P3,P8))&lt;=0.00001,SUM(P3*Q6,P8*Q11),NA())</f>
        <v>0.13870999999999997</v>
      </c>
      <c r="P8" s="7">
        <v>0.85699999999999998</v>
      </c>
    </row>
    <row r="9" spans="1:19" x14ac:dyDescent="0.2">
      <c r="H9" s="7">
        <v>0.7</v>
      </c>
      <c r="P9" t="s">
        <v>10</v>
      </c>
    </row>
    <row r="10" spans="1:19" x14ac:dyDescent="0.2">
      <c r="H10" t="s">
        <v>61</v>
      </c>
      <c r="S10">
        <f>SUM(P11,L8,H12,D19)</f>
        <v>0</v>
      </c>
    </row>
    <row r="11" spans="1:19" x14ac:dyDescent="0.2">
      <c r="J11">
        <f>IF(I12=M8,1,IF(I12=M16,2))</f>
        <v>2</v>
      </c>
      <c r="P11" s="7">
        <v>0</v>
      </c>
      <c r="Q11">
        <f>S10</f>
        <v>0</v>
      </c>
    </row>
    <row r="12" spans="1:19" x14ac:dyDescent="0.2">
      <c r="H12" s="7">
        <v>0</v>
      </c>
      <c r="I12">
        <f>MAX(M8,M16)</f>
        <v>0.3</v>
      </c>
    </row>
    <row r="14" spans="1:19" x14ac:dyDescent="0.2">
      <c r="L14" t="s">
        <v>28</v>
      </c>
    </row>
    <row r="15" spans="1:19" x14ac:dyDescent="0.2">
      <c r="S15">
        <f>SUM(L16,H12,D19)</f>
        <v>0.3</v>
      </c>
    </row>
    <row r="16" spans="1:19" x14ac:dyDescent="0.2">
      <c r="L16" s="7">
        <v>0.3</v>
      </c>
      <c r="M16">
        <f>S15</f>
        <v>0.3</v>
      </c>
    </row>
    <row r="17" spans="1:19" x14ac:dyDescent="0.2">
      <c r="D17" t="s">
        <v>62</v>
      </c>
    </row>
    <row r="18" spans="1:19" x14ac:dyDescent="0.2">
      <c r="P18" s="7">
        <v>0.5</v>
      </c>
    </row>
    <row r="19" spans="1:19" x14ac:dyDescent="0.2">
      <c r="D19" s="7">
        <v>0</v>
      </c>
      <c r="E19">
        <f>IF(ABS(1-SUM(H9,H24))&lt;=0.00001,SUM(H9*I12,H24*I27),NA())</f>
        <v>0.35549999999999998</v>
      </c>
      <c r="P19" t="s">
        <v>9</v>
      </c>
    </row>
    <row r="20" spans="1:19" x14ac:dyDescent="0.2">
      <c r="S20">
        <f>SUM(P21,L23,H27,D19)</f>
        <v>0.97</v>
      </c>
    </row>
    <row r="21" spans="1:19" x14ac:dyDescent="0.2">
      <c r="L21" t="s">
        <v>13</v>
      </c>
      <c r="P21" s="7">
        <v>0.97</v>
      </c>
      <c r="Q21">
        <f>S20</f>
        <v>0.97</v>
      </c>
    </row>
    <row r="23" spans="1:19" x14ac:dyDescent="0.2">
      <c r="L23" s="7">
        <v>0</v>
      </c>
      <c r="M23">
        <f>IF(ABS(1-SUM(P18,P23))&lt;=0.00001,SUM(P18*Q21,P23*Q26),NA())</f>
        <v>0.48499999999999999</v>
      </c>
      <c r="P23" s="7">
        <v>0.5</v>
      </c>
    </row>
    <row r="24" spans="1:19" x14ac:dyDescent="0.2">
      <c r="H24" s="7">
        <v>0.3</v>
      </c>
      <c r="P24" t="s">
        <v>10</v>
      </c>
    </row>
    <row r="25" spans="1:19" x14ac:dyDescent="0.2">
      <c r="H25" t="s">
        <v>63</v>
      </c>
      <c r="S25">
        <f>SUM(P26,L23,H27,D19)</f>
        <v>0</v>
      </c>
    </row>
    <row r="26" spans="1:19" x14ac:dyDescent="0.2">
      <c r="J26">
        <f>IF(I27=M23,1,IF(I27=M31,2))</f>
        <v>1</v>
      </c>
      <c r="P26" s="7">
        <v>0</v>
      </c>
      <c r="Q26">
        <f>S25</f>
        <v>0</v>
      </c>
    </row>
    <row r="27" spans="1:19" x14ac:dyDescent="0.2">
      <c r="H27" s="7">
        <v>0</v>
      </c>
      <c r="I27">
        <f>MAX(M23,M31)</f>
        <v>0.48499999999999999</v>
      </c>
    </row>
    <row r="28" spans="1:19" x14ac:dyDescent="0.2">
      <c r="A28" s="17"/>
    </row>
    <row r="29" spans="1:19" x14ac:dyDescent="0.2">
      <c r="B29">
        <f>IF(A30=E19,1,IF(A30=E42,2))</f>
        <v>1</v>
      </c>
      <c r="L29" t="s">
        <v>28</v>
      </c>
    </row>
    <row r="30" spans="1:19" x14ac:dyDescent="0.2">
      <c r="A30" s="40">
        <f>MAX(E19,E42)</f>
        <v>0.35549999999999998</v>
      </c>
      <c r="S30">
        <f>SUM(L31,H27,D19)</f>
        <v>0.3</v>
      </c>
    </row>
    <row r="31" spans="1:19" x14ac:dyDescent="0.2">
      <c r="L31" s="7">
        <v>0.3</v>
      </c>
      <c r="M31">
        <f>S30</f>
        <v>0.3</v>
      </c>
    </row>
    <row r="33" spans="4:19" x14ac:dyDescent="0.2">
      <c r="L33" s="7">
        <v>0.25</v>
      </c>
    </row>
    <row r="34" spans="4:19" x14ac:dyDescent="0.2">
      <c r="L34" t="s">
        <v>9</v>
      </c>
    </row>
    <row r="35" spans="4:19" x14ac:dyDescent="0.2">
      <c r="S35">
        <f>SUM(L36,H38,D42)</f>
        <v>1</v>
      </c>
    </row>
    <row r="36" spans="4:19" x14ac:dyDescent="0.2">
      <c r="H36" t="s">
        <v>13</v>
      </c>
      <c r="L36" s="7">
        <v>1</v>
      </c>
      <c r="M36">
        <f>S35</f>
        <v>1</v>
      </c>
    </row>
    <row r="38" spans="4:19" x14ac:dyDescent="0.2">
      <c r="H38" s="7">
        <v>0</v>
      </c>
      <c r="I38">
        <f>IF(ABS(1-SUM(L33,L38))&lt;=0.00001,SUM(L33*M36,L38*M41),NA())</f>
        <v>0.28749999999999998</v>
      </c>
      <c r="L38" s="7">
        <v>0.75</v>
      </c>
    </row>
    <row r="39" spans="4:19" x14ac:dyDescent="0.2">
      <c r="L39" t="s">
        <v>10</v>
      </c>
    </row>
    <row r="40" spans="4:19" x14ac:dyDescent="0.2">
      <c r="D40" t="s">
        <v>64</v>
      </c>
      <c r="S40">
        <f>SUM(L41,H38,D42)</f>
        <v>0.05</v>
      </c>
    </row>
    <row r="41" spans="4:19" x14ac:dyDescent="0.2">
      <c r="F41">
        <f>IF(E42=I38,1,IF(E42=I46,2))</f>
        <v>2</v>
      </c>
      <c r="L41" s="7">
        <v>0.05</v>
      </c>
      <c r="M41">
        <f>S40</f>
        <v>0.05</v>
      </c>
    </row>
    <row r="42" spans="4:19" x14ac:dyDescent="0.2">
      <c r="D42" s="7">
        <v>0</v>
      </c>
      <c r="E42">
        <f>MAX(I38,I46)</f>
        <v>0.33300000000000002</v>
      </c>
    </row>
    <row r="44" spans="4:19" x14ac:dyDescent="0.2">
      <c r="H44" t="s">
        <v>28</v>
      </c>
    </row>
    <row r="45" spans="4:19" x14ac:dyDescent="0.2">
      <c r="S45">
        <f>SUM(H46,D42)</f>
        <v>0.33300000000000002</v>
      </c>
    </row>
    <row r="46" spans="4:19" x14ac:dyDescent="0.2">
      <c r="H46" s="7">
        <v>0.33300000000000002</v>
      </c>
      <c r="I46">
        <f>S45</f>
        <v>0.33300000000000002</v>
      </c>
    </row>
    <row r="1002" spans="189:204" x14ac:dyDescent="0.2">
      <c r="GH1002" t="s">
        <v>40</v>
      </c>
      <c r="GI1002" t="s">
        <v>41</v>
      </c>
      <c r="GJ1002" t="s">
        <v>42</v>
      </c>
      <c r="GK1002" t="s">
        <v>43</v>
      </c>
      <c r="GL1002" t="s">
        <v>44</v>
      </c>
      <c r="GM1002" t="s">
        <v>45</v>
      </c>
      <c r="GN1002" t="s">
        <v>46</v>
      </c>
      <c r="GO1002" t="s">
        <v>47</v>
      </c>
      <c r="GP1002" t="s">
        <v>48</v>
      </c>
      <c r="GQ1002" t="s">
        <v>49</v>
      </c>
      <c r="GR1002" t="s">
        <v>50</v>
      </c>
      <c r="GS1002" t="s">
        <v>51</v>
      </c>
      <c r="GT1002" t="s">
        <v>52</v>
      </c>
      <c r="GU1002" t="s">
        <v>53</v>
      </c>
      <c r="GV1002" t="s">
        <v>54</v>
      </c>
    </row>
    <row r="1003" spans="189:204" x14ac:dyDescent="0.2">
      <c r="GG1003">
        <v>0</v>
      </c>
      <c r="GH1003">
        <v>0</v>
      </c>
      <c r="GI1003" t="s">
        <v>55</v>
      </c>
      <c r="GJ1003">
        <v>0</v>
      </c>
      <c r="GK1003">
        <v>0</v>
      </c>
      <c r="GL1003">
        <v>0</v>
      </c>
      <c r="GM1003" t="s">
        <v>56</v>
      </c>
      <c r="GN1003">
        <v>2</v>
      </c>
      <c r="GO1003">
        <v>1</v>
      </c>
      <c r="GP1003">
        <v>2</v>
      </c>
      <c r="GQ1003">
        <v>0</v>
      </c>
      <c r="GR1003">
        <v>0</v>
      </c>
      <c r="GS1003">
        <v>0</v>
      </c>
      <c r="GT1003">
        <v>26</v>
      </c>
      <c r="GU1003">
        <v>1</v>
      </c>
      <c r="GV1003" t="b">
        <v>1</v>
      </c>
    </row>
    <row r="1004" spans="189:204" x14ac:dyDescent="0.2">
      <c r="GG1004">
        <v>0</v>
      </c>
      <c r="GH1004">
        <v>1</v>
      </c>
      <c r="GK1004">
        <v>0</v>
      </c>
      <c r="GL1004">
        <v>0</v>
      </c>
      <c r="GM1004" t="s">
        <v>57</v>
      </c>
      <c r="GN1004">
        <v>2</v>
      </c>
      <c r="GO1004">
        <v>3</v>
      </c>
      <c r="GP1004">
        <v>4</v>
      </c>
      <c r="GQ1004">
        <v>0</v>
      </c>
      <c r="GR1004">
        <v>0</v>
      </c>
      <c r="GS1004">
        <v>0</v>
      </c>
      <c r="GT1004">
        <v>15</v>
      </c>
      <c r="GU1004">
        <v>5</v>
      </c>
      <c r="GV1004" t="b">
        <v>1</v>
      </c>
    </row>
    <row r="1005" spans="189:204" x14ac:dyDescent="0.2">
      <c r="GG1005">
        <v>0</v>
      </c>
      <c r="GH1005">
        <v>2</v>
      </c>
      <c r="GK1005">
        <v>0</v>
      </c>
      <c r="GL1005">
        <v>0</v>
      </c>
      <c r="GM1005" t="s">
        <v>56</v>
      </c>
      <c r="GN1005">
        <v>2</v>
      </c>
      <c r="GO1005">
        <v>13</v>
      </c>
      <c r="GP1005">
        <v>14</v>
      </c>
      <c r="GQ1005">
        <v>0</v>
      </c>
      <c r="GR1005">
        <v>0</v>
      </c>
      <c r="GS1005">
        <v>0</v>
      </c>
      <c r="GT1005">
        <v>38</v>
      </c>
      <c r="GU1005">
        <v>5</v>
      </c>
      <c r="GV1005" t="b">
        <v>1</v>
      </c>
    </row>
    <row r="1006" spans="189:204" x14ac:dyDescent="0.2">
      <c r="GG1006">
        <v>0</v>
      </c>
      <c r="GH1006">
        <v>3</v>
      </c>
      <c r="GL1006">
        <v>1</v>
      </c>
      <c r="GM1006" t="s">
        <v>56</v>
      </c>
      <c r="GN1006">
        <v>2</v>
      </c>
      <c r="GO1006">
        <v>5</v>
      </c>
      <c r="GP1006">
        <v>6</v>
      </c>
      <c r="GQ1006">
        <v>0</v>
      </c>
      <c r="GR1006">
        <v>0</v>
      </c>
      <c r="GS1006">
        <v>0</v>
      </c>
      <c r="GT1006">
        <v>8</v>
      </c>
      <c r="GU1006">
        <v>9</v>
      </c>
      <c r="GV1006" t="b">
        <v>1</v>
      </c>
    </row>
    <row r="1007" spans="189:204" x14ac:dyDescent="0.2">
      <c r="GG1007">
        <v>2</v>
      </c>
      <c r="GH1007">
        <v>4</v>
      </c>
      <c r="GL1007">
        <v>1</v>
      </c>
      <c r="GM1007" t="s">
        <v>56</v>
      </c>
      <c r="GN1007">
        <v>2</v>
      </c>
      <c r="GO1007">
        <v>9</v>
      </c>
      <c r="GP1007">
        <v>10</v>
      </c>
      <c r="GQ1007">
        <v>0</v>
      </c>
      <c r="GR1007">
        <v>0</v>
      </c>
      <c r="GS1007">
        <v>0</v>
      </c>
      <c r="GT1007">
        <v>23</v>
      </c>
      <c r="GU1007">
        <v>9</v>
      </c>
      <c r="GV1007" t="b">
        <v>1</v>
      </c>
    </row>
    <row r="1008" spans="189:204" x14ac:dyDescent="0.2">
      <c r="GG1008">
        <v>0</v>
      </c>
      <c r="GH1008">
        <v>5</v>
      </c>
      <c r="GK1008">
        <v>0</v>
      </c>
      <c r="GL1008">
        <v>3</v>
      </c>
      <c r="GM1008" t="s">
        <v>57</v>
      </c>
      <c r="GN1008">
        <v>2</v>
      </c>
      <c r="GO1008">
        <v>7</v>
      </c>
      <c r="GP1008">
        <v>8</v>
      </c>
      <c r="GQ1008">
        <v>0</v>
      </c>
      <c r="GR1008">
        <v>0</v>
      </c>
      <c r="GS1008">
        <v>0</v>
      </c>
      <c r="GT1008">
        <v>4</v>
      </c>
      <c r="GU1008">
        <v>13</v>
      </c>
      <c r="GV1008" t="b">
        <v>1</v>
      </c>
    </row>
    <row r="1009" spans="189:204" x14ac:dyDescent="0.2">
      <c r="GG1009">
        <v>0</v>
      </c>
      <c r="GH1009">
        <v>6</v>
      </c>
      <c r="GK1009">
        <v>0</v>
      </c>
      <c r="GL1009">
        <v>3</v>
      </c>
      <c r="GM1009" t="s">
        <v>58</v>
      </c>
      <c r="GN1009">
        <v>0</v>
      </c>
      <c r="GO1009">
        <v>0</v>
      </c>
      <c r="GP1009">
        <v>0</v>
      </c>
      <c r="GQ1009">
        <v>0</v>
      </c>
      <c r="GR1009">
        <v>0</v>
      </c>
      <c r="GS1009">
        <v>0</v>
      </c>
      <c r="GT1009">
        <v>12</v>
      </c>
      <c r="GU1009">
        <v>13</v>
      </c>
      <c r="GV1009" t="b">
        <v>1</v>
      </c>
    </row>
    <row r="1010" spans="189:204" x14ac:dyDescent="0.2">
      <c r="GG1010">
        <v>0</v>
      </c>
      <c r="GH1010">
        <v>7</v>
      </c>
      <c r="GL1010">
        <v>5</v>
      </c>
      <c r="GM1010" t="s">
        <v>58</v>
      </c>
      <c r="GN1010">
        <v>0</v>
      </c>
      <c r="GO1010">
        <v>0</v>
      </c>
      <c r="GP1010">
        <v>0</v>
      </c>
      <c r="GQ1010">
        <v>0</v>
      </c>
      <c r="GR1010">
        <v>0</v>
      </c>
      <c r="GS1010">
        <v>0</v>
      </c>
      <c r="GT1010">
        <v>2</v>
      </c>
      <c r="GU1010">
        <v>17</v>
      </c>
      <c r="GV1010" t="b">
        <v>1</v>
      </c>
    </row>
    <row r="1011" spans="189:204" x14ac:dyDescent="0.2">
      <c r="GG1011">
        <v>0</v>
      </c>
      <c r="GH1011">
        <v>8</v>
      </c>
      <c r="GL1011">
        <v>5</v>
      </c>
      <c r="GM1011" t="s">
        <v>58</v>
      </c>
      <c r="GN1011">
        <v>0</v>
      </c>
      <c r="GO1011">
        <v>0</v>
      </c>
      <c r="GP1011">
        <v>0</v>
      </c>
      <c r="GQ1011">
        <v>0</v>
      </c>
      <c r="GR1011">
        <v>0</v>
      </c>
      <c r="GS1011">
        <v>0</v>
      </c>
      <c r="GT1011">
        <v>7</v>
      </c>
      <c r="GU1011">
        <v>17</v>
      </c>
      <c r="GV1011" t="b">
        <v>1</v>
      </c>
    </row>
    <row r="1012" spans="189:204" x14ac:dyDescent="0.2">
      <c r="GG1012">
        <v>13</v>
      </c>
      <c r="GH1012">
        <v>9</v>
      </c>
      <c r="GK1012">
        <v>0</v>
      </c>
      <c r="GL1012">
        <v>4</v>
      </c>
      <c r="GM1012" t="s">
        <v>57</v>
      </c>
      <c r="GN1012">
        <v>2</v>
      </c>
      <c r="GO1012">
        <v>11</v>
      </c>
      <c r="GP1012">
        <v>12</v>
      </c>
      <c r="GQ1012">
        <v>0</v>
      </c>
      <c r="GR1012">
        <v>0</v>
      </c>
      <c r="GS1012">
        <v>0</v>
      </c>
      <c r="GT1012">
        <v>19</v>
      </c>
      <c r="GU1012">
        <v>13</v>
      </c>
      <c r="GV1012" t="b">
        <v>1</v>
      </c>
    </row>
    <row r="1013" spans="189:204" x14ac:dyDescent="0.2">
      <c r="GG1013">
        <v>14</v>
      </c>
      <c r="GH1013">
        <v>10</v>
      </c>
      <c r="GK1013">
        <v>0</v>
      </c>
      <c r="GL1013">
        <v>4</v>
      </c>
      <c r="GM1013" t="s">
        <v>58</v>
      </c>
      <c r="GN1013">
        <v>0</v>
      </c>
      <c r="GO1013">
        <v>0</v>
      </c>
      <c r="GP1013">
        <v>0</v>
      </c>
      <c r="GQ1013">
        <v>0</v>
      </c>
      <c r="GR1013">
        <v>0</v>
      </c>
      <c r="GS1013">
        <v>0</v>
      </c>
      <c r="GT1013">
        <v>27</v>
      </c>
      <c r="GU1013">
        <v>13</v>
      </c>
      <c r="GV1013" t="b">
        <v>1</v>
      </c>
    </row>
    <row r="1014" spans="189:204" x14ac:dyDescent="0.2">
      <c r="GG1014">
        <v>15</v>
      </c>
      <c r="GH1014">
        <v>11</v>
      </c>
      <c r="GL1014">
        <v>9</v>
      </c>
      <c r="GM1014" t="s">
        <v>58</v>
      </c>
      <c r="GN1014">
        <v>0</v>
      </c>
      <c r="GO1014">
        <v>0</v>
      </c>
      <c r="GP1014">
        <v>0</v>
      </c>
      <c r="GQ1014">
        <v>0</v>
      </c>
      <c r="GR1014">
        <v>0</v>
      </c>
      <c r="GS1014">
        <v>0</v>
      </c>
      <c r="GT1014">
        <v>17</v>
      </c>
      <c r="GU1014">
        <v>17</v>
      </c>
      <c r="GV1014" t="b">
        <v>1</v>
      </c>
    </row>
    <row r="1015" spans="189:204" x14ac:dyDescent="0.2">
      <c r="GG1015">
        <v>16</v>
      </c>
      <c r="GH1015">
        <v>12</v>
      </c>
      <c r="GL1015">
        <v>9</v>
      </c>
      <c r="GM1015" t="s">
        <v>58</v>
      </c>
      <c r="GN1015">
        <v>0</v>
      </c>
      <c r="GO1015">
        <v>0</v>
      </c>
      <c r="GP1015">
        <v>0</v>
      </c>
      <c r="GQ1015">
        <v>0</v>
      </c>
      <c r="GR1015">
        <v>0</v>
      </c>
      <c r="GS1015">
        <v>0</v>
      </c>
      <c r="GT1015">
        <v>22</v>
      </c>
      <c r="GU1015">
        <v>17</v>
      </c>
      <c r="GV1015" t="b">
        <v>1</v>
      </c>
    </row>
    <row r="1016" spans="189:204" x14ac:dyDescent="0.2">
      <c r="GH1016">
        <v>13</v>
      </c>
      <c r="GK1016">
        <v>0</v>
      </c>
      <c r="GL1016">
        <v>2</v>
      </c>
      <c r="GM1016" t="s">
        <v>57</v>
      </c>
      <c r="GN1016">
        <v>2</v>
      </c>
      <c r="GO1016">
        <v>15</v>
      </c>
      <c r="GP1016">
        <v>16</v>
      </c>
      <c r="GQ1016">
        <v>0</v>
      </c>
      <c r="GR1016">
        <v>0</v>
      </c>
      <c r="GS1016">
        <v>0</v>
      </c>
      <c r="GT1016">
        <v>34</v>
      </c>
      <c r="GU1016">
        <v>9</v>
      </c>
      <c r="GV1016" t="b">
        <v>1</v>
      </c>
    </row>
    <row r="1017" spans="189:204" x14ac:dyDescent="0.2">
      <c r="GH1017">
        <v>14</v>
      </c>
      <c r="GK1017">
        <v>0</v>
      </c>
      <c r="GL1017">
        <v>2</v>
      </c>
      <c r="GM1017" t="s">
        <v>58</v>
      </c>
      <c r="GN1017">
        <v>0</v>
      </c>
      <c r="GO1017">
        <v>0</v>
      </c>
      <c r="GP1017">
        <v>0</v>
      </c>
      <c r="GQ1017">
        <v>0</v>
      </c>
      <c r="GR1017">
        <v>0</v>
      </c>
      <c r="GS1017">
        <v>0</v>
      </c>
      <c r="GT1017">
        <v>42</v>
      </c>
      <c r="GU1017">
        <v>9</v>
      </c>
      <c r="GV1017" t="b">
        <v>1</v>
      </c>
    </row>
    <row r="1018" spans="189:204" x14ac:dyDescent="0.2">
      <c r="GH1018">
        <v>15</v>
      </c>
      <c r="GL1018">
        <v>13</v>
      </c>
      <c r="GM1018" t="s">
        <v>58</v>
      </c>
      <c r="GN1018">
        <v>0</v>
      </c>
      <c r="GO1018">
        <v>0</v>
      </c>
      <c r="GP1018">
        <v>0</v>
      </c>
      <c r="GQ1018">
        <v>0</v>
      </c>
      <c r="GR1018">
        <v>0</v>
      </c>
      <c r="GS1018">
        <v>0</v>
      </c>
      <c r="GT1018">
        <v>32</v>
      </c>
      <c r="GU1018">
        <v>13</v>
      </c>
      <c r="GV1018" t="b">
        <v>1</v>
      </c>
    </row>
    <row r="1019" spans="189:204" x14ac:dyDescent="0.2">
      <c r="GH1019">
        <v>16</v>
      </c>
      <c r="GL1019">
        <v>13</v>
      </c>
      <c r="GM1019" t="s">
        <v>58</v>
      </c>
      <c r="GN1019">
        <v>0</v>
      </c>
      <c r="GO1019">
        <v>0</v>
      </c>
      <c r="GP1019">
        <v>0</v>
      </c>
      <c r="GQ1019">
        <v>0</v>
      </c>
      <c r="GR1019">
        <v>0</v>
      </c>
      <c r="GS1019">
        <v>0</v>
      </c>
      <c r="GT1019">
        <v>37</v>
      </c>
      <c r="GU1019">
        <v>13</v>
      </c>
      <c r="GV1019"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3:B10"/>
  <sheetViews>
    <sheetView workbookViewId="0">
      <selection activeCell="B9" sqref="B9"/>
    </sheetView>
  </sheetViews>
  <sheetFormatPr baseColWidth="10" defaultColWidth="8.83203125" defaultRowHeight="15" x14ac:dyDescent="0.2"/>
  <sheetData>
    <row r="3" spans="2:2" ht="34" x14ac:dyDescent="0.4">
      <c r="B3" s="77" t="s">
        <v>91</v>
      </c>
    </row>
    <row r="6" spans="2:2" ht="19" x14ac:dyDescent="0.25">
      <c r="B6" s="75" t="s">
        <v>92</v>
      </c>
    </row>
    <row r="8" spans="2:2" ht="19" x14ac:dyDescent="0.25">
      <c r="B8" s="75" t="s">
        <v>174</v>
      </c>
    </row>
    <row r="9" spans="2:2" ht="19" x14ac:dyDescent="0.25">
      <c r="B9" s="75"/>
    </row>
    <row r="10" spans="2:2" ht="19" x14ac:dyDescent="0.25">
      <c r="B10" s="75" t="s">
        <v>148</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election activeCell="Q23" sqref="Q23"/>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3:J39"/>
  <sheetViews>
    <sheetView topLeftCell="A7" workbookViewId="0">
      <selection activeCell="K6" sqref="K6"/>
    </sheetView>
  </sheetViews>
  <sheetFormatPr baseColWidth="10" defaultColWidth="9.1640625" defaultRowHeight="19" x14ac:dyDescent="0.25"/>
  <cols>
    <col min="1" max="2" width="9.1640625" style="75"/>
    <col min="3" max="3" width="14.33203125" style="75" bestFit="1" customWidth="1"/>
    <col min="4" max="4" width="9.33203125" style="75" bestFit="1" customWidth="1"/>
    <col min="5" max="5" width="10.33203125" style="75" customWidth="1"/>
    <col min="6" max="8" width="9.1640625" style="75"/>
    <col min="9" max="9" width="14.33203125" style="75" bestFit="1" customWidth="1"/>
    <col min="10" max="10" width="13" style="75" customWidth="1"/>
    <col min="11" max="16384" width="9.1640625" style="75"/>
  </cols>
  <sheetData>
    <row r="3" spans="2:6" ht="24" x14ac:dyDescent="0.3">
      <c r="B3" s="134" t="s">
        <v>107</v>
      </c>
    </row>
    <row r="5" spans="2:6" x14ac:dyDescent="0.25">
      <c r="B5" s="139" t="s">
        <v>93</v>
      </c>
      <c r="C5" s="139"/>
      <c r="D5" s="139"/>
      <c r="E5" s="139"/>
      <c r="F5" s="139"/>
    </row>
    <row r="7" spans="2:6" x14ac:dyDescent="0.25">
      <c r="B7" s="75" t="s">
        <v>95</v>
      </c>
    </row>
    <row r="8" spans="2:6" x14ac:dyDescent="0.25">
      <c r="B8" s="75" t="s">
        <v>94</v>
      </c>
    </row>
    <row r="10" spans="2:6" x14ac:dyDescent="0.25">
      <c r="B10" s="75" t="s">
        <v>96</v>
      </c>
    </row>
    <row r="12" spans="2:6" x14ac:dyDescent="0.25">
      <c r="B12" s="75" t="s">
        <v>108</v>
      </c>
    </row>
    <row r="13" spans="2:6" x14ac:dyDescent="0.25">
      <c r="C13" s="75" t="s">
        <v>109</v>
      </c>
    </row>
    <row r="14" spans="2:6" x14ac:dyDescent="0.25">
      <c r="C14" s="75" t="s">
        <v>97</v>
      </c>
    </row>
    <row r="16" spans="2:6" x14ac:dyDescent="0.25">
      <c r="B16" s="80" t="s">
        <v>98</v>
      </c>
    </row>
    <row r="17" spans="3:3" x14ac:dyDescent="0.25">
      <c r="C17" s="75" t="s">
        <v>99</v>
      </c>
    </row>
    <row r="18" spans="3:3" x14ac:dyDescent="0.25">
      <c r="C18" s="75" t="s">
        <v>103</v>
      </c>
    </row>
    <row r="20" spans="3:3" x14ac:dyDescent="0.25">
      <c r="C20" s="75" t="s">
        <v>104</v>
      </c>
    </row>
    <row r="21" spans="3:3" x14ac:dyDescent="0.25">
      <c r="C21" s="75" t="s">
        <v>101</v>
      </c>
    </row>
    <row r="22" spans="3:3" x14ac:dyDescent="0.25">
      <c r="C22" s="75" t="s">
        <v>102</v>
      </c>
    </row>
    <row r="24" spans="3:3" x14ac:dyDescent="0.25">
      <c r="C24" s="75" t="s">
        <v>100</v>
      </c>
    </row>
    <row r="25" spans="3:3" x14ac:dyDescent="0.25">
      <c r="C25" s="81">
        <v>1</v>
      </c>
    </row>
    <row r="27" spans="3:3" x14ac:dyDescent="0.25">
      <c r="C27" s="81">
        <v>0.8</v>
      </c>
    </row>
    <row r="29" spans="3:3" x14ac:dyDescent="0.25">
      <c r="C29" s="75" t="s">
        <v>105</v>
      </c>
    </row>
    <row r="30" spans="3:3" x14ac:dyDescent="0.25">
      <c r="C30" s="81"/>
    </row>
    <row r="31" spans="3:3" x14ac:dyDescent="0.25">
      <c r="C31" s="81"/>
    </row>
    <row r="32" spans="3:3" x14ac:dyDescent="0.25">
      <c r="C32" s="81"/>
    </row>
    <row r="33" spans="3:10" x14ac:dyDescent="0.25">
      <c r="C33" s="81">
        <v>0</v>
      </c>
    </row>
    <row r="34" spans="3:10" x14ac:dyDescent="0.25">
      <c r="C34" s="82"/>
      <c r="D34" s="83">
        <v>0</v>
      </c>
      <c r="E34" s="79">
        <v>100000</v>
      </c>
      <c r="F34" s="82"/>
      <c r="G34" s="82"/>
      <c r="H34" s="82"/>
      <c r="J34" s="78">
        <v>1000000</v>
      </c>
    </row>
    <row r="35" spans="3:10" x14ac:dyDescent="0.25">
      <c r="C35" s="82"/>
      <c r="F35" s="75" t="s">
        <v>106</v>
      </c>
    </row>
    <row r="36" spans="3:10" x14ac:dyDescent="0.25">
      <c r="C36" s="82"/>
    </row>
    <row r="37" spans="3:10" x14ac:dyDescent="0.25">
      <c r="C37" s="82"/>
    </row>
    <row r="38" spans="3:10" x14ac:dyDescent="0.25">
      <c r="C38" s="82"/>
    </row>
    <row r="39" spans="3:10" x14ac:dyDescent="0.25">
      <c r="C39" s="82"/>
    </row>
  </sheetData>
  <pageMargins left="0.7" right="0.7" top="0.75" bottom="0.75" header="0.3" footer="0.3"/>
  <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election activeCell="N20" sqref="N20"/>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B17"/>
  <sheetViews>
    <sheetView workbookViewId="0">
      <selection activeCell="M11" sqref="M11"/>
    </sheetView>
  </sheetViews>
  <sheetFormatPr baseColWidth="10" defaultColWidth="8.83203125" defaultRowHeight="15" x14ac:dyDescent="0.2"/>
  <cols>
    <col min="1" max="1" width="5.83203125" customWidth="1"/>
  </cols>
  <sheetData>
    <row r="1" spans="2:2" ht="21" x14ac:dyDescent="0.25">
      <c r="B1" s="76" t="s">
        <v>141</v>
      </c>
    </row>
    <row r="2" spans="2:2" ht="21" x14ac:dyDescent="0.25">
      <c r="B2" s="76"/>
    </row>
    <row r="3" spans="2:2" ht="21" x14ac:dyDescent="0.25">
      <c r="B3" s="76" t="s">
        <v>142</v>
      </c>
    </row>
    <row r="4" spans="2:2" ht="21" x14ac:dyDescent="0.25">
      <c r="B4" s="76"/>
    </row>
    <row r="5" spans="2:2" ht="21" x14ac:dyDescent="0.25">
      <c r="B5" s="76" t="s">
        <v>133</v>
      </c>
    </row>
    <row r="6" spans="2:2" ht="21" x14ac:dyDescent="0.25">
      <c r="B6" s="76"/>
    </row>
    <row r="7" spans="2:2" ht="21" x14ac:dyDescent="0.25">
      <c r="B7" s="76" t="s">
        <v>134</v>
      </c>
    </row>
    <row r="8" spans="2:2" ht="21" x14ac:dyDescent="0.25">
      <c r="B8" s="76" t="s">
        <v>135</v>
      </c>
    </row>
    <row r="9" spans="2:2" ht="21" x14ac:dyDescent="0.25">
      <c r="B9" s="76" t="s">
        <v>136</v>
      </c>
    </row>
    <row r="10" spans="2:2" ht="21" x14ac:dyDescent="0.25">
      <c r="B10" s="76"/>
    </row>
    <row r="11" spans="2:2" ht="21" x14ac:dyDescent="0.25">
      <c r="B11" s="76"/>
    </row>
    <row r="12" spans="2:2" ht="21" x14ac:dyDescent="0.25">
      <c r="B12" s="135" t="s">
        <v>98</v>
      </c>
    </row>
    <row r="13" spans="2:2" ht="21" x14ac:dyDescent="0.25">
      <c r="B13" s="76" t="s">
        <v>137</v>
      </c>
    </row>
    <row r="14" spans="2:2" ht="21" x14ac:dyDescent="0.25">
      <c r="B14" s="76" t="s">
        <v>138</v>
      </c>
    </row>
    <row r="15" spans="2:2" ht="21" x14ac:dyDescent="0.25">
      <c r="B15" s="76" t="s">
        <v>139</v>
      </c>
    </row>
    <row r="16" spans="2:2" ht="21" x14ac:dyDescent="0.25">
      <c r="B16" s="76"/>
    </row>
    <row r="17" spans="2:2" ht="21" x14ac:dyDescent="0.25">
      <c r="B17" s="76" t="s">
        <v>140</v>
      </c>
    </row>
  </sheetData>
  <pageMargins left="0.7" right="0.7" top="0.75" bottom="0.75" header="0.3" footer="0.3"/>
  <drawing r:id="rId1"/>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V1019"/>
  <sheetViews>
    <sheetView workbookViewId="0">
      <selection activeCell="X11" sqref="X11"/>
    </sheetView>
  </sheetViews>
  <sheetFormatPr baseColWidth="10" defaultColWidth="8.83203125" defaultRowHeight="15" x14ac:dyDescent="0.2"/>
  <cols>
    <col min="2" max="2" width="2.33203125" customWidth="1"/>
    <col min="3" max="3" width="3.6640625" customWidth="1"/>
    <col min="4" max="4" width="5.83203125" customWidth="1"/>
    <col min="6" max="6" width="2.33203125" customWidth="1"/>
    <col min="7" max="7" width="3.6640625" customWidth="1"/>
    <col min="8" max="8" width="5.6640625" customWidth="1"/>
    <col min="10" max="10" width="2.33203125" customWidth="1"/>
    <col min="11" max="11" width="3.6640625" customWidth="1"/>
    <col min="12" max="12" width="7.6640625" customWidth="1"/>
    <col min="14" max="14" width="2.33203125" customWidth="1"/>
    <col min="15" max="15" width="3.6640625" customWidth="1"/>
    <col min="16" max="16" width="7.83203125" customWidth="1"/>
    <col min="18" max="18" width="2.33203125" customWidth="1"/>
  </cols>
  <sheetData>
    <row r="1" spans="1:19" ht="18" x14ac:dyDescent="0.2">
      <c r="A1" s="37" t="s">
        <v>59</v>
      </c>
    </row>
    <row r="3" spans="1:19" s="38" customFormat="1" x14ac:dyDescent="0.2">
      <c r="A3" s="6"/>
      <c r="P3" s="39">
        <v>0.14299999999999999</v>
      </c>
      <c r="S3" s="8" t="s">
        <v>60</v>
      </c>
    </row>
    <row r="4" spans="1:19" s="38" customFormat="1" x14ac:dyDescent="0.2">
      <c r="P4" t="s">
        <v>9</v>
      </c>
    </row>
    <row r="5" spans="1:19" x14ac:dyDescent="0.2">
      <c r="S5">
        <f>SUM(P6,L8,H12,D19)</f>
        <v>670</v>
      </c>
    </row>
    <row r="6" spans="1:19" x14ac:dyDescent="0.2">
      <c r="L6" t="s">
        <v>13</v>
      </c>
      <c r="P6" s="7">
        <v>800</v>
      </c>
      <c r="Q6">
        <f>S5</f>
        <v>670</v>
      </c>
    </row>
    <row r="7" spans="1:19" x14ac:dyDescent="0.2">
      <c r="Q7" s="40">
        <f>A-B*EXP(-Q6/RT)</f>
        <v>0.48829142221345756</v>
      </c>
    </row>
    <row r="8" spans="1:19" x14ac:dyDescent="0.2">
      <c r="L8" s="7">
        <v>-100</v>
      </c>
      <c r="M8" s="40">
        <f>-LN((A-M9)/B)*RT</f>
        <v>-47.980551886289739</v>
      </c>
      <c r="P8" s="41">
        <v>0.85699999999999998</v>
      </c>
    </row>
    <row r="9" spans="1:19" x14ac:dyDescent="0.2">
      <c r="H9" s="7">
        <v>0.7</v>
      </c>
      <c r="M9" s="42">
        <f>IF(ABS(1-SUM(P3,P8))&lt;=0.00001,SUM(P3*Q7,P8*Q12),NA())</f>
        <v>-4.9150251132676431E-2</v>
      </c>
      <c r="P9" t="s">
        <v>10</v>
      </c>
    </row>
    <row r="10" spans="1:19" x14ac:dyDescent="0.2">
      <c r="H10" t="s">
        <v>61</v>
      </c>
      <c r="S10">
        <f>SUM(P11,L8,H12,D19)</f>
        <v>-130</v>
      </c>
    </row>
    <row r="11" spans="1:19" x14ac:dyDescent="0.2">
      <c r="J11">
        <f>IF(I12=M8,1,IF(I12=M16,2))</f>
        <v>2</v>
      </c>
      <c r="P11" s="7">
        <v>0</v>
      </c>
      <c r="Q11">
        <f>S10</f>
        <v>-130</v>
      </c>
    </row>
    <row r="12" spans="1:19" x14ac:dyDescent="0.2">
      <c r="H12" s="7">
        <v>0</v>
      </c>
      <c r="I12">
        <f>MAX(M8,M16)</f>
        <v>60</v>
      </c>
      <c r="Q12" s="40">
        <f>A-B*EXP(-Q11/RT)</f>
        <v>-0.13882838332462177</v>
      </c>
    </row>
    <row r="13" spans="1:19" x14ac:dyDescent="0.2">
      <c r="I13" s="42">
        <f>A-B*EXP(-I12/RT)</f>
        <v>5.823546641575128E-2</v>
      </c>
    </row>
    <row r="14" spans="1:19" x14ac:dyDescent="0.2">
      <c r="L14" t="s">
        <v>28</v>
      </c>
    </row>
    <row r="15" spans="1:19" x14ac:dyDescent="0.2">
      <c r="S15">
        <f>SUM(L16,H12,D19)</f>
        <v>60</v>
      </c>
    </row>
    <row r="16" spans="1:19" x14ac:dyDescent="0.2">
      <c r="L16" s="7">
        <v>90</v>
      </c>
      <c r="M16">
        <f>S15</f>
        <v>60</v>
      </c>
    </row>
    <row r="17" spans="1:19" x14ac:dyDescent="0.2">
      <c r="D17" t="s">
        <v>62</v>
      </c>
      <c r="M17" s="42">
        <f>A-B*EXP(-M16/RT)</f>
        <v>5.823546641575128E-2</v>
      </c>
    </row>
    <row r="18" spans="1:19" x14ac:dyDescent="0.2">
      <c r="P18" s="7">
        <v>0.5</v>
      </c>
    </row>
    <row r="19" spans="1:19" x14ac:dyDescent="0.2">
      <c r="D19" s="7">
        <v>-30</v>
      </c>
      <c r="E19" s="42">
        <f>-LN((A-E20)/B)*RT</f>
        <v>97.8160273762972</v>
      </c>
      <c r="P19" t="s">
        <v>9</v>
      </c>
    </row>
    <row r="20" spans="1:19" x14ac:dyDescent="0.2">
      <c r="E20" s="42">
        <f>IF(ABS(1-SUM(H9,H24))&lt;=0.00001,SUM(H9*I13,H24*I28),NA())</f>
        <v>9.3184282324351247E-2</v>
      </c>
      <c r="S20">
        <f>SUM(P21,L23,H27,D19)</f>
        <v>670</v>
      </c>
    </row>
    <row r="21" spans="1:19" x14ac:dyDescent="0.2">
      <c r="L21" t="s">
        <v>13</v>
      </c>
      <c r="P21" s="7">
        <v>800</v>
      </c>
      <c r="Q21">
        <f>S20</f>
        <v>670</v>
      </c>
    </row>
    <row r="22" spans="1:19" x14ac:dyDescent="0.2">
      <c r="Q22" s="40">
        <f>A-B*EXP(-Q21/RT)</f>
        <v>0.48829142221345756</v>
      </c>
    </row>
    <row r="23" spans="1:19" x14ac:dyDescent="0.2">
      <c r="L23" s="7">
        <v>-100</v>
      </c>
      <c r="M23">
        <f>-LN((A-M24)/B)*RT</f>
        <v>192.04651461216764</v>
      </c>
      <c r="P23" s="7">
        <v>0.5</v>
      </c>
    </row>
    <row r="24" spans="1:19" x14ac:dyDescent="0.2">
      <c r="H24" s="7">
        <v>0.3</v>
      </c>
      <c r="M24" s="40">
        <f>IF(ABS(1-SUM(P18,P23))&lt;=0.00001,SUM(P18*Q22,P23*Q27),NA())</f>
        <v>0.17473151944441789</v>
      </c>
      <c r="P24" t="s">
        <v>10</v>
      </c>
    </row>
    <row r="25" spans="1:19" x14ac:dyDescent="0.2">
      <c r="H25" t="s">
        <v>63</v>
      </c>
      <c r="S25">
        <f>SUM(P26,L23,H27,D19)</f>
        <v>-130</v>
      </c>
    </row>
    <row r="26" spans="1:19" x14ac:dyDescent="0.2">
      <c r="J26">
        <f>IF(I27=M23,1,IF(I27=M31,2))</f>
        <v>1</v>
      </c>
      <c r="P26" s="7">
        <v>0</v>
      </c>
      <c r="Q26">
        <f>S25</f>
        <v>-130</v>
      </c>
    </row>
    <row r="27" spans="1:19" x14ac:dyDescent="0.2">
      <c r="H27" s="7">
        <v>0</v>
      </c>
      <c r="I27" s="40">
        <f>MAX(M23,M31)</f>
        <v>192.04651461216764</v>
      </c>
      <c r="Q27" s="40">
        <f>A-B*EXP(-Q26/RT)</f>
        <v>-0.13882838332462177</v>
      </c>
    </row>
    <row r="28" spans="1:19" x14ac:dyDescent="0.2">
      <c r="A28" s="17"/>
      <c r="I28" s="40">
        <f>A-B*EXP(-I27/RT)</f>
        <v>0.17473151944441789</v>
      </c>
    </row>
    <row r="29" spans="1:19" x14ac:dyDescent="0.2">
      <c r="B29">
        <f>IF(A30=E19,1,IF(A30=E42,2))</f>
        <v>1</v>
      </c>
      <c r="L29" t="s">
        <v>28</v>
      </c>
    </row>
    <row r="30" spans="1:19" x14ac:dyDescent="0.2">
      <c r="A30" s="43">
        <f>MAX(E19,E42)</f>
        <v>97.8160273762972</v>
      </c>
      <c r="S30">
        <f>SUM(L31,H27,D19)</f>
        <v>60</v>
      </c>
    </row>
    <row r="31" spans="1:19" x14ac:dyDescent="0.2">
      <c r="A31" s="42">
        <f>A-B*EXP(-A30/RT)</f>
        <v>9.3184282324351275E-2</v>
      </c>
      <c r="L31" s="7">
        <v>90</v>
      </c>
      <c r="M31">
        <f>S30</f>
        <v>60</v>
      </c>
    </row>
    <row r="32" spans="1:19" x14ac:dyDescent="0.2">
      <c r="M32" s="42">
        <f>A-B*EXP(-M31/RT)</f>
        <v>5.823546641575128E-2</v>
      </c>
    </row>
    <row r="33" spans="4:19" x14ac:dyDescent="0.2">
      <c r="L33" s="7">
        <v>0.25</v>
      </c>
    </row>
    <row r="34" spans="4:19" x14ac:dyDescent="0.2">
      <c r="L34" t="s">
        <v>9</v>
      </c>
    </row>
    <row r="35" spans="4:19" x14ac:dyDescent="0.2">
      <c r="S35">
        <f>SUM(L36,H38,D42)</f>
        <v>700</v>
      </c>
    </row>
    <row r="36" spans="4:19" x14ac:dyDescent="0.2">
      <c r="H36" t="s">
        <v>13</v>
      </c>
      <c r="L36" s="7">
        <v>800</v>
      </c>
      <c r="M36">
        <f>S35</f>
        <v>700</v>
      </c>
    </row>
    <row r="37" spans="4:19" x14ac:dyDescent="0.2">
      <c r="M37" s="40">
        <f>A-B*EXP(-M36/RT)</f>
        <v>0.50341469620859047</v>
      </c>
    </row>
    <row r="38" spans="4:19" x14ac:dyDescent="0.2">
      <c r="H38" s="7">
        <v>-100</v>
      </c>
      <c r="I38" s="42">
        <f>-LN((A-I39)/B)*RT</f>
        <v>48.114652149242389</v>
      </c>
      <c r="L38" s="7">
        <v>0.75</v>
      </c>
    </row>
    <row r="39" spans="4:19" x14ac:dyDescent="0.2">
      <c r="I39" s="44">
        <f>IF(ABS(1-SUM(L33,L38))&lt;=0.00001,SUM(L33*M37,L38*M42),NA())</f>
        <v>4.6975485495411834E-2</v>
      </c>
      <c r="L39" t="s">
        <v>10</v>
      </c>
    </row>
    <row r="40" spans="4:19" x14ac:dyDescent="0.2">
      <c r="D40" t="s">
        <v>64</v>
      </c>
      <c r="S40">
        <f>SUM(L41,H38,D42)</f>
        <v>-100</v>
      </c>
    </row>
    <row r="41" spans="4:19" x14ac:dyDescent="0.2">
      <c r="F41">
        <f>IF(E42=I38,1,IF(E42=I46,2))</f>
        <v>2</v>
      </c>
      <c r="L41" s="7">
        <v>0</v>
      </c>
      <c r="M41">
        <f>S40</f>
        <v>-100</v>
      </c>
    </row>
    <row r="42" spans="4:19" x14ac:dyDescent="0.2">
      <c r="D42" s="7">
        <v>0</v>
      </c>
      <c r="E42">
        <f>MAX(I38,I46)</f>
        <v>90</v>
      </c>
      <c r="M42" s="40">
        <f>A-B*EXP(-M41/RT)</f>
        <v>-0.10517091807564771</v>
      </c>
    </row>
    <row r="43" spans="4:19" x14ac:dyDescent="0.2">
      <c r="E43" s="42">
        <f>A-B*EXP(-E42/RT)</f>
        <v>8.6068814728771814E-2</v>
      </c>
    </row>
    <row r="44" spans="4:19" x14ac:dyDescent="0.2">
      <c r="H44" t="s">
        <v>28</v>
      </c>
    </row>
    <row r="45" spans="4:19" x14ac:dyDescent="0.2">
      <c r="S45">
        <f>SUM(H46,D42)</f>
        <v>90</v>
      </c>
    </row>
    <row r="46" spans="4:19" x14ac:dyDescent="0.2">
      <c r="H46" s="7">
        <v>90</v>
      </c>
      <c r="I46">
        <f>S45</f>
        <v>90</v>
      </c>
    </row>
    <row r="47" spans="4:19" x14ac:dyDescent="0.2">
      <c r="I47" s="45">
        <f>A-B*EXP(-I46/RT)</f>
        <v>8.6068814728771814E-2</v>
      </c>
    </row>
    <row r="48" spans="4:19" x14ac:dyDescent="0.2">
      <c r="D48" s="23" t="s">
        <v>65</v>
      </c>
      <c r="E48" s="46">
        <v>1000</v>
      </c>
    </row>
    <row r="1002" spans="189:204" x14ac:dyDescent="0.2">
      <c r="GH1002" t="s">
        <v>40</v>
      </c>
      <c r="GI1002" t="s">
        <v>41</v>
      </c>
      <c r="GJ1002" t="s">
        <v>42</v>
      </c>
      <c r="GK1002" t="s">
        <v>43</v>
      </c>
      <c r="GL1002" t="s">
        <v>44</v>
      </c>
      <c r="GM1002" t="s">
        <v>45</v>
      </c>
      <c r="GN1002" t="s">
        <v>46</v>
      </c>
      <c r="GO1002" t="s">
        <v>47</v>
      </c>
      <c r="GP1002" t="s">
        <v>48</v>
      </c>
      <c r="GQ1002" t="s">
        <v>49</v>
      </c>
      <c r="GR1002" t="s">
        <v>50</v>
      </c>
      <c r="GS1002" t="s">
        <v>51</v>
      </c>
      <c r="GT1002" t="s">
        <v>52</v>
      </c>
      <c r="GU1002" t="s">
        <v>53</v>
      </c>
      <c r="GV1002" t="s">
        <v>54</v>
      </c>
    </row>
    <row r="1003" spans="189:204" x14ac:dyDescent="0.2">
      <c r="GG1003">
        <v>0</v>
      </c>
      <c r="GH1003">
        <v>0</v>
      </c>
      <c r="GI1003" t="s">
        <v>55</v>
      </c>
      <c r="GJ1003">
        <v>0</v>
      </c>
      <c r="GK1003">
        <v>0</v>
      </c>
      <c r="GL1003">
        <v>0</v>
      </c>
      <c r="GM1003" t="s">
        <v>56</v>
      </c>
      <c r="GN1003">
        <v>2</v>
      </c>
      <c r="GO1003">
        <v>1</v>
      </c>
      <c r="GP1003">
        <v>2</v>
      </c>
      <c r="GQ1003">
        <v>0</v>
      </c>
      <c r="GR1003">
        <v>0</v>
      </c>
      <c r="GS1003">
        <v>0</v>
      </c>
      <c r="GT1003">
        <v>26</v>
      </c>
      <c r="GU1003">
        <v>1</v>
      </c>
      <c r="GV1003" t="b">
        <v>1</v>
      </c>
    </row>
    <row r="1004" spans="189:204" x14ac:dyDescent="0.2">
      <c r="GG1004">
        <v>0</v>
      </c>
      <c r="GH1004">
        <v>1</v>
      </c>
      <c r="GK1004">
        <v>0</v>
      </c>
      <c r="GL1004">
        <v>0</v>
      </c>
      <c r="GM1004" t="s">
        <v>57</v>
      </c>
      <c r="GN1004">
        <v>2</v>
      </c>
      <c r="GO1004">
        <v>3</v>
      </c>
      <c r="GP1004">
        <v>4</v>
      </c>
      <c r="GQ1004">
        <v>0</v>
      </c>
      <c r="GR1004">
        <v>0</v>
      </c>
      <c r="GS1004">
        <v>0</v>
      </c>
      <c r="GT1004">
        <v>15</v>
      </c>
      <c r="GU1004">
        <v>5</v>
      </c>
      <c r="GV1004" t="b">
        <v>1</v>
      </c>
    </row>
    <row r="1005" spans="189:204" x14ac:dyDescent="0.2">
      <c r="GG1005">
        <v>0</v>
      </c>
      <c r="GH1005">
        <v>2</v>
      </c>
      <c r="GK1005">
        <v>0</v>
      </c>
      <c r="GL1005">
        <v>0</v>
      </c>
      <c r="GM1005" t="s">
        <v>56</v>
      </c>
      <c r="GN1005">
        <v>2</v>
      </c>
      <c r="GO1005">
        <v>13</v>
      </c>
      <c r="GP1005">
        <v>14</v>
      </c>
      <c r="GQ1005">
        <v>0</v>
      </c>
      <c r="GR1005">
        <v>0</v>
      </c>
      <c r="GS1005">
        <v>0</v>
      </c>
      <c r="GT1005">
        <v>38</v>
      </c>
      <c r="GU1005">
        <v>5</v>
      </c>
      <c r="GV1005" t="b">
        <v>1</v>
      </c>
    </row>
    <row r="1006" spans="189:204" x14ac:dyDescent="0.2">
      <c r="GG1006">
        <v>0</v>
      </c>
      <c r="GH1006">
        <v>3</v>
      </c>
      <c r="GL1006">
        <v>1</v>
      </c>
      <c r="GM1006" t="s">
        <v>56</v>
      </c>
      <c r="GN1006">
        <v>2</v>
      </c>
      <c r="GO1006">
        <v>5</v>
      </c>
      <c r="GP1006">
        <v>6</v>
      </c>
      <c r="GQ1006">
        <v>0</v>
      </c>
      <c r="GR1006">
        <v>0</v>
      </c>
      <c r="GS1006">
        <v>0</v>
      </c>
      <c r="GT1006">
        <v>8</v>
      </c>
      <c r="GU1006">
        <v>9</v>
      </c>
      <c r="GV1006" t="b">
        <v>1</v>
      </c>
    </row>
    <row r="1007" spans="189:204" x14ac:dyDescent="0.2">
      <c r="GG1007">
        <v>2</v>
      </c>
      <c r="GH1007">
        <v>4</v>
      </c>
      <c r="GL1007">
        <v>1</v>
      </c>
      <c r="GM1007" t="s">
        <v>56</v>
      </c>
      <c r="GN1007">
        <v>2</v>
      </c>
      <c r="GO1007">
        <v>9</v>
      </c>
      <c r="GP1007">
        <v>10</v>
      </c>
      <c r="GQ1007">
        <v>0</v>
      </c>
      <c r="GR1007">
        <v>0</v>
      </c>
      <c r="GS1007">
        <v>0</v>
      </c>
      <c r="GT1007">
        <v>23</v>
      </c>
      <c r="GU1007">
        <v>9</v>
      </c>
      <c r="GV1007" t="b">
        <v>1</v>
      </c>
    </row>
    <row r="1008" spans="189:204" x14ac:dyDescent="0.2">
      <c r="GG1008">
        <v>0</v>
      </c>
      <c r="GH1008">
        <v>5</v>
      </c>
      <c r="GK1008" s="7">
        <v>0</v>
      </c>
      <c r="GL1008">
        <v>3</v>
      </c>
      <c r="GM1008" t="s">
        <v>57</v>
      </c>
      <c r="GN1008">
        <v>2</v>
      </c>
      <c r="GO1008">
        <v>7</v>
      </c>
      <c r="GP1008">
        <v>8</v>
      </c>
      <c r="GQ1008">
        <v>0</v>
      </c>
      <c r="GR1008">
        <v>0</v>
      </c>
      <c r="GS1008">
        <v>0</v>
      </c>
      <c r="GT1008">
        <v>4</v>
      </c>
      <c r="GU1008">
        <v>13</v>
      </c>
      <c r="GV1008" t="b">
        <v>1</v>
      </c>
    </row>
    <row r="1009" spans="189:204" x14ac:dyDescent="0.2">
      <c r="GG1009">
        <v>0</v>
      </c>
      <c r="GH1009">
        <v>6</v>
      </c>
      <c r="GK1009" s="7">
        <v>0</v>
      </c>
      <c r="GL1009">
        <v>3</v>
      </c>
      <c r="GM1009" t="s">
        <v>58</v>
      </c>
      <c r="GN1009">
        <v>0</v>
      </c>
      <c r="GO1009">
        <v>0</v>
      </c>
      <c r="GP1009">
        <v>0</v>
      </c>
      <c r="GQ1009">
        <v>0</v>
      </c>
      <c r="GR1009">
        <v>0</v>
      </c>
      <c r="GS1009">
        <v>0</v>
      </c>
      <c r="GT1009">
        <v>12</v>
      </c>
      <c r="GU1009">
        <v>13</v>
      </c>
      <c r="GV1009" t="b">
        <v>1</v>
      </c>
    </row>
    <row r="1010" spans="189:204" x14ac:dyDescent="0.2">
      <c r="GG1010">
        <v>0</v>
      </c>
      <c r="GH1010">
        <v>7</v>
      </c>
      <c r="GL1010">
        <v>5</v>
      </c>
      <c r="GM1010" t="s">
        <v>58</v>
      </c>
      <c r="GN1010">
        <v>0</v>
      </c>
      <c r="GO1010">
        <v>0</v>
      </c>
      <c r="GP1010">
        <v>0</v>
      </c>
      <c r="GQ1010">
        <v>0</v>
      </c>
      <c r="GR1010">
        <v>0</v>
      </c>
      <c r="GS1010">
        <v>0</v>
      </c>
      <c r="GT1010">
        <v>2</v>
      </c>
      <c r="GU1010">
        <v>17</v>
      </c>
      <c r="GV1010" t="b">
        <v>1</v>
      </c>
    </row>
    <row r="1011" spans="189:204" x14ac:dyDescent="0.2">
      <c r="GG1011">
        <v>0</v>
      </c>
      <c r="GH1011">
        <v>8</v>
      </c>
      <c r="GL1011">
        <v>5</v>
      </c>
      <c r="GM1011" t="s">
        <v>58</v>
      </c>
      <c r="GN1011">
        <v>0</v>
      </c>
      <c r="GO1011">
        <v>0</v>
      </c>
      <c r="GP1011">
        <v>0</v>
      </c>
      <c r="GQ1011">
        <v>0</v>
      </c>
      <c r="GR1011">
        <v>0</v>
      </c>
      <c r="GS1011">
        <v>0</v>
      </c>
      <c r="GT1011">
        <v>7</v>
      </c>
      <c r="GU1011">
        <v>17</v>
      </c>
      <c r="GV1011" t="b">
        <v>1</v>
      </c>
    </row>
    <row r="1012" spans="189:204" x14ac:dyDescent="0.2">
      <c r="GG1012">
        <v>13</v>
      </c>
      <c r="GH1012">
        <v>9</v>
      </c>
      <c r="GK1012" s="7">
        <v>0</v>
      </c>
      <c r="GL1012">
        <v>4</v>
      </c>
      <c r="GM1012" t="s">
        <v>57</v>
      </c>
      <c r="GN1012">
        <v>2</v>
      </c>
      <c r="GO1012">
        <v>11</v>
      </c>
      <c r="GP1012">
        <v>12</v>
      </c>
      <c r="GQ1012">
        <v>0</v>
      </c>
      <c r="GR1012">
        <v>0</v>
      </c>
      <c r="GS1012">
        <v>0</v>
      </c>
      <c r="GT1012">
        <v>19</v>
      </c>
      <c r="GU1012">
        <v>13</v>
      </c>
      <c r="GV1012" t="b">
        <v>1</v>
      </c>
    </row>
    <row r="1013" spans="189:204" x14ac:dyDescent="0.2">
      <c r="GG1013">
        <v>14</v>
      </c>
      <c r="GH1013">
        <v>10</v>
      </c>
      <c r="GK1013" s="7">
        <v>0</v>
      </c>
      <c r="GL1013">
        <v>4</v>
      </c>
      <c r="GM1013" t="s">
        <v>58</v>
      </c>
      <c r="GN1013">
        <v>0</v>
      </c>
      <c r="GO1013">
        <v>0</v>
      </c>
      <c r="GP1013">
        <v>0</v>
      </c>
      <c r="GQ1013">
        <v>0</v>
      </c>
      <c r="GR1013">
        <v>0</v>
      </c>
      <c r="GS1013">
        <v>0</v>
      </c>
      <c r="GT1013">
        <v>27</v>
      </c>
      <c r="GU1013">
        <v>13</v>
      </c>
      <c r="GV1013" t="b">
        <v>1</v>
      </c>
    </row>
    <row r="1014" spans="189:204" x14ac:dyDescent="0.2">
      <c r="GG1014">
        <v>15</v>
      </c>
      <c r="GH1014">
        <v>11</v>
      </c>
      <c r="GL1014">
        <v>9</v>
      </c>
      <c r="GM1014" t="s">
        <v>58</v>
      </c>
      <c r="GN1014">
        <v>0</v>
      </c>
      <c r="GO1014">
        <v>0</v>
      </c>
      <c r="GP1014">
        <v>0</v>
      </c>
      <c r="GQ1014">
        <v>0</v>
      </c>
      <c r="GR1014">
        <v>0</v>
      </c>
      <c r="GS1014">
        <v>0</v>
      </c>
      <c r="GT1014">
        <v>17</v>
      </c>
      <c r="GU1014">
        <v>17</v>
      </c>
      <c r="GV1014" t="b">
        <v>1</v>
      </c>
    </row>
    <row r="1015" spans="189:204" x14ac:dyDescent="0.2">
      <c r="GG1015">
        <v>16</v>
      </c>
      <c r="GH1015">
        <v>12</v>
      </c>
      <c r="GL1015">
        <v>9</v>
      </c>
      <c r="GM1015" t="s">
        <v>58</v>
      </c>
      <c r="GN1015">
        <v>0</v>
      </c>
      <c r="GO1015">
        <v>0</v>
      </c>
      <c r="GP1015">
        <v>0</v>
      </c>
      <c r="GQ1015">
        <v>0</v>
      </c>
      <c r="GR1015">
        <v>0</v>
      </c>
      <c r="GS1015">
        <v>0</v>
      </c>
      <c r="GT1015">
        <v>22</v>
      </c>
      <c r="GU1015">
        <v>17</v>
      </c>
      <c r="GV1015" t="b">
        <v>1</v>
      </c>
    </row>
    <row r="1016" spans="189:204" x14ac:dyDescent="0.2">
      <c r="GH1016">
        <v>13</v>
      </c>
      <c r="GK1016" s="7">
        <v>0</v>
      </c>
      <c r="GL1016">
        <v>2</v>
      </c>
      <c r="GM1016" t="s">
        <v>57</v>
      </c>
      <c r="GN1016">
        <v>2</v>
      </c>
      <c r="GO1016">
        <v>15</v>
      </c>
      <c r="GP1016">
        <v>16</v>
      </c>
      <c r="GQ1016">
        <v>0</v>
      </c>
      <c r="GR1016">
        <v>0</v>
      </c>
      <c r="GS1016">
        <v>0</v>
      </c>
      <c r="GT1016">
        <v>34</v>
      </c>
      <c r="GU1016">
        <v>9</v>
      </c>
      <c r="GV1016" t="b">
        <v>1</v>
      </c>
    </row>
    <row r="1017" spans="189:204" x14ac:dyDescent="0.2">
      <c r="GH1017">
        <v>14</v>
      </c>
      <c r="GK1017" s="7">
        <v>0</v>
      </c>
      <c r="GL1017">
        <v>2</v>
      </c>
      <c r="GM1017" t="s">
        <v>58</v>
      </c>
      <c r="GN1017">
        <v>0</v>
      </c>
      <c r="GO1017">
        <v>0</v>
      </c>
      <c r="GP1017">
        <v>0</v>
      </c>
      <c r="GQ1017">
        <v>0</v>
      </c>
      <c r="GR1017">
        <v>0</v>
      </c>
      <c r="GS1017">
        <v>0</v>
      </c>
      <c r="GT1017">
        <v>42</v>
      </c>
      <c r="GU1017">
        <v>9</v>
      </c>
      <c r="GV1017" t="b">
        <v>1</v>
      </c>
    </row>
    <row r="1018" spans="189:204" x14ac:dyDescent="0.2">
      <c r="GH1018">
        <v>15</v>
      </c>
      <c r="GL1018">
        <v>13</v>
      </c>
      <c r="GM1018" t="s">
        <v>58</v>
      </c>
      <c r="GN1018">
        <v>0</v>
      </c>
      <c r="GO1018">
        <v>0</v>
      </c>
      <c r="GP1018">
        <v>0</v>
      </c>
      <c r="GQ1018">
        <v>0</v>
      </c>
      <c r="GR1018">
        <v>0</v>
      </c>
      <c r="GS1018">
        <v>0</v>
      </c>
      <c r="GT1018">
        <v>32</v>
      </c>
      <c r="GU1018">
        <v>13</v>
      </c>
      <c r="GV1018" t="b">
        <v>1</v>
      </c>
    </row>
    <row r="1019" spans="189:204" x14ac:dyDescent="0.2">
      <c r="GH1019">
        <v>16</v>
      </c>
      <c r="GL1019">
        <v>13</v>
      </c>
      <c r="GM1019" t="s">
        <v>58</v>
      </c>
      <c r="GN1019">
        <v>0</v>
      </c>
      <c r="GO1019">
        <v>0</v>
      </c>
      <c r="GP1019">
        <v>0</v>
      </c>
      <c r="GQ1019">
        <v>0</v>
      </c>
      <c r="GR1019">
        <v>0</v>
      </c>
      <c r="GS1019">
        <v>0</v>
      </c>
      <c r="GT1019">
        <v>37</v>
      </c>
      <c r="GU1019">
        <v>13</v>
      </c>
      <c r="GV1019" t="b">
        <v>1</v>
      </c>
    </row>
  </sheetData>
  <pageMargins left="0.7" right="0.7" top="0.75" bottom="0.75" header="0.3" footer="0.3"/>
  <pageSetup orientation="portrait" horizontalDpi="300" verticalDpi="300"/>
  <headerFooter>
    <oddFooter>&amp;l&amp;bTreePlan Academic Version, Not Licensed For Commercial Use&amp;r&amp;bwww.TreePlan.com</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44</vt:i4>
      </vt:variant>
    </vt:vector>
  </HeadingPairs>
  <TitlesOfParts>
    <vt:vector size="71" baseType="lpstr">
      <vt:lpstr>Table 9 1</vt:lpstr>
      <vt:lpstr>Table 9 2 and 3</vt:lpstr>
      <vt:lpstr>Table 9 4 5 and 6</vt:lpstr>
      <vt:lpstr>Figure 9 2</vt:lpstr>
      <vt:lpstr>Bayes Rule</vt:lpstr>
      <vt:lpstr>Tree for GoForBroke</vt:lpstr>
      <vt:lpstr>Sheet1</vt:lpstr>
      <vt:lpstr>Sensitivity with Data Table</vt:lpstr>
      <vt:lpstr>EVPI</vt:lpstr>
      <vt:lpstr>Perfect Info</vt:lpstr>
      <vt:lpstr>Tree to Find EVPI</vt:lpstr>
      <vt:lpstr>Seismic</vt:lpstr>
      <vt:lpstr>Da Square 1</vt:lpstr>
      <vt:lpstr>Da Square 2</vt:lpstr>
      <vt:lpstr>Da Square 3</vt:lpstr>
      <vt:lpstr>Da Square 4</vt:lpstr>
      <vt:lpstr>Probability Tree</vt:lpstr>
      <vt:lpstr>Figure 9 14</vt:lpstr>
      <vt:lpstr>Figure 9 15</vt:lpstr>
      <vt:lpstr>Figure 9 17</vt:lpstr>
      <vt:lpstr>Tree with Max's Utilities</vt:lpstr>
      <vt:lpstr>Utility Theory</vt:lpstr>
      <vt:lpstr>Figure 9 25 26</vt:lpstr>
      <vt:lpstr>Utility Curve Determination</vt:lpstr>
      <vt:lpstr>Figure 9 27</vt:lpstr>
      <vt:lpstr>Exponential Utility Function</vt:lpstr>
      <vt:lpstr>Exp. Utility</vt:lpstr>
      <vt:lpstr>'Tree for GoForBroke'!Action</vt:lpstr>
      <vt:lpstr>Action</vt:lpstr>
      <vt:lpstr>'Tree for GoForBroke'!CostOfDrilling</vt:lpstr>
      <vt:lpstr>CostOfDrilling</vt:lpstr>
      <vt:lpstr>DrillPayoff</vt:lpstr>
      <vt:lpstr>DryPayoff</vt:lpstr>
      <vt:lpstr>'Bayes Rule'!ExpectedPayoff</vt:lpstr>
      <vt:lpstr>'Tree for GoForBroke'!ExpectedPayoff</vt:lpstr>
      <vt:lpstr>ExpectedPayoff</vt:lpstr>
      <vt:lpstr>MaximumPayoff</vt:lpstr>
      <vt:lpstr>OilPayoff</vt:lpstr>
      <vt:lpstr>'Perfect Info'!PriorProbability</vt:lpstr>
      <vt:lpstr>PriorProbability</vt:lpstr>
      <vt:lpstr>'Tree for GoForBroke'!ProbabilityOfOil</vt:lpstr>
      <vt:lpstr>ProbabilityOfOil</vt:lpstr>
      <vt:lpstr>'Tree for GoForBroke'!RevenueIfDry</vt:lpstr>
      <vt:lpstr>RevenueIfDry</vt:lpstr>
      <vt:lpstr>'Tree for GoForBroke'!RevenueIfOil</vt:lpstr>
      <vt:lpstr>RevenueIfOil</vt:lpstr>
      <vt:lpstr>'Tree for GoForBroke'!RevenueIfSell</vt:lpstr>
      <vt:lpstr>RevenueIfSell</vt:lpstr>
      <vt:lpstr>RT</vt:lpstr>
      <vt:lpstr>SellPayoff</vt:lpstr>
      <vt:lpstr>'Exp. Utility'!TreeData</vt:lpstr>
      <vt:lpstr>'Figure 9 17'!TreeData</vt:lpstr>
      <vt:lpstr>'Sensitivity with Data Table'!TreeData</vt:lpstr>
      <vt:lpstr>Sheet1!TreeData</vt:lpstr>
      <vt:lpstr>'Tree for GoForBroke'!TreeData</vt:lpstr>
      <vt:lpstr>'Tree to Find EVPI'!TreeData</vt:lpstr>
      <vt:lpstr>'Tree with Max''s Utilities'!TreeData</vt:lpstr>
      <vt:lpstr>'Exp. Utility'!TreeDiagBase</vt:lpstr>
      <vt:lpstr>'Figure 9 17'!TreeDiagBase</vt:lpstr>
      <vt:lpstr>'Sensitivity with Data Table'!TreeDiagBase</vt:lpstr>
      <vt:lpstr>Sheet1!TreeDiagBase</vt:lpstr>
      <vt:lpstr>'Tree for GoForBroke'!TreeDiagBase</vt:lpstr>
      <vt:lpstr>'Tree to Find EVPI'!TreeDiagBase</vt:lpstr>
      <vt:lpstr>'Tree with Max''s Utilities'!TreeDiagBase</vt:lpstr>
      <vt:lpstr>'Exp. Utility'!TreeDiagram</vt:lpstr>
      <vt:lpstr>'Figure 9 17'!TreeDiagram</vt:lpstr>
      <vt:lpstr>'Sensitivity with Data Table'!TreeDiagram</vt:lpstr>
      <vt:lpstr>Sheet1!TreeDiagram</vt:lpstr>
      <vt:lpstr>'Tree for GoForBroke'!TreeDiagram</vt:lpstr>
      <vt:lpstr>'Tree to Find EVPI'!TreeDiagram</vt:lpstr>
      <vt:lpstr>'Tree with Max''s Utilities'!TreeDiagram</vt:lpstr>
    </vt:vector>
  </TitlesOfParts>
  <Company>Abilene Christian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dnp00a</dc:creator>
  <cp:lastModifiedBy>Microsoft Office User</cp:lastModifiedBy>
  <dcterms:created xsi:type="dcterms:W3CDTF">2011-11-28T13:26:23Z</dcterms:created>
  <dcterms:modified xsi:type="dcterms:W3CDTF">2020-04-07T20:27:44Z</dcterms:modified>
</cp:coreProperties>
</file>